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7730" activeTab="1"/>
  </bookViews>
  <sheets>
    <sheet name="ACT NUM" sheetId="1" r:id="rId1"/>
    <sheet name="STATUS NUM" sheetId="2" r:id="rId2"/>
    <sheet name="LAYER" sheetId="3" r:id="rId3"/>
  </sheets>
  <calcPr calcId="144525"/>
</workbook>
</file>

<file path=xl/sharedStrings.xml><?xml version="1.0" encoding="utf-8"?>
<sst xmlns="http://schemas.openxmlformats.org/spreadsheetml/2006/main" count="379" uniqueCount="34">
  <si>
    <t>原方法</t>
  </si>
  <si>
    <t>HPA</t>
  </si>
  <si>
    <t>PTAA</t>
  </si>
  <si>
    <t>RDA</t>
  </si>
  <si>
    <t>act num+ act set</t>
  </si>
  <si>
    <t>act num+reduced</t>
  </si>
  <si>
    <t>act_num+coverage(ONE TIMES)</t>
  </si>
  <si>
    <t>/</t>
  </si>
  <si>
    <t>L1</t>
  </si>
  <si>
    <t>子树数目</t>
  </si>
  <si>
    <t>分解时间</t>
  </si>
  <si>
    <t>合规用时</t>
  </si>
  <si>
    <t>整体用时</t>
  </si>
  <si>
    <t>拟合度</t>
  </si>
  <si>
    <t>分配准确率</t>
  </si>
  <si>
    <t>L2</t>
  </si>
  <si>
    <t>/KILLED</t>
  </si>
  <si>
    <t>L3</t>
  </si>
  <si>
    <t>L4</t>
  </si>
  <si>
    <t>L5</t>
  </si>
  <si>
    <t>prAm6</t>
  </si>
  <si>
    <t>prBm6</t>
  </si>
  <si>
    <t>prCm6</t>
  </si>
  <si>
    <t>prEm6</t>
  </si>
  <si>
    <t xml:space="preserve"> Python worker exited unexpectedly</t>
  </si>
  <si>
    <t>A+</t>
  </si>
  <si>
    <t>原方法(ilp)</t>
  </si>
  <si>
    <t>status num+ act set</t>
  </si>
  <si>
    <t>status num+reduced</t>
  </si>
  <si>
    <t>status_num+coverage</t>
  </si>
  <si>
    <t>layer+ act set</t>
  </si>
  <si>
    <t>layer+reduced</t>
  </si>
  <si>
    <t>layer+coverage(ONE TIMES)</t>
  </si>
  <si>
    <t xml:space="preserve">      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</si>
</sst>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6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7" borderId="3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1" borderId="6" applyNumberFormat="0" applyAlignment="0" applyProtection="0">
      <alignment vertical="center"/>
    </xf>
    <xf numFmtId="0" fontId="15" fillId="11" borderId="2" applyNumberFormat="0" applyAlignment="0" applyProtection="0">
      <alignment vertical="center"/>
    </xf>
    <xf numFmtId="0" fontId="16" fillId="12" borderId="7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1" fillId="0" borderId="1" xfId="0" applyFont="1" applyBorder="1">
      <alignment vertical="center"/>
    </xf>
    <xf numFmtId="0" fontId="1" fillId="0" borderId="1" xfId="0" applyFont="1" applyBorder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>
      <alignment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1" xfId="0" applyFont="1" applyFill="1" applyBorder="1">
      <alignment vertical="center"/>
    </xf>
    <xf numFmtId="0" fontId="1" fillId="0" borderId="1" xfId="0" applyFont="1" applyBorder="1" applyAlignment="1">
      <alignment vertical="center" wrapText="1"/>
    </xf>
    <xf numFmtId="0" fontId="1" fillId="0" borderId="1" xfId="0" applyFont="1" applyFill="1" applyBorder="1">
      <alignment vertical="center"/>
    </xf>
    <xf numFmtId="0" fontId="1" fillId="0" borderId="1" xfId="0" applyFont="1" applyFill="1" applyBorder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>
      <alignment vertical="center"/>
    </xf>
    <xf numFmtId="0" fontId="1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74"/>
  <sheetViews>
    <sheetView zoomScale="55" zoomScaleNormal="55" topLeftCell="A16" workbookViewId="0">
      <selection activeCell="F33" sqref="F33:F35"/>
    </sheetView>
  </sheetViews>
  <sheetFormatPr defaultColWidth="9" defaultRowHeight="21"/>
  <cols>
    <col min="1" max="1" width="9" style="11"/>
    <col min="2" max="3" width="11.8181818181818" style="11" customWidth="1"/>
    <col min="4" max="4" width="14.7272727272727" style="1"/>
    <col min="5" max="5" width="16.0272727272727" style="1" customWidth="1"/>
    <col min="6" max="6" width="14.7272727272727" style="1"/>
    <col min="7" max="7" width="15.2909090909091" style="11" customWidth="1"/>
    <col min="8" max="8" width="9.09090909090909" style="11" customWidth="1"/>
    <col min="9" max="9" width="10.4545454545455" style="11" customWidth="1"/>
    <col min="10" max="10" width="11.2272727272727" style="11" customWidth="1"/>
    <col min="11" max="11" width="10.8" style="11" customWidth="1"/>
    <col min="12" max="12" width="9" style="11"/>
    <col min="13" max="13" width="8.18181818181818" style="11" customWidth="1"/>
    <col min="14" max="14" width="11.4545454545455" style="11" customWidth="1"/>
    <col min="15" max="15" width="9.72727272727273" style="11" customWidth="1"/>
    <col min="16" max="16" width="10.6363636363636" style="11" customWidth="1"/>
    <col min="17" max="17" width="10.8181818181818" style="11" customWidth="1"/>
    <col min="18" max="18" width="9" style="11"/>
    <col min="19" max="19" width="18.8181818181818" style="11"/>
    <col min="20" max="20" width="10.8" style="11" customWidth="1"/>
    <col min="21" max="22" width="18.8181818181818" style="11"/>
    <col min="23" max="23" width="12.0818181818182" style="11" customWidth="1"/>
    <col min="24" max="16384" width="9" style="11"/>
  </cols>
  <sheetData>
    <row r="1" spans="3:24">
      <c r="C1" s="10" t="s">
        <v>0</v>
      </c>
      <c r="D1" s="4" t="s">
        <v>1</v>
      </c>
      <c r="E1" s="4" t="s">
        <v>2</v>
      </c>
      <c r="F1" s="4" t="s">
        <v>3</v>
      </c>
      <c r="G1" s="12" t="s">
        <v>4</v>
      </c>
      <c r="H1" s="13"/>
      <c r="I1" s="13"/>
      <c r="J1" s="13"/>
      <c r="K1" s="13"/>
      <c r="L1" s="16"/>
      <c r="M1" s="12" t="s">
        <v>5</v>
      </c>
      <c r="N1" s="13"/>
      <c r="O1" s="13"/>
      <c r="P1" s="13"/>
      <c r="Q1" s="13"/>
      <c r="R1" s="16"/>
      <c r="S1" s="12" t="s">
        <v>6</v>
      </c>
      <c r="T1" s="13"/>
      <c r="U1" s="13"/>
      <c r="V1" s="13"/>
      <c r="W1" s="13"/>
      <c r="X1" s="13"/>
    </row>
    <row r="2" spans="1:17">
      <c r="A2" s="13"/>
      <c r="C2" s="14" t="s">
        <v>7</v>
      </c>
      <c r="D2" s="1"/>
      <c r="E2" s="1"/>
      <c r="F2" s="1"/>
      <c r="G2" s="10">
        <v>2</v>
      </c>
      <c r="H2" s="10">
        <v>4</v>
      </c>
      <c r="I2" s="10">
        <v>6</v>
      </c>
      <c r="J2" s="10">
        <v>8</v>
      </c>
      <c r="K2" s="10">
        <v>10</v>
      </c>
      <c r="M2" s="14"/>
      <c r="N2" s="14"/>
      <c r="O2" s="14"/>
      <c r="P2" s="14"/>
      <c r="Q2" s="14"/>
    </row>
    <row r="3" spans="1:17">
      <c r="A3" s="12" t="s">
        <v>8</v>
      </c>
      <c r="B3" s="10" t="s">
        <v>9</v>
      </c>
      <c r="C3" s="14" t="s">
        <v>7</v>
      </c>
      <c r="D3" s="6">
        <v>13</v>
      </c>
      <c r="E3" s="6"/>
      <c r="F3" s="6"/>
      <c r="G3" s="15">
        <v>5</v>
      </c>
      <c r="H3" s="15">
        <v>10</v>
      </c>
      <c r="I3" s="15">
        <v>91</v>
      </c>
      <c r="J3" s="15">
        <v>185</v>
      </c>
      <c r="K3" s="15">
        <v>265</v>
      </c>
      <c r="M3" s="14"/>
      <c r="N3" s="14"/>
      <c r="O3" s="14"/>
      <c r="P3" s="14"/>
      <c r="Q3" s="14"/>
    </row>
    <row r="4" spans="1:23">
      <c r="A4" s="13"/>
      <c r="B4" s="10" t="s">
        <v>10</v>
      </c>
      <c r="C4" s="14" t="s">
        <v>7</v>
      </c>
      <c r="D4" s="6"/>
      <c r="E4" s="6"/>
      <c r="F4" s="6"/>
      <c r="G4" s="15">
        <v>0.0642395814259847</v>
      </c>
      <c r="H4" s="15">
        <v>0.238789717356364</v>
      </c>
      <c r="I4" s="15">
        <v>1.08342401186625</v>
      </c>
      <c r="J4" s="15">
        <v>1.44603037834167</v>
      </c>
      <c r="K4" s="15">
        <v>2.02419265111287</v>
      </c>
      <c r="M4" s="14">
        <f>(0.0629+0.0624+0.0614)/3</f>
        <v>0.0622333333333333</v>
      </c>
      <c r="N4" s="14">
        <f>(0.2126+0.192+0.1913)/3</f>
        <v>0.198633333333333</v>
      </c>
      <c r="O4" s="14">
        <f>(1.2607+1.1859+1.1496)/3</f>
        <v>1.19873333333333</v>
      </c>
      <c r="P4" s="14">
        <f>(1.6602+1.627+1.6129)/3</f>
        <v>1.63336666666667</v>
      </c>
      <c r="Q4" s="14">
        <f>(2.0713+2.142+2.041)/3</f>
        <v>2.08476666666667</v>
      </c>
      <c r="S4" s="16">
        <v>0.0797464847564697</v>
      </c>
      <c r="T4" s="10" t="s">
        <v>7</v>
      </c>
      <c r="U4" s="10" t="s">
        <v>7</v>
      </c>
      <c r="V4" s="10" t="s">
        <v>7</v>
      </c>
      <c r="W4" s="10" t="s">
        <v>7</v>
      </c>
    </row>
    <row r="5" spans="1:23">
      <c r="A5" s="13"/>
      <c r="B5" s="10" t="s">
        <v>11</v>
      </c>
      <c r="C5" s="14">
        <v>760.0987</v>
      </c>
      <c r="D5" s="6">
        <v>452.5611</v>
      </c>
      <c r="E5" s="6">
        <v>214.6705</v>
      </c>
      <c r="F5" s="6" t="s">
        <v>7</v>
      </c>
      <c r="G5" s="15">
        <v>234.30088019371</v>
      </c>
      <c r="H5" s="15">
        <v>224.73002632459</v>
      </c>
      <c r="I5" s="15">
        <v>210.167397260666</v>
      </c>
      <c r="J5" s="15">
        <v>203.100068807602</v>
      </c>
      <c r="K5" s="15">
        <v>204.267698685328</v>
      </c>
      <c r="M5" s="14">
        <f>(254.4185+251.6981+251.8549)/3</f>
        <v>252.657166666667</v>
      </c>
      <c r="N5" s="14">
        <f>(282.1776+295.6579+288.9959)/3</f>
        <v>288.9438</v>
      </c>
      <c r="O5" s="14">
        <f>(214.2819+216.1263+217.475)/3</f>
        <v>215.961066666667</v>
      </c>
      <c r="P5" s="14">
        <f>(216.6811+218.157+217.3366)/3</f>
        <v>217.391566666667</v>
      </c>
      <c r="Q5" s="14">
        <f>(222.01661+220.0767+224.8805)/3</f>
        <v>222.324603333333</v>
      </c>
      <c r="S5" s="16">
        <v>269.568645000458</v>
      </c>
      <c r="T5" s="10" t="s">
        <v>7</v>
      </c>
      <c r="U5" s="10" t="s">
        <v>7</v>
      </c>
      <c r="V5" s="10" t="s">
        <v>7</v>
      </c>
      <c r="W5" s="10" t="s">
        <v>7</v>
      </c>
    </row>
    <row r="6" spans="1:23">
      <c r="A6" s="13"/>
      <c r="B6" s="10" t="s">
        <v>12</v>
      </c>
      <c r="C6" s="14" t="s">
        <v>7</v>
      </c>
      <c r="D6" s="6"/>
      <c r="E6" s="6"/>
      <c r="F6" s="6"/>
      <c r="G6" s="15">
        <v>236.479963858922</v>
      </c>
      <c r="H6" s="15">
        <v>226.885364373525</v>
      </c>
      <c r="I6" s="15">
        <v>213.867070198059</v>
      </c>
      <c r="J6" s="15">
        <v>207.818983952204</v>
      </c>
      <c r="K6" s="15">
        <v>210.000494559606</v>
      </c>
      <c r="M6" s="14">
        <f>(256.8947+253.7383+253.7468)/3</f>
        <v>254.793266666667</v>
      </c>
      <c r="N6" s="14">
        <f>(284.456+297.8588+291.1919)/3</f>
        <v>291.1689</v>
      </c>
      <c r="O6" s="14">
        <f>(218.1506+219.8655+220.9517)/3</f>
        <v>219.655933333333</v>
      </c>
      <c r="P6" s="14">
        <f>(221.6055+222.8124+222.1578)/3</f>
        <v>222.1919</v>
      </c>
      <c r="Q6" s="14">
        <f>(227.7048+225.9538+230.7166)/3</f>
        <v>228.125066666667</v>
      </c>
      <c r="S6" s="16">
        <v>271.889849662781</v>
      </c>
      <c r="T6" s="10" t="s">
        <v>7</v>
      </c>
      <c r="U6" s="10" t="s">
        <v>7</v>
      </c>
      <c r="V6" s="10" t="s">
        <v>7</v>
      </c>
      <c r="W6" s="10" t="s">
        <v>7</v>
      </c>
    </row>
    <row r="7" spans="1:23">
      <c r="A7" s="13"/>
      <c r="B7" s="10" t="s">
        <v>13</v>
      </c>
      <c r="C7" s="14">
        <v>0.8468</v>
      </c>
      <c r="D7" s="7">
        <v>0.8468</v>
      </c>
      <c r="E7" s="6">
        <v>0.8369</v>
      </c>
      <c r="F7" s="6" t="s">
        <v>7</v>
      </c>
      <c r="G7" s="15">
        <v>0.826786559394226</v>
      </c>
      <c r="H7" s="15">
        <v>0.829973181889888</v>
      </c>
      <c r="I7" s="15">
        <v>0.829499921123206</v>
      </c>
      <c r="J7" s="15">
        <v>0.822053951727402</v>
      </c>
      <c r="K7" s="15">
        <v>0.837892412052374</v>
      </c>
      <c r="M7" s="14">
        <v>0.8468</v>
      </c>
      <c r="N7" s="14">
        <v>0.8468</v>
      </c>
      <c r="O7" s="14">
        <v>0.8468</v>
      </c>
      <c r="P7" s="14">
        <v>0.8467</v>
      </c>
      <c r="Q7" s="14">
        <v>0.8467</v>
      </c>
      <c r="S7" s="16">
        <v>0.83180312352106</v>
      </c>
      <c r="T7" s="10" t="s">
        <v>7</v>
      </c>
      <c r="U7" s="10" t="s">
        <v>7</v>
      </c>
      <c r="V7" s="10" t="s">
        <v>7</v>
      </c>
      <c r="W7" s="10" t="s">
        <v>7</v>
      </c>
    </row>
    <row r="8" s="10" customFormat="1" spans="1:19">
      <c r="A8" s="12"/>
      <c r="B8" s="10" t="s">
        <v>14</v>
      </c>
      <c r="C8" s="14"/>
      <c r="D8" s="2"/>
      <c r="E8" s="2"/>
      <c r="F8" s="2"/>
      <c r="G8" s="10">
        <v>0.89</v>
      </c>
      <c r="H8" s="10">
        <v>0.899</v>
      </c>
      <c r="I8" s="10">
        <v>0.895</v>
      </c>
      <c r="J8" s="10">
        <v>0.733</v>
      </c>
      <c r="K8" s="10">
        <v>0.808</v>
      </c>
      <c r="M8" s="14">
        <v>1</v>
      </c>
      <c r="N8" s="14">
        <v>1</v>
      </c>
      <c r="O8" s="14">
        <v>1</v>
      </c>
      <c r="P8" s="14">
        <v>0.997</v>
      </c>
      <c r="Q8" s="14">
        <v>0.997</v>
      </c>
      <c r="S8" s="10">
        <v>0.921</v>
      </c>
    </row>
    <row r="9" spans="3:17">
      <c r="C9" s="14"/>
      <c r="D9" s="1"/>
      <c r="E9" s="1"/>
      <c r="F9" s="1"/>
      <c r="M9" s="14"/>
      <c r="N9" s="14"/>
      <c r="O9" s="14"/>
      <c r="P9" s="14"/>
      <c r="Q9" s="14"/>
    </row>
    <row r="10" spans="1:17">
      <c r="A10" s="12" t="s">
        <v>15</v>
      </c>
      <c r="B10" s="10" t="s">
        <v>9</v>
      </c>
      <c r="C10" s="14" t="s">
        <v>7</v>
      </c>
      <c r="D10" s="6">
        <v>27</v>
      </c>
      <c r="E10" s="6"/>
      <c r="F10" s="6"/>
      <c r="G10" s="15">
        <v>12</v>
      </c>
      <c r="H10" s="15">
        <v>34</v>
      </c>
      <c r="I10" s="15">
        <v>102</v>
      </c>
      <c r="J10" s="15">
        <v>391</v>
      </c>
      <c r="K10" s="15">
        <v>483</v>
      </c>
      <c r="M10" s="14"/>
      <c r="N10" s="14"/>
      <c r="O10" s="14"/>
      <c r="P10" s="14"/>
      <c r="Q10" s="14"/>
    </row>
    <row r="11" spans="1:23">
      <c r="A11" s="13"/>
      <c r="B11" s="10" t="s">
        <v>10</v>
      </c>
      <c r="C11" s="14" t="s">
        <v>7</v>
      </c>
      <c r="D11" s="6"/>
      <c r="E11" s="6"/>
      <c r="F11" s="7" t="s">
        <v>16</v>
      </c>
      <c r="G11" s="15">
        <v>0.124261220296224</v>
      </c>
      <c r="H11" s="15">
        <v>0.472196261088053</v>
      </c>
      <c r="I11" s="15">
        <v>0.768616676330566</v>
      </c>
      <c r="J11" s="15">
        <v>2.11047379175822</v>
      </c>
      <c r="K11" s="15">
        <v>2.26579729715983</v>
      </c>
      <c r="M11" s="14">
        <f>(0.1012+0.1127+0.1039)/3</f>
        <v>0.105933333333333</v>
      </c>
      <c r="N11" s="14">
        <f>(0.4727+0.4818+0.482)/3</f>
        <v>0.478833333333333</v>
      </c>
      <c r="O11" s="14">
        <f>(0.7548+0.8275+0.7495)/3</f>
        <v>0.777266666666667</v>
      </c>
      <c r="P11" s="14">
        <f>(1.8836+1.8741+1.7987)/3</f>
        <v>1.85213333333333</v>
      </c>
      <c r="Q11" s="14">
        <f>(2.0691+2.1112+2.4203)/3</f>
        <v>2.2002</v>
      </c>
      <c r="S11" s="16">
        <v>0.1225905418396</v>
      </c>
      <c r="T11" s="16">
        <v>0.508479118347168</v>
      </c>
      <c r="U11" s="16">
        <v>0.863218307495117</v>
      </c>
      <c r="V11" s="16">
        <v>1.88525342941284</v>
      </c>
      <c r="W11" s="16">
        <v>2.43587684631348</v>
      </c>
    </row>
    <row r="12" spans="1:23">
      <c r="A12" s="13"/>
      <c r="B12" s="10" t="s">
        <v>11</v>
      </c>
      <c r="C12" s="14">
        <v>1219.0173</v>
      </c>
      <c r="D12" s="6">
        <v>4356.252</v>
      </c>
      <c r="E12" s="1">
        <v>201.1457</v>
      </c>
      <c r="F12" s="6"/>
      <c r="G12" s="15">
        <v>313.483452320099</v>
      </c>
      <c r="H12" s="15">
        <v>305.753324429194</v>
      </c>
      <c r="I12" s="15">
        <v>230.809273560842</v>
      </c>
      <c r="J12" s="15">
        <v>128.855190912882</v>
      </c>
      <c r="K12" s="15">
        <v>130.212581157684</v>
      </c>
      <c r="M12" s="14">
        <f>(307.6093+306.5536+312.8541)/3</f>
        <v>309.005666666667</v>
      </c>
      <c r="N12" s="14">
        <f>(311.242+318.2406+309.0523)/3</f>
        <v>312.844966666667</v>
      </c>
      <c r="O12" s="14">
        <f>(316.7158+310.7271+328.197)/3</f>
        <v>318.546633333333</v>
      </c>
      <c r="P12" s="14">
        <f>(175.255+178.1079+179.1633)/3</f>
        <v>177.508733333333</v>
      </c>
      <c r="Q12" s="14">
        <f>(180.313+183.4394+184.7646)/3</f>
        <v>182.839</v>
      </c>
      <c r="S12" s="16">
        <v>328.868829488754</v>
      </c>
      <c r="T12" s="16">
        <v>347.204512357712</v>
      </c>
      <c r="U12" s="16">
        <v>370.788799762726</v>
      </c>
      <c r="V12" s="16">
        <v>637.447011947632</v>
      </c>
      <c r="W12" s="16">
        <v>909.81103849411</v>
      </c>
    </row>
    <row r="13" spans="1:23">
      <c r="A13" s="13"/>
      <c r="B13" s="10" t="s">
        <v>12</v>
      </c>
      <c r="C13" s="14" t="s">
        <v>7</v>
      </c>
      <c r="D13" s="6"/>
      <c r="E13" s="1"/>
      <c r="F13" s="6"/>
      <c r="G13" s="15">
        <v>315.79776763916</v>
      </c>
      <c r="H13" s="15">
        <v>308.599706729253</v>
      </c>
      <c r="I13" s="15">
        <v>234.306189537048</v>
      </c>
      <c r="J13" s="15">
        <v>136.018616755803</v>
      </c>
      <c r="K13" s="15">
        <v>137.702670017878</v>
      </c>
      <c r="M13" s="14">
        <f>(309.6433+308.6428+314.8416)/3</f>
        <v>311.042566666667</v>
      </c>
      <c r="N13" s="14">
        <f>(313.97461+321.0665+311.7192)/3</f>
        <v>315.58677</v>
      </c>
      <c r="O13" s="14">
        <f>(320.0226+314.0873+332.2283)/3</f>
        <v>322.112733333333</v>
      </c>
      <c r="P13" s="14">
        <f>(182.3034+185.0817+185.7667)/3</f>
        <v>184.383933333333</v>
      </c>
      <c r="Q13" s="14">
        <f>(187.2554+191.0535+192.764)/3</f>
        <v>190.357633333333</v>
      </c>
      <c r="S13" s="16">
        <v>331.02920126915</v>
      </c>
      <c r="T13" s="16">
        <v>349.921320676804</v>
      </c>
      <c r="U13" s="16">
        <v>375.107365846634</v>
      </c>
      <c r="V13" s="16">
        <v>644.181318998337</v>
      </c>
      <c r="W13" s="16">
        <v>917.40892124176</v>
      </c>
    </row>
    <row r="14" spans="1:23">
      <c r="A14" s="13"/>
      <c r="B14" s="10" t="s">
        <v>13</v>
      </c>
      <c r="C14" s="14">
        <v>0.6991</v>
      </c>
      <c r="D14" s="7">
        <v>0.6691</v>
      </c>
      <c r="E14" s="1">
        <v>0.712</v>
      </c>
      <c r="F14" s="7" t="s">
        <v>16</v>
      </c>
      <c r="G14" s="15">
        <v>0.682674486803519</v>
      </c>
      <c r="H14" s="15">
        <v>0.697243401759531</v>
      </c>
      <c r="I14" s="15">
        <v>0.689947214076246</v>
      </c>
      <c r="J14" s="15">
        <v>0.684316715542522</v>
      </c>
      <c r="K14" s="15">
        <v>0.688234604105572</v>
      </c>
      <c r="M14" s="14">
        <v>0.699</v>
      </c>
      <c r="N14" s="14">
        <v>0.699</v>
      </c>
      <c r="O14" s="14">
        <v>0.699</v>
      </c>
      <c r="P14" s="14">
        <v>0.699</v>
      </c>
      <c r="Q14" s="14">
        <v>0.699</v>
      </c>
      <c r="S14" s="15">
        <v>0.686146627565982</v>
      </c>
      <c r="T14" s="16">
        <v>0.679296187683284</v>
      </c>
      <c r="U14" s="16">
        <v>0.668340175953079</v>
      </c>
      <c r="V14" s="16">
        <v>0.613067448680352</v>
      </c>
      <c r="W14" s="15">
        <v>0.608140762463343</v>
      </c>
    </row>
    <row r="15" s="10" customFormat="1" spans="1:23">
      <c r="A15" s="12"/>
      <c r="B15" s="10" t="s">
        <v>14</v>
      </c>
      <c r="C15" s="14" t="s">
        <v>7</v>
      </c>
      <c r="D15" s="2"/>
      <c r="E15" s="2"/>
      <c r="F15" s="2"/>
      <c r="G15" s="10">
        <v>0.887</v>
      </c>
      <c r="H15" s="10">
        <v>0.968</v>
      </c>
      <c r="I15" s="10">
        <v>0.899</v>
      </c>
      <c r="J15" s="10">
        <v>0.829</v>
      </c>
      <c r="K15" s="10">
        <v>0.855</v>
      </c>
      <c r="M15" s="14">
        <v>0.997</v>
      </c>
      <c r="N15" s="14">
        <v>0.997</v>
      </c>
      <c r="O15" s="14">
        <v>0.996</v>
      </c>
      <c r="P15" s="14">
        <v>0.995</v>
      </c>
      <c r="Q15" s="14">
        <v>0.995</v>
      </c>
      <c r="S15" s="10">
        <v>0.922</v>
      </c>
      <c r="T15" s="17">
        <v>0.903</v>
      </c>
      <c r="U15" s="16">
        <v>0.826</v>
      </c>
      <c r="V15" s="17">
        <v>0.52</v>
      </c>
      <c r="W15" s="10">
        <v>0.498</v>
      </c>
    </row>
    <row r="16" spans="3:17">
      <c r="C16" s="14"/>
      <c r="D16" s="1"/>
      <c r="E16" s="1"/>
      <c r="F16" s="1"/>
      <c r="M16" s="14"/>
      <c r="N16" s="14"/>
      <c r="O16" s="14"/>
      <c r="P16" s="14"/>
      <c r="Q16" s="14"/>
    </row>
    <row r="17" spans="1:17">
      <c r="A17" s="12" t="s">
        <v>17</v>
      </c>
      <c r="B17" s="10" t="s">
        <v>9</v>
      </c>
      <c r="C17" s="14" t="s">
        <v>7</v>
      </c>
      <c r="D17" s="6">
        <v>70</v>
      </c>
      <c r="E17" s="6"/>
      <c r="F17" s="6"/>
      <c r="G17" s="15">
        <v>8</v>
      </c>
      <c r="H17" s="15">
        <v>40</v>
      </c>
      <c r="I17" s="15">
        <v>240</v>
      </c>
      <c r="J17" s="15">
        <v>528</v>
      </c>
      <c r="K17" s="15">
        <v>648</v>
      </c>
      <c r="M17" s="14"/>
      <c r="N17" s="14"/>
      <c r="O17" s="14"/>
      <c r="P17" s="14"/>
      <c r="Q17" s="14"/>
    </row>
    <row r="18" spans="1:23">
      <c r="A18" s="13"/>
      <c r="B18" s="10" t="s">
        <v>10</v>
      </c>
      <c r="C18" s="14" t="s">
        <v>7</v>
      </c>
      <c r="D18" s="6"/>
      <c r="E18" s="6"/>
      <c r="F18" s="6"/>
      <c r="G18" s="15">
        <v>0.26442821820577</v>
      </c>
      <c r="H18" s="15">
        <v>0.419112364451091</v>
      </c>
      <c r="I18" s="15">
        <v>0.894664684931437</v>
      </c>
      <c r="J18" s="15">
        <v>1.68645596504211</v>
      </c>
      <c r="K18" s="15">
        <v>2.00855271021525</v>
      </c>
      <c r="M18" s="14">
        <f>(0.2199+0.1727+0.2058)/3</f>
        <v>0.199466666666667</v>
      </c>
      <c r="N18" s="14">
        <f>(0.4254+0.4191+0.4185)/3</f>
        <v>0.421</v>
      </c>
      <c r="O18" s="14">
        <f>(0.8949+0.7931+0.8053)/3</f>
        <v>0.8311</v>
      </c>
      <c r="P18" s="14">
        <f>(1.5374+1.6282+1.5403)/3</f>
        <v>1.56863333333333</v>
      </c>
      <c r="Q18" s="14">
        <f>(1.8192+1.8549+1.8523)/3</f>
        <v>1.84213333333333</v>
      </c>
      <c r="S18" s="16">
        <v>0.241475105285645</v>
      </c>
      <c r="T18" s="16">
        <v>0.384810209274292</v>
      </c>
      <c r="U18" s="16">
        <v>0.951795101165771</v>
      </c>
      <c r="V18" s="16">
        <v>1.89282870292664</v>
      </c>
      <c r="W18" s="16">
        <v>1.88221383094788</v>
      </c>
    </row>
    <row r="19" spans="1:23">
      <c r="A19" s="13"/>
      <c r="B19" s="10" t="s">
        <v>11</v>
      </c>
      <c r="C19" s="14">
        <v>411.0342</v>
      </c>
      <c r="D19" s="6">
        <v>785.0727</v>
      </c>
      <c r="E19" s="6">
        <v>69.3698</v>
      </c>
      <c r="F19" s="6">
        <v>43.8938</v>
      </c>
      <c r="G19" s="15">
        <v>142.505854606628</v>
      </c>
      <c r="H19" s="15">
        <v>127.770244995753</v>
      </c>
      <c r="I19" s="15">
        <v>105.533983945847</v>
      </c>
      <c r="J19" s="15">
        <v>109.936502297719</v>
      </c>
      <c r="K19" s="15">
        <v>100.737308899562</v>
      </c>
      <c r="M19" s="14">
        <f>(139.9311+144.5374+140.1678)/3</f>
        <v>141.545433333333</v>
      </c>
      <c r="N19" s="14">
        <f>(125.5882+125.5611+126.448)/3</f>
        <v>125.865766666667</v>
      </c>
      <c r="O19" s="14">
        <f>(127.6968+119.6472+115.1585)/3</f>
        <v>120.834166666667</v>
      </c>
      <c r="P19" s="14">
        <f>(132.2237+135.3106+129.1867)/3</f>
        <v>132.240333333333</v>
      </c>
      <c r="Q19" s="14">
        <f>(130.4061+127.7813+125.9183)/3</f>
        <v>128.035233333333</v>
      </c>
      <c r="S19" s="16">
        <v>141.088433742523</v>
      </c>
      <c r="T19" s="16">
        <v>141.157827854156</v>
      </c>
      <c r="U19" s="16">
        <v>185.557817935944</v>
      </c>
      <c r="V19" s="16">
        <v>259.416236639023</v>
      </c>
      <c r="W19" s="16">
        <v>266.484153270721</v>
      </c>
    </row>
    <row r="20" spans="1:23">
      <c r="A20" s="13"/>
      <c r="B20" s="10" t="s">
        <v>12</v>
      </c>
      <c r="C20" s="14" t="s">
        <v>7</v>
      </c>
      <c r="D20" s="6"/>
      <c r="E20" s="6"/>
      <c r="F20" s="6"/>
      <c r="G20" s="15">
        <v>144.859306891759</v>
      </c>
      <c r="H20" s="15">
        <v>130.49282002449</v>
      </c>
      <c r="I20" s="15">
        <v>109.801238457362</v>
      </c>
      <c r="J20" s="15">
        <v>115.837727387746</v>
      </c>
      <c r="K20" s="15">
        <v>107.424763043721</v>
      </c>
      <c r="M20" s="14">
        <f>(142.1907+146.6332+142.4083)/3</f>
        <v>143.744066666667</v>
      </c>
      <c r="N20" s="14">
        <f>(128.1405+128.0656+129.0102)/3</f>
        <v>128.405433333333</v>
      </c>
      <c r="O20" s="14">
        <f>(132.9578+123.286+118.8859)/3</f>
        <v>125.043233333333</v>
      </c>
      <c r="P20" s="14">
        <f>(137.7393+140.9448+134.6917)/3</f>
        <v>137.791933333333</v>
      </c>
      <c r="Q20" s="14">
        <f>(136.7097+134.5177+132.5079)/3</f>
        <v>134.578433333333</v>
      </c>
      <c r="S20" s="16">
        <v>143.182483196258</v>
      </c>
      <c r="T20" s="16">
        <v>143.783972740173</v>
      </c>
      <c r="U20" s="16">
        <v>191.821902751923</v>
      </c>
      <c r="V20" s="16">
        <v>265.829838752747</v>
      </c>
      <c r="W20" s="16">
        <v>272.80810046196</v>
      </c>
    </row>
    <row r="21" spans="1:23">
      <c r="A21" s="13"/>
      <c r="B21" s="10" t="s">
        <v>13</v>
      </c>
      <c r="C21" s="14">
        <v>0.9961</v>
      </c>
      <c r="D21" s="7">
        <v>0.9961</v>
      </c>
      <c r="E21" s="6">
        <v>0.9959</v>
      </c>
      <c r="F21" s="6">
        <v>0.9986</v>
      </c>
      <c r="G21" s="15">
        <v>0.989830107611652</v>
      </c>
      <c r="H21" s="15">
        <v>0.990973235050652</v>
      </c>
      <c r="I21" s="15">
        <v>0.967716504395128</v>
      </c>
      <c r="J21" s="15">
        <v>0.958768575820884</v>
      </c>
      <c r="K21" s="15">
        <v>0.965785013205093</v>
      </c>
      <c r="M21" s="14">
        <v>0.9961</v>
      </c>
      <c r="N21" s="14">
        <v>0.9961</v>
      </c>
      <c r="O21" s="14">
        <v>0.996</v>
      </c>
      <c r="P21" s="14">
        <v>0.996</v>
      </c>
      <c r="Q21" s="14">
        <v>0.996</v>
      </c>
      <c r="S21" s="15">
        <v>0.99613701761993</v>
      </c>
      <c r="T21" s="16">
        <v>0.993732508179274</v>
      </c>
      <c r="U21" s="16">
        <v>0.988844652922859</v>
      </c>
      <c r="V21" s="16">
        <v>0.983680870353581</v>
      </c>
      <c r="W21" s="15">
        <v>0.983286688478064</v>
      </c>
    </row>
    <row r="22" s="10" customFormat="1" spans="1:23">
      <c r="A22" s="12"/>
      <c r="B22" s="10" t="s">
        <v>14</v>
      </c>
      <c r="C22" s="14" t="s">
        <v>7</v>
      </c>
      <c r="D22" s="2"/>
      <c r="E22" s="2"/>
      <c r="F22" s="2"/>
      <c r="G22" s="10">
        <v>0.971</v>
      </c>
      <c r="H22" s="10">
        <v>0.978</v>
      </c>
      <c r="I22" s="10">
        <v>0.88</v>
      </c>
      <c r="J22" s="10">
        <v>0.802</v>
      </c>
      <c r="K22" s="10">
        <v>0.817</v>
      </c>
      <c r="M22" s="14">
        <v>1</v>
      </c>
      <c r="N22" s="14">
        <v>0.999</v>
      </c>
      <c r="O22" s="14">
        <v>0.998</v>
      </c>
      <c r="P22" s="14">
        <v>0.998</v>
      </c>
      <c r="Q22" s="14">
        <v>0.998</v>
      </c>
      <c r="S22" s="10">
        <v>1</v>
      </c>
      <c r="T22" s="17">
        <v>0.994</v>
      </c>
      <c r="U22" s="16">
        <v>0.983</v>
      </c>
      <c r="V22" s="17">
        <v>0.931</v>
      </c>
      <c r="W22" s="10">
        <v>0.93</v>
      </c>
    </row>
    <row r="23" spans="3:17">
      <c r="C23" s="14"/>
      <c r="D23" s="1"/>
      <c r="E23" s="1"/>
      <c r="F23" s="1"/>
      <c r="M23" s="14"/>
      <c r="N23" s="14"/>
      <c r="O23" s="14"/>
      <c r="P23" s="14"/>
      <c r="Q23" s="14"/>
    </row>
    <row r="24" spans="1:17">
      <c r="A24" s="12" t="s">
        <v>18</v>
      </c>
      <c r="B24" s="10" t="s">
        <v>9</v>
      </c>
      <c r="C24" s="14" t="s">
        <v>7</v>
      </c>
      <c r="D24" s="6">
        <v>5</v>
      </c>
      <c r="E24" s="6"/>
      <c r="F24" s="6"/>
      <c r="G24" s="15">
        <v>6</v>
      </c>
      <c r="H24" s="15">
        <v>10</v>
      </c>
      <c r="I24" s="15">
        <v>49</v>
      </c>
      <c r="J24" s="15">
        <v>159</v>
      </c>
      <c r="K24" s="15">
        <v>281</v>
      </c>
      <c r="M24" s="14"/>
      <c r="N24" s="14"/>
      <c r="O24" s="14"/>
      <c r="P24" s="14"/>
      <c r="Q24" s="14"/>
    </row>
    <row r="25" spans="1:23">
      <c r="A25" s="13"/>
      <c r="B25" s="10" t="s">
        <v>10</v>
      </c>
      <c r="C25" s="14" t="s">
        <v>7</v>
      </c>
      <c r="D25" s="6"/>
      <c r="E25" s="6"/>
      <c r="F25" s="6"/>
      <c r="G25" s="15">
        <v>0.217819134394328</v>
      </c>
      <c r="H25" s="15">
        <v>0.340780019760132</v>
      </c>
      <c r="I25" s="15">
        <v>1.06424037615458</v>
      </c>
      <c r="J25" s="15">
        <v>2.98034485181173</v>
      </c>
      <c r="K25" s="15">
        <v>5.00804042816162</v>
      </c>
      <c r="M25" s="14">
        <f>(0.1597+0.1769+0.154)/3</f>
        <v>0.163533333333333</v>
      </c>
      <c r="N25" s="14">
        <f>(0.3251+0.3119+0.3383)/3</f>
        <v>0.3251</v>
      </c>
      <c r="O25" s="14">
        <f>(1.069+1.0081+1.012)/3</f>
        <v>1.0297</v>
      </c>
      <c r="P25" s="14">
        <f>(3.2152+3.1124+3.1713)/3</f>
        <v>3.1663</v>
      </c>
      <c r="Q25" s="14">
        <f>(5.6029+5.5248+6.329)/3</f>
        <v>5.8189</v>
      </c>
      <c r="S25" s="16">
        <v>0.247392177581787</v>
      </c>
      <c r="T25" s="16">
        <v>0.429632186889648</v>
      </c>
      <c r="U25" s="16">
        <v>1.04076480865478</v>
      </c>
      <c r="V25" s="16">
        <v>2.86587142944336</v>
      </c>
      <c r="W25" s="16">
        <v>5.24290084838867</v>
      </c>
    </row>
    <row r="26" spans="1:23">
      <c r="A26" s="13"/>
      <c r="B26" s="10" t="s">
        <v>11</v>
      </c>
      <c r="C26" s="14">
        <v>30.6889666666667</v>
      </c>
      <c r="D26" s="6">
        <v>26.4539</v>
      </c>
      <c r="E26" s="6">
        <v>39.6163</v>
      </c>
      <c r="F26" s="6">
        <v>9.2108</v>
      </c>
      <c r="G26" s="15">
        <v>10.0132118066152</v>
      </c>
      <c r="H26" s="15">
        <v>8.94110075632731</v>
      </c>
      <c r="I26" s="15">
        <v>8.92070531845093</v>
      </c>
      <c r="J26" s="15">
        <v>8.81345669428507</v>
      </c>
      <c r="K26" s="15">
        <v>9.59362427393596</v>
      </c>
      <c r="M26" s="14">
        <f>(9.9969+10.2163+9.9697)/3</f>
        <v>10.0609666666667</v>
      </c>
      <c r="N26" s="14">
        <f>(8.9559+8.997+9.1198)/3</f>
        <v>9.02423333333333</v>
      </c>
      <c r="O26" s="14">
        <f>(10.2719+10.1086+10.0685)/3</f>
        <v>10.1496666666667</v>
      </c>
      <c r="P26" s="14">
        <f>(15.641+15.5718+15.1532)/3</f>
        <v>15.4553333333333</v>
      </c>
      <c r="Q26" s="14">
        <f>(23.5395+21.8636+22.2336)/3</f>
        <v>22.5455666666667</v>
      </c>
      <c r="S26" s="16">
        <v>12.200252532959</v>
      </c>
      <c r="T26" s="16">
        <v>11.9557149410248</v>
      </c>
      <c r="U26" s="16">
        <v>19.5614376068115</v>
      </c>
      <c r="V26" s="16">
        <v>40.6183490753174</v>
      </c>
      <c r="W26" s="16">
        <v>68.6620993614197</v>
      </c>
    </row>
    <row r="27" spans="1:23">
      <c r="A27" s="13"/>
      <c r="B27" s="10" t="s">
        <v>12</v>
      </c>
      <c r="C27" s="14" t="s">
        <v>7</v>
      </c>
      <c r="D27" s="6"/>
      <c r="E27" s="6"/>
      <c r="F27" s="6"/>
      <c r="G27" s="15">
        <v>12.4101979732513</v>
      </c>
      <c r="H27" s="15">
        <v>11.3036165237427</v>
      </c>
      <c r="I27" s="15">
        <v>12.2259964942932</v>
      </c>
      <c r="J27" s="15">
        <v>14.9845279057821</v>
      </c>
      <c r="K27" s="15">
        <v>19.2171047528585</v>
      </c>
      <c r="M27" s="14">
        <f>(12.1157+12.3666+11.9116)/3</f>
        <v>12.1313</v>
      </c>
      <c r="N27" s="14">
        <f>(11.0748+11.2824+11.237)/3</f>
        <v>11.1980666666667</v>
      </c>
      <c r="O27" s="14">
        <f>(13.4524+13.1698+13.2825)/3</f>
        <v>13.3015666666667</v>
      </c>
      <c r="P27" s="14">
        <f>(22.1202+22.2632+21.7147)/3</f>
        <v>22.0327</v>
      </c>
      <c r="Q27" s="14">
        <f>(33.3321+31.8969+33.0425)/3</f>
        <v>32.7571666666667</v>
      </c>
      <c r="S27" s="16">
        <v>15.5703074932098</v>
      </c>
      <c r="T27" s="16">
        <v>15.6857833862305</v>
      </c>
      <c r="U27" s="16">
        <v>23.1587734222412</v>
      </c>
      <c r="V27" s="16">
        <v>46.5736436843872</v>
      </c>
      <c r="W27" s="16">
        <v>78.4103536605835</v>
      </c>
    </row>
    <row r="28" spans="1:23">
      <c r="A28" s="13"/>
      <c r="B28" s="10" t="s">
        <v>13</v>
      </c>
      <c r="C28" s="14">
        <v>1</v>
      </c>
      <c r="D28" s="7">
        <v>1</v>
      </c>
      <c r="E28" s="6">
        <v>1</v>
      </c>
      <c r="F28" s="6">
        <v>1</v>
      </c>
      <c r="G28" s="15">
        <v>1</v>
      </c>
      <c r="H28" s="15">
        <v>0.992643747185107</v>
      </c>
      <c r="I28" s="15">
        <v>0.960816694190062</v>
      </c>
      <c r="J28" s="15">
        <v>0.970950307761597</v>
      </c>
      <c r="K28" s="15">
        <v>0.973127158084372</v>
      </c>
      <c r="M28" s="14">
        <v>1</v>
      </c>
      <c r="N28" s="14">
        <v>1</v>
      </c>
      <c r="O28" s="14">
        <v>1</v>
      </c>
      <c r="P28" s="14">
        <v>1</v>
      </c>
      <c r="Q28" s="14">
        <v>1</v>
      </c>
      <c r="S28" s="15">
        <v>1</v>
      </c>
      <c r="T28" s="16">
        <v>1</v>
      </c>
      <c r="U28" s="16">
        <v>0.964795075814442</v>
      </c>
      <c r="V28" s="16">
        <v>0.939123254766552</v>
      </c>
      <c r="W28" s="15">
        <v>0.93762197868188</v>
      </c>
    </row>
    <row r="29" s="10" customFormat="1" spans="1:23">
      <c r="A29" s="12"/>
      <c r="B29" s="10" t="s">
        <v>14</v>
      </c>
      <c r="C29" s="14" t="s">
        <v>7</v>
      </c>
      <c r="D29" s="2"/>
      <c r="E29" s="2"/>
      <c r="F29" s="2"/>
      <c r="G29" s="10">
        <v>1</v>
      </c>
      <c r="H29" s="10">
        <v>0.993</v>
      </c>
      <c r="I29" s="10">
        <v>0.941</v>
      </c>
      <c r="J29" s="10">
        <v>0.948</v>
      </c>
      <c r="K29" s="10">
        <v>0.947</v>
      </c>
      <c r="M29" s="14">
        <v>1</v>
      </c>
      <c r="N29" s="14">
        <v>1</v>
      </c>
      <c r="O29" s="14">
        <v>1</v>
      </c>
      <c r="P29" s="14">
        <v>1</v>
      </c>
      <c r="Q29" s="14">
        <v>1</v>
      </c>
      <c r="S29" s="10">
        <v>1</v>
      </c>
      <c r="T29" s="14">
        <v>1</v>
      </c>
      <c r="U29" s="16">
        <v>0.909</v>
      </c>
      <c r="V29" s="17">
        <v>0.863</v>
      </c>
      <c r="W29" s="10">
        <v>0.856</v>
      </c>
    </row>
    <row r="30" spans="3:17">
      <c r="C30" s="14"/>
      <c r="D30" s="1"/>
      <c r="E30" s="1"/>
      <c r="F30" s="1"/>
      <c r="M30" s="14"/>
      <c r="N30" s="14"/>
      <c r="O30" s="14"/>
      <c r="P30" s="14"/>
      <c r="Q30" s="14"/>
    </row>
    <row r="31" spans="1:17">
      <c r="A31" s="12" t="s">
        <v>19</v>
      </c>
      <c r="B31" s="10" t="s">
        <v>9</v>
      </c>
      <c r="C31" s="14" t="s">
        <v>7</v>
      </c>
      <c r="D31" s="6">
        <v>16</v>
      </c>
      <c r="E31" s="6"/>
      <c r="F31" s="6"/>
      <c r="G31" s="15">
        <v>15</v>
      </c>
      <c r="H31" s="15">
        <v>17</v>
      </c>
      <c r="I31" s="15">
        <v>24</v>
      </c>
      <c r="J31" s="15">
        <v>33</v>
      </c>
      <c r="K31" s="15">
        <v>61</v>
      </c>
      <c r="M31" s="14"/>
      <c r="N31" s="14"/>
      <c r="O31" s="14"/>
      <c r="P31" s="14"/>
      <c r="Q31" s="14"/>
    </row>
    <row r="32" spans="1:23">
      <c r="A32" s="13"/>
      <c r="B32" s="10" t="s">
        <v>10</v>
      </c>
      <c r="C32" s="14" t="s">
        <v>7</v>
      </c>
      <c r="D32" s="6"/>
      <c r="E32" s="6"/>
      <c r="F32" s="6"/>
      <c r="G32" s="15">
        <v>0.250623385111491</v>
      </c>
      <c r="H32" s="15">
        <v>0.318307797114054</v>
      </c>
      <c r="I32" s="15">
        <v>0.444613695144653</v>
      </c>
      <c r="J32" s="15">
        <v>0.768664836883545</v>
      </c>
      <c r="K32" s="15">
        <v>1.08876212437948</v>
      </c>
      <c r="M32" s="14">
        <f>(0.3347+0.204+0.1818)/3</f>
        <v>0.240166666666667</v>
      </c>
      <c r="N32" s="14">
        <f>(0.3016+0.3431+0.4775)/3</f>
        <v>0.374066666666667</v>
      </c>
      <c r="O32" s="14">
        <f>(0.4372+0.4417+0.4534)/3</f>
        <v>0.4441</v>
      </c>
      <c r="P32" s="14">
        <f>(0.7176+0.876+0.7709)/3</f>
        <v>0.788166666666667</v>
      </c>
      <c r="Q32" s="14">
        <f>(1.191+1.1421+1.3127)/3</f>
        <v>1.21526666666667</v>
      </c>
      <c r="S32" s="16">
        <v>0.247971296310425</v>
      </c>
      <c r="T32" s="16">
        <v>0.310802459716797</v>
      </c>
      <c r="U32" s="16">
        <v>0.442440032958984</v>
      </c>
      <c r="V32" s="16">
        <v>0.744281768798828</v>
      </c>
      <c r="W32" s="16">
        <v>1.10315942764282</v>
      </c>
    </row>
    <row r="33" spans="1:23">
      <c r="A33" s="13"/>
      <c r="B33" s="10" t="s">
        <v>11</v>
      </c>
      <c r="C33" s="14">
        <v>44.3411333333333</v>
      </c>
      <c r="D33" s="6">
        <v>36.04</v>
      </c>
      <c r="E33" s="9">
        <v>114.8515</v>
      </c>
      <c r="F33" s="6">
        <v>32.0317</v>
      </c>
      <c r="G33" s="15">
        <v>9.81763982772827</v>
      </c>
      <c r="H33" s="15">
        <v>8.5584655602773</v>
      </c>
      <c r="I33" s="15">
        <v>9.03590989112854</v>
      </c>
      <c r="J33" s="15">
        <v>7.61711192131042</v>
      </c>
      <c r="K33" s="15">
        <v>7.28281243642171</v>
      </c>
      <c r="M33" s="14">
        <f>(9.096+9.038+9.2036)/3</f>
        <v>9.11253333333333</v>
      </c>
      <c r="N33" s="14">
        <f>(8.5762+8.0404+7.993)/3</f>
        <v>8.2032</v>
      </c>
      <c r="O33" s="14">
        <f>(9.5828+8.804+8.6186)/3</f>
        <v>9.0018</v>
      </c>
      <c r="P33" s="14">
        <f>(7.8131+7.7839+7.1994)/3</f>
        <v>7.5988</v>
      </c>
      <c r="Q33" s="14">
        <f>(8.8925+7.9852+8.1203)/3</f>
        <v>8.33266666666667</v>
      </c>
      <c r="S33" s="16">
        <v>11.6061930656433</v>
      </c>
      <c r="T33" s="16">
        <v>10.1716320514679</v>
      </c>
      <c r="U33" s="16">
        <v>12.0652480125427</v>
      </c>
      <c r="V33" s="16">
        <v>11.0735795497894</v>
      </c>
      <c r="W33" s="16">
        <v>15.5038440227508</v>
      </c>
    </row>
    <row r="34" spans="1:23">
      <c r="A34" s="13"/>
      <c r="B34" s="10" t="s">
        <v>12</v>
      </c>
      <c r="C34" s="14" t="s">
        <v>7</v>
      </c>
      <c r="D34" s="6"/>
      <c r="E34" s="6"/>
      <c r="F34" s="6"/>
      <c r="G34" s="15">
        <v>12.1718519528707</v>
      </c>
      <c r="H34" s="15">
        <v>10.9460584322611</v>
      </c>
      <c r="I34" s="15">
        <v>11.4405304590861</v>
      </c>
      <c r="J34" s="15">
        <v>10.4840417702993</v>
      </c>
      <c r="K34" s="15">
        <v>10.5629709561666</v>
      </c>
      <c r="M34" s="14">
        <f>(11.564+11.2402+11.3006)/3</f>
        <v>11.3682666666667</v>
      </c>
      <c r="N34" s="14">
        <f>(10.83+10.2577+10.3325)/3</f>
        <v>10.4734</v>
      </c>
      <c r="O34" s="14">
        <f>(11.9496+11.4014+10.954)/3</f>
        <v>11.435</v>
      </c>
      <c r="P34" s="14">
        <f>(10.6586+10.8013+10.0341)/3</f>
        <v>10.498</v>
      </c>
      <c r="Q34" s="14">
        <f>(12.3007+11.1552+11.5687)/3</f>
        <v>11.6748666666667</v>
      </c>
      <c r="S34" s="16">
        <v>13.8439030647278</v>
      </c>
      <c r="T34" s="16">
        <v>12.3701047897339</v>
      </c>
      <c r="U34" s="16">
        <v>14.4234602451324</v>
      </c>
      <c r="V34" s="16">
        <v>13.712114572525</v>
      </c>
      <c r="W34" s="16">
        <v>18.8135628700256</v>
      </c>
    </row>
    <row r="35" spans="1:23">
      <c r="A35" s="13"/>
      <c r="B35" s="10" t="s">
        <v>13</v>
      </c>
      <c r="C35" s="14">
        <v>0.7626</v>
      </c>
      <c r="D35" s="7">
        <v>0.7626</v>
      </c>
      <c r="E35" s="6">
        <v>0.7644</v>
      </c>
      <c r="F35" s="6">
        <v>0.8612</v>
      </c>
      <c r="G35" s="15">
        <v>0.670090215128383</v>
      </c>
      <c r="H35" s="15">
        <v>0.670090215128383</v>
      </c>
      <c r="I35" s="15">
        <v>0.670090215128383</v>
      </c>
      <c r="J35" s="15">
        <v>0.670090215128383</v>
      </c>
      <c r="K35" s="15">
        <v>0.658848022206801</v>
      </c>
      <c r="M35" s="14">
        <v>0.7626</v>
      </c>
      <c r="N35" s="14">
        <v>0.7626</v>
      </c>
      <c r="O35" s="14">
        <v>0.7626</v>
      </c>
      <c r="P35" s="14">
        <v>0.7626</v>
      </c>
      <c r="Q35" s="14">
        <v>0.7626</v>
      </c>
      <c r="S35" s="15">
        <v>0.633587786259542</v>
      </c>
      <c r="T35" s="16">
        <v>0.633587786259542</v>
      </c>
      <c r="U35" s="16">
        <v>0.596113809854268</v>
      </c>
      <c r="V35" s="16">
        <v>0.575433726578765</v>
      </c>
      <c r="W35" s="15">
        <v>0.553782095766829</v>
      </c>
    </row>
    <row r="36" s="10" customFormat="1" spans="1:23">
      <c r="A36" s="12"/>
      <c r="B36" s="10" t="s">
        <v>14</v>
      </c>
      <c r="C36" s="14" t="s">
        <v>7</v>
      </c>
      <c r="D36" s="2"/>
      <c r="E36" s="2"/>
      <c r="F36" s="2"/>
      <c r="G36" s="10">
        <v>0.9487</v>
      </c>
      <c r="H36" s="10">
        <v>0.9487</v>
      </c>
      <c r="I36" s="10">
        <v>0.9487</v>
      </c>
      <c r="J36" s="10">
        <v>0.9487</v>
      </c>
      <c r="K36" s="10">
        <v>0.9419</v>
      </c>
      <c r="M36" s="14">
        <v>1</v>
      </c>
      <c r="N36" s="14">
        <v>1</v>
      </c>
      <c r="O36" s="14">
        <v>1</v>
      </c>
      <c r="P36" s="14">
        <v>1</v>
      </c>
      <c r="Q36" s="14">
        <v>1</v>
      </c>
      <c r="S36" s="10">
        <v>0.9316</v>
      </c>
      <c r="T36" s="17">
        <v>0.931662870159453</v>
      </c>
      <c r="U36" s="16">
        <v>0.895216400911162</v>
      </c>
      <c r="V36" s="17">
        <v>0.854214123006834</v>
      </c>
      <c r="W36" s="10">
        <v>0.8394</v>
      </c>
    </row>
    <row r="37" spans="13:17">
      <c r="M37" s="10"/>
      <c r="Q37" s="10"/>
    </row>
    <row r="38" spans="1:17">
      <c r="A38" s="12" t="s">
        <v>20</v>
      </c>
      <c r="B38" s="10" t="s">
        <v>9</v>
      </c>
      <c r="C38" s="14" t="s">
        <v>7</v>
      </c>
      <c r="D38" s="6">
        <v>7</v>
      </c>
      <c r="E38" s="6"/>
      <c r="F38" s="6"/>
      <c r="G38" s="10">
        <v>5</v>
      </c>
      <c r="H38" s="10">
        <v>7</v>
      </c>
      <c r="I38" s="10">
        <v>11</v>
      </c>
      <c r="J38" s="10">
        <v>15</v>
      </c>
      <c r="K38" s="10">
        <v>21</v>
      </c>
      <c r="M38" s="10"/>
      <c r="Q38" s="10"/>
    </row>
    <row r="39" spans="1:23">
      <c r="A39" s="13"/>
      <c r="B39" s="10" t="s">
        <v>10</v>
      </c>
      <c r="C39" s="14" t="s">
        <v>7</v>
      </c>
      <c r="D39" s="6"/>
      <c r="E39" s="6"/>
      <c r="F39" s="6"/>
      <c r="G39" s="15">
        <v>0.130170583724976</v>
      </c>
      <c r="H39" s="15">
        <v>0.252848386764526</v>
      </c>
      <c r="I39" s="15">
        <v>0.513428131739298</v>
      </c>
      <c r="J39" s="15">
        <v>0.748955170313517</v>
      </c>
      <c r="K39" s="15">
        <v>1.22699507077535</v>
      </c>
      <c r="M39" s="14">
        <f>(0.1359+0.1164+0.1233)/3</f>
        <v>0.1252</v>
      </c>
      <c r="N39" s="14">
        <f>(0.2085+0.2389+0.1966)/3</f>
        <v>0.214666666666667</v>
      </c>
      <c r="O39" s="14">
        <f>(0.4826+0.4891+0.4816)/3</f>
        <v>0.484433333333333</v>
      </c>
      <c r="P39" s="14">
        <f>(0.7657+0.7034+0.8089)/3</f>
        <v>0.759333333333333</v>
      </c>
      <c r="Q39" s="14">
        <f>(1.2022+1.241+1.1682)/3</f>
        <v>1.2038</v>
      </c>
      <c r="S39" s="16">
        <v>0.125169038772583</v>
      </c>
      <c r="T39" s="16">
        <v>0.255619525909424</v>
      </c>
      <c r="U39" s="16">
        <v>0.548647403717041</v>
      </c>
      <c r="V39" s="16">
        <v>0.725646018981934</v>
      </c>
      <c r="W39" s="16">
        <v>1.18662261962891</v>
      </c>
    </row>
    <row r="40" spans="1:23">
      <c r="A40" s="13"/>
      <c r="B40" s="10" t="s">
        <v>11</v>
      </c>
      <c r="C40" s="14">
        <f>(98.2604+94.1877+97.6512)/3</f>
        <v>96.6997666666667</v>
      </c>
      <c r="D40" s="6">
        <v>57.1925</v>
      </c>
      <c r="E40" s="6">
        <v>278.2691</v>
      </c>
      <c r="F40" s="6">
        <v>7.1208</v>
      </c>
      <c r="G40" s="15">
        <v>23.4013781547546</v>
      </c>
      <c r="H40" s="15">
        <v>18.2687674363454</v>
      </c>
      <c r="I40" s="15">
        <v>17.5655738512675</v>
      </c>
      <c r="J40" s="15">
        <v>17.2315899531047</v>
      </c>
      <c r="K40" s="15">
        <v>17.4396015008291</v>
      </c>
      <c r="M40" s="14">
        <f>(23.697+22.16+22.294)/3</f>
        <v>22.717</v>
      </c>
      <c r="N40" s="14">
        <f>(16.8425+17.5108+16.9091)/3</f>
        <v>17.0874666666667</v>
      </c>
      <c r="O40" s="14">
        <f>(16.6555+17.5334+16.978)/3</f>
        <v>17.0556333333333</v>
      </c>
      <c r="P40" s="14">
        <f>(17.7324+17.434+16.7365)/3</f>
        <v>17.3009666666667</v>
      </c>
      <c r="Q40" s="14">
        <f>(17.1525+17.2326+17.2763)/3</f>
        <v>17.2204666666667</v>
      </c>
      <c r="S40" s="16">
        <v>23.9370391368866</v>
      </c>
      <c r="T40" s="16">
        <v>18.9494941234589</v>
      </c>
      <c r="U40" s="16">
        <v>22.9861462116241</v>
      </c>
      <c r="V40" s="16">
        <v>20.4598307609558</v>
      </c>
      <c r="W40" s="16">
        <v>29.9801650047302</v>
      </c>
    </row>
    <row r="41" spans="1:23">
      <c r="A41" s="13"/>
      <c r="B41" s="10" t="s">
        <v>12</v>
      </c>
      <c r="C41" s="14" t="s">
        <v>7</v>
      </c>
      <c r="D41" s="6"/>
      <c r="E41" s="6"/>
      <c r="F41" s="6"/>
      <c r="G41" s="15">
        <v>25.600000778834</v>
      </c>
      <c r="H41" s="15">
        <v>20.4965074857076</v>
      </c>
      <c r="I41" s="15">
        <v>20.0667877991994</v>
      </c>
      <c r="J41" s="15">
        <v>20.1501218477885</v>
      </c>
      <c r="K41" s="15">
        <v>20.7542933622996</v>
      </c>
      <c r="M41" s="14">
        <f>(25.6451+24.1203+24.2294)/3</f>
        <v>24.6649333333333</v>
      </c>
      <c r="N41" s="14">
        <f>(18.8693+19.751+18.8683)/3</f>
        <v>19.1628666666667</v>
      </c>
      <c r="O41" s="14">
        <f>(18.905+19.916+19.2775)/3</f>
        <v>19.3661666666667</v>
      </c>
      <c r="P41" s="14">
        <f>(20.5178+19.9117+19.4891)/3</f>
        <v>19.9728666666667</v>
      </c>
      <c r="Q41" s="14">
        <f>(20.366+20.9193+20.2879)/3</f>
        <v>20.5244</v>
      </c>
      <c r="S41" s="16">
        <v>27.0059425830841</v>
      </c>
      <c r="T41" s="16">
        <v>21.1918444633484</v>
      </c>
      <c r="U41" s="16">
        <v>26.3377847671509</v>
      </c>
      <c r="V41" s="16">
        <v>23.1812345981598</v>
      </c>
      <c r="W41" s="16">
        <v>33.0539619922638</v>
      </c>
    </row>
    <row r="42" spans="1:23">
      <c r="A42" s="13"/>
      <c r="B42" s="10" t="s">
        <v>13</v>
      </c>
      <c r="C42" s="14">
        <v>0.9185</v>
      </c>
      <c r="D42" s="7">
        <v>0.9185</v>
      </c>
      <c r="E42" s="6">
        <v>0.9094</v>
      </c>
      <c r="F42" s="6">
        <v>0.9419</v>
      </c>
      <c r="G42" s="15">
        <v>0.918533269696022</v>
      </c>
      <c r="H42" s="15">
        <v>0.918533269696022</v>
      </c>
      <c r="I42" s="15">
        <v>0.918533269696022</v>
      </c>
      <c r="J42" s="15">
        <v>0.918533269696022</v>
      </c>
      <c r="K42" s="15">
        <v>0.918533269696022</v>
      </c>
      <c r="M42" s="14">
        <v>0.9185</v>
      </c>
      <c r="N42" s="14">
        <v>0.9185</v>
      </c>
      <c r="O42" s="14">
        <v>0.9185</v>
      </c>
      <c r="P42" s="14">
        <v>0.9185</v>
      </c>
      <c r="Q42" s="14">
        <v>0.9185</v>
      </c>
      <c r="S42" s="15">
        <v>0.918533269696022</v>
      </c>
      <c r="T42" s="16">
        <v>0.918533269696022</v>
      </c>
      <c r="U42" s="16">
        <v>0.909892858906206</v>
      </c>
      <c r="V42" s="16">
        <v>0.901828475502378</v>
      </c>
      <c r="W42" s="15">
        <v>0.893813465874492</v>
      </c>
    </row>
    <row r="43" s="10" customFormat="1" spans="1:23">
      <c r="A43" s="12"/>
      <c r="B43" s="10" t="s">
        <v>14</v>
      </c>
      <c r="C43" s="14" t="s">
        <v>7</v>
      </c>
      <c r="D43" s="2"/>
      <c r="E43" s="2"/>
      <c r="F43" s="2"/>
      <c r="G43" s="10">
        <v>1</v>
      </c>
      <c r="H43" s="10">
        <v>1</v>
      </c>
      <c r="I43" s="10">
        <v>1</v>
      </c>
      <c r="J43" s="10">
        <v>1</v>
      </c>
      <c r="K43" s="10">
        <v>1</v>
      </c>
      <c r="M43" s="14">
        <v>1</v>
      </c>
      <c r="N43" s="14">
        <v>1</v>
      </c>
      <c r="O43" s="14">
        <v>1</v>
      </c>
      <c r="P43" s="14">
        <v>1</v>
      </c>
      <c r="Q43" s="14">
        <v>1</v>
      </c>
      <c r="S43" s="10">
        <v>1</v>
      </c>
      <c r="T43" s="17">
        <v>1</v>
      </c>
      <c r="U43" s="16">
        <v>0.955833333333333</v>
      </c>
      <c r="V43" s="10">
        <v>0.9266</v>
      </c>
      <c r="W43" s="10">
        <v>0.8625</v>
      </c>
    </row>
    <row r="44" spans="3:17">
      <c r="C44" s="14"/>
      <c r="D44" s="1"/>
      <c r="E44" s="1"/>
      <c r="F44" s="1"/>
      <c r="M44" s="14"/>
      <c r="N44" s="14"/>
      <c r="O44" s="14"/>
      <c r="P44" s="14"/>
      <c r="Q44" s="14"/>
    </row>
    <row r="45" spans="1:17">
      <c r="A45" s="12" t="s">
        <v>21</v>
      </c>
      <c r="B45" s="10" t="s">
        <v>9</v>
      </c>
      <c r="C45" s="14" t="s">
        <v>7</v>
      </c>
      <c r="D45" s="6">
        <v>5</v>
      </c>
      <c r="E45" s="6"/>
      <c r="F45" s="6"/>
      <c r="G45" s="10">
        <v>4</v>
      </c>
      <c r="H45" s="10">
        <v>8</v>
      </c>
      <c r="I45" s="10">
        <v>11</v>
      </c>
      <c r="J45" s="10">
        <v>14</v>
      </c>
      <c r="K45" s="10">
        <v>17</v>
      </c>
      <c r="M45" s="14"/>
      <c r="N45" s="14"/>
      <c r="O45" s="14"/>
      <c r="P45" s="14"/>
      <c r="Q45" s="14"/>
    </row>
    <row r="46" spans="1:23">
      <c r="A46" s="13"/>
      <c r="B46" s="10" t="s">
        <v>10</v>
      </c>
      <c r="C46" s="14" t="s">
        <v>7</v>
      </c>
      <c r="D46" s="6"/>
      <c r="E46" s="6"/>
      <c r="F46" s="6"/>
      <c r="G46" s="15">
        <v>0.111372550328573</v>
      </c>
      <c r="H46" s="15">
        <v>0.287146170934041</v>
      </c>
      <c r="I46" s="15">
        <v>0.517037550608317</v>
      </c>
      <c r="J46" s="15">
        <v>0.607635577519735</v>
      </c>
      <c r="K46" s="15">
        <v>0.740500211715698</v>
      </c>
      <c r="M46" s="14">
        <f>(0.1172+0.0992+0.0907)/3</f>
        <v>0.102366666666667</v>
      </c>
      <c r="N46" s="14">
        <f>(0.2888+0.2853+0.2563)/3</f>
        <v>0.2768</v>
      </c>
      <c r="O46" s="14">
        <f>(0.4765+0.5484+0.4706)/3</f>
        <v>0.4985</v>
      </c>
      <c r="P46" s="14">
        <f>(0.5662+0.5181+0.563)/3</f>
        <v>0.5491</v>
      </c>
      <c r="Q46" s="14">
        <f>(0.6942+0.7032+0.6994)/3</f>
        <v>0.698933333333333</v>
      </c>
      <c r="S46" s="16">
        <v>0.0946111679077148</v>
      </c>
      <c r="T46" s="16">
        <v>0.312602996826172</v>
      </c>
      <c r="U46" s="16">
        <v>0.492120981216431</v>
      </c>
      <c r="V46" s="16">
        <v>0.58092212677002</v>
      </c>
      <c r="W46" s="16">
        <v>0.814059019088745</v>
      </c>
    </row>
    <row r="47" spans="1:23">
      <c r="A47" s="13"/>
      <c r="B47" s="10" t="s">
        <v>11</v>
      </c>
      <c r="C47" s="14">
        <f>(49.6569+48.3691+47.6985)/3</f>
        <v>48.5748333333333</v>
      </c>
      <c r="D47" s="6">
        <v>48.5877</v>
      </c>
      <c r="E47" s="6">
        <v>367.3383</v>
      </c>
      <c r="F47" s="6">
        <v>23.6228</v>
      </c>
      <c r="G47" s="15">
        <v>13.9343148867289</v>
      </c>
      <c r="H47" s="15">
        <v>13.7619204521179</v>
      </c>
      <c r="I47" s="15">
        <v>13.144261042277</v>
      </c>
      <c r="J47" s="15">
        <v>12.1203641096751</v>
      </c>
      <c r="K47" s="15">
        <v>11.9843606154124</v>
      </c>
      <c r="M47" s="14">
        <f>(13.7271+13.3441+13.1184)/3</f>
        <v>13.3965333333333</v>
      </c>
      <c r="N47" s="14">
        <f>(13.0235+13.0996+12.8429)/3</f>
        <v>12.9886666666667</v>
      </c>
      <c r="O47" s="14">
        <f>(12.6775+12.8152+12.8994)/3</f>
        <v>12.7973666666667</v>
      </c>
      <c r="P47" s="14">
        <f>(11.8353+12.1496+12.1875)/3</f>
        <v>12.0574666666667</v>
      </c>
      <c r="Q47" s="14">
        <f>(11.9788+12.3976+11.9481)/3</f>
        <v>12.1081666666667</v>
      </c>
      <c r="S47" s="16">
        <v>15.2924139499664</v>
      </c>
      <c r="T47" s="16">
        <v>15.6475100517273</v>
      </c>
      <c r="U47" s="16">
        <v>16.3519048690796</v>
      </c>
      <c r="V47" s="16">
        <v>16.188544511795</v>
      </c>
      <c r="W47" s="16">
        <v>15.8901259899139</v>
      </c>
    </row>
    <row r="48" spans="1:23">
      <c r="A48" s="13"/>
      <c r="B48" s="10" t="s">
        <v>12</v>
      </c>
      <c r="C48" s="14" t="s">
        <v>7</v>
      </c>
      <c r="D48" s="6"/>
      <c r="E48" s="6"/>
      <c r="F48" s="6"/>
      <c r="G48" s="15">
        <v>16.1096440156301</v>
      </c>
      <c r="H48" s="15">
        <v>16.0232637723287</v>
      </c>
      <c r="I48" s="15">
        <v>15.7159628073374</v>
      </c>
      <c r="J48" s="15">
        <v>14.7288076082865</v>
      </c>
      <c r="K48" s="15">
        <v>14.7583126227061</v>
      </c>
      <c r="M48" s="14">
        <f>(15.6357+15.3136+15.0297)/3</f>
        <v>15.3263333333333</v>
      </c>
      <c r="N48" s="14">
        <f>(15.1049+15.2501+14.8899)/3</f>
        <v>15.0816333333333</v>
      </c>
      <c r="O48" s="14">
        <f>(14.9334+15.6489+15.2333)/3</f>
        <v>15.2718666666667</v>
      </c>
      <c r="P48" s="14">
        <f>(14.2398+14.5437+15.0855)/3</f>
        <v>14.623</v>
      </c>
      <c r="Q48" s="14">
        <f>(14.3933+14.9284+14.9918)/3</f>
        <v>14.7711666666667</v>
      </c>
      <c r="S48" s="16">
        <v>17.5301003456116</v>
      </c>
      <c r="T48" s="16">
        <v>17.8832755088806</v>
      </c>
      <c r="U48" s="16">
        <v>18.6857051849365</v>
      </c>
      <c r="V48" s="16">
        <v>19.6477477550507</v>
      </c>
      <c r="W48" s="16">
        <v>18.7335329055786</v>
      </c>
    </row>
    <row r="49" spans="1:23">
      <c r="A49" s="13"/>
      <c r="B49" s="10" t="s">
        <v>13</v>
      </c>
      <c r="C49" s="14">
        <v>1</v>
      </c>
      <c r="D49" s="7">
        <v>1</v>
      </c>
      <c r="E49" s="6">
        <v>1</v>
      </c>
      <c r="F49" s="6">
        <v>1</v>
      </c>
      <c r="G49" s="15">
        <v>1</v>
      </c>
      <c r="H49" s="15">
        <v>1</v>
      </c>
      <c r="I49" s="15">
        <v>1</v>
      </c>
      <c r="J49" s="15">
        <v>1</v>
      </c>
      <c r="K49" s="15">
        <v>1</v>
      </c>
      <c r="M49" s="14">
        <v>1</v>
      </c>
      <c r="N49" s="14">
        <v>1</v>
      </c>
      <c r="O49" s="14">
        <v>1</v>
      </c>
      <c r="P49" s="14">
        <v>1</v>
      </c>
      <c r="Q49" s="14">
        <v>1</v>
      </c>
      <c r="S49" s="16">
        <v>1</v>
      </c>
      <c r="T49" s="16">
        <v>1</v>
      </c>
      <c r="U49" s="16">
        <v>1</v>
      </c>
      <c r="V49" s="16">
        <v>1</v>
      </c>
      <c r="W49" s="16">
        <v>1</v>
      </c>
    </row>
    <row r="50" s="10" customFormat="1" spans="1:23">
      <c r="A50" s="12"/>
      <c r="B50" s="10" t="s">
        <v>14</v>
      </c>
      <c r="C50" s="14" t="s">
        <v>7</v>
      </c>
      <c r="D50" s="7"/>
      <c r="E50" s="7"/>
      <c r="F50" s="7"/>
      <c r="G50" s="14">
        <v>1</v>
      </c>
      <c r="H50" s="14">
        <v>1</v>
      </c>
      <c r="I50" s="14">
        <v>1</v>
      </c>
      <c r="J50" s="14">
        <v>1</v>
      </c>
      <c r="K50" s="14">
        <v>1</v>
      </c>
      <c r="M50" s="14">
        <v>1</v>
      </c>
      <c r="N50" s="14">
        <v>1</v>
      </c>
      <c r="O50" s="14">
        <v>1</v>
      </c>
      <c r="P50" s="14">
        <v>1</v>
      </c>
      <c r="Q50" s="14">
        <v>1</v>
      </c>
      <c r="S50" s="10">
        <v>1</v>
      </c>
      <c r="T50" s="10">
        <v>1</v>
      </c>
      <c r="U50" s="10">
        <v>1</v>
      </c>
      <c r="V50" s="10">
        <v>1</v>
      </c>
      <c r="W50" s="10">
        <v>1</v>
      </c>
    </row>
    <row r="51" spans="3:17">
      <c r="C51" s="14"/>
      <c r="D51" s="1"/>
      <c r="E51" s="1"/>
      <c r="F51" s="1"/>
      <c r="M51" s="14"/>
      <c r="N51" s="14"/>
      <c r="O51" s="14"/>
      <c r="P51" s="14"/>
      <c r="Q51" s="14"/>
    </row>
    <row r="52" spans="1:17">
      <c r="A52" s="12" t="s">
        <v>22</v>
      </c>
      <c r="B52" s="10" t="s">
        <v>9</v>
      </c>
      <c r="C52" s="14" t="s">
        <v>7</v>
      </c>
      <c r="D52" s="6">
        <v>5</v>
      </c>
      <c r="E52" s="6"/>
      <c r="F52" s="6"/>
      <c r="G52" s="10">
        <v>4</v>
      </c>
      <c r="H52" s="10">
        <v>8</v>
      </c>
      <c r="I52" s="10">
        <v>11</v>
      </c>
      <c r="J52" s="10">
        <v>14</v>
      </c>
      <c r="K52" s="10">
        <v>17</v>
      </c>
      <c r="M52" s="14"/>
      <c r="N52" s="14"/>
      <c r="O52" s="14"/>
      <c r="P52" s="14"/>
      <c r="Q52" s="14"/>
    </row>
    <row r="53" spans="1:23">
      <c r="A53" s="13"/>
      <c r="B53" s="10" t="s">
        <v>10</v>
      </c>
      <c r="C53" s="14" t="s">
        <v>7</v>
      </c>
      <c r="D53" s="6"/>
      <c r="E53" s="6"/>
      <c r="F53" s="6"/>
      <c r="G53" s="15">
        <v>0.110019445419312</v>
      </c>
      <c r="H53" s="15">
        <v>0.282686710357666</v>
      </c>
      <c r="I53" s="15">
        <v>0.461165030797323</v>
      </c>
      <c r="J53" s="15">
        <v>0.590595722198486</v>
      </c>
      <c r="K53" s="15">
        <v>0.667441129684448</v>
      </c>
      <c r="M53" s="14">
        <f>(0.1126+0.0902+0.1219)/3</f>
        <v>0.108233333333333</v>
      </c>
      <c r="N53" s="14">
        <f>(0.2644+0.2735+0.2769)/3</f>
        <v>0.2716</v>
      </c>
      <c r="O53" s="14">
        <f>(0.4398+0.4695+0.4491)/3</f>
        <v>0.4528</v>
      </c>
      <c r="P53" s="14">
        <f>(0.4842+0.5126+0.5232)/3</f>
        <v>0.506666666666667</v>
      </c>
      <c r="Q53" s="14">
        <f>(0.6585+0.7641+0.6613)/3</f>
        <v>0.694633333333333</v>
      </c>
      <c r="S53" s="16">
        <v>0.0978546142578125</v>
      </c>
      <c r="T53" s="16">
        <v>0.306187152862549</v>
      </c>
      <c r="U53" s="16">
        <v>0.473899126052856</v>
      </c>
      <c r="V53" s="16">
        <v>0.490152835845947</v>
      </c>
      <c r="W53" s="16">
        <v>0.636506795883179</v>
      </c>
    </row>
    <row r="54" spans="1:23">
      <c r="A54" s="13"/>
      <c r="B54" s="10" t="s">
        <v>11</v>
      </c>
      <c r="C54" s="14">
        <f>(2014.1781+1878.3517+1840.846)/3</f>
        <v>1911.12526666667</v>
      </c>
      <c r="D54" s="6">
        <v>573.1377</v>
      </c>
      <c r="E54" s="6">
        <v>221.0386</v>
      </c>
      <c r="F54" s="6" t="s">
        <v>7</v>
      </c>
      <c r="G54" s="15">
        <v>424.207844575246</v>
      </c>
      <c r="H54" s="15">
        <v>431.031661113103</v>
      </c>
      <c r="I54" s="15">
        <v>407.830434878667</v>
      </c>
      <c r="J54" s="15">
        <v>388.297231356303</v>
      </c>
      <c r="K54" s="15">
        <v>395.564498265584</v>
      </c>
      <c r="M54" s="14">
        <f>(404.7119+406.4722+407.1397)/3</f>
        <v>406.107933333333</v>
      </c>
      <c r="N54" s="14">
        <f>(403.7392+398.4+407.23)/3</f>
        <v>403.123066666667</v>
      </c>
      <c r="O54" s="14">
        <f>(371.2752+373.737+374.5331)/3</f>
        <v>373.181766666667</v>
      </c>
      <c r="P54" s="14">
        <f>(367.2415+361.3629+365.993)/3</f>
        <v>364.8658</v>
      </c>
      <c r="Q54" s="14">
        <f>(368.6659+361.0833+363.2143)/3</f>
        <v>364.321166666667</v>
      </c>
      <c r="S54" s="16">
        <v>426.613463640213</v>
      </c>
      <c r="T54" s="16">
        <v>425.796001672745</v>
      </c>
      <c r="U54" s="16">
        <v>401.981462478638</v>
      </c>
      <c r="V54" s="16">
        <v>386.657742023468</v>
      </c>
      <c r="W54" s="16">
        <v>380.909697294235</v>
      </c>
    </row>
    <row r="55" spans="1:23">
      <c r="A55" s="13"/>
      <c r="B55" s="10" t="s">
        <v>12</v>
      </c>
      <c r="C55" s="14" t="s">
        <v>7</v>
      </c>
      <c r="D55" s="6"/>
      <c r="E55" s="6"/>
      <c r="F55" s="6"/>
      <c r="G55" s="15">
        <v>426.439735571543</v>
      </c>
      <c r="H55" s="15">
        <v>433.373040517171</v>
      </c>
      <c r="I55" s="15">
        <v>410.311110099157</v>
      </c>
      <c r="J55" s="15">
        <v>391.065163135529</v>
      </c>
      <c r="K55" s="15">
        <v>398.318515618642</v>
      </c>
      <c r="M55" s="14">
        <f>(407.437+408.3668+409.1571)/3</f>
        <v>408.3203</v>
      </c>
      <c r="N55" s="14">
        <f>(405.755+400.57+409.39)/3</f>
        <v>405.238333333333</v>
      </c>
      <c r="O55" s="14">
        <f>(373.4704+376.0347+377.0089)/3</f>
        <v>375.504666666667</v>
      </c>
      <c r="P55" s="14">
        <f>(369.5252+363.7853+368.4516)/3</f>
        <v>367.254033333333</v>
      </c>
      <c r="Q55" s="14">
        <f>(371.9806+363.6519+365.6694)/3</f>
        <v>367.100633333333</v>
      </c>
      <c r="S55" s="16">
        <v>428.663275241852</v>
      </c>
      <c r="T55" s="16">
        <v>428.021246910095</v>
      </c>
      <c r="U55" s="16">
        <v>404.430393218994</v>
      </c>
      <c r="V55" s="16">
        <v>389.019000291824</v>
      </c>
      <c r="W55" s="16">
        <v>383.488233566284</v>
      </c>
    </row>
    <row r="56" spans="1:23">
      <c r="A56" s="13"/>
      <c r="B56" s="10" t="s">
        <v>13</v>
      </c>
      <c r="C56" s="14">
        <v>0.5595</v>
      </c>
      <c r="D56" s="7">
        <v>0.5595</v>
      </c>
      <c r="E56" s="6">
        <v>0.5525</v>
      </c>
      <c r="F56" s="6" t="s">
        <v>7</v>
      </c>
      <c r="G56" s="15">
        <v>0.559529246443</v>
      </c>
      <c r="H56" s="15">
        <v>0.559529246443</v>
      </c>
      <c r="I56" s="15">
        <v>0.559529246443</v>
      </c>
      <c r="J56" s="15">
        <v>0.559529246443</v>
      </c>
      <c r="K56" s="15">
        <v>0.559529246443</v>
      </c>
      <c r="M56" s="14">
        <v>0.5595</v>
      </c>
      <c r="N56" s="14">
        <v>0.5595</v>
      </c>
      <c r="O56" s="14">
        <v>0.5595</v>
      </c>
      <c r="P56" s="14">
        <v>0.5595</v>
      </c>
      <c r="Q56" s="14">
        <v>0.5595</v>
      </c>
      <c r="S56" s="15">
        <v>0.559529246443</v>
      </c>
      <c r="T56" s="16">
        <v>0.558721236606359</v>
      </c>
      <c r="U56" s="16">
        <v>0.558229404531881</v>
      </c>
      <c r="V56" s="16">
        <v>0.557737572457404</v>
      </c>
      <c r="W56" s="15">
        <v>0.557737572457404</v>
      </c>
    </row>
    <row r="57" s="10" customFormat="1" spans="1:23">
      <c r="A57" s="12"/>
      <c r="B57" s="10" t="s">
        <v>14</v>
      </c>
      <c r="C57" s="14" t="s">
        <v>7</v>
      </c>
      <c r="D57" s="7"/>
      <c r="E57" s="7"/>
      <c r="F57" s="7"/>
      <c r="G57" s="14">
        <v>1</v>
      </c>
      <c r="H57" s="14">
        <v>1</v>
      </c>
      <c r="I57" s="14">
        <v>1</v>
      </c>
      <c r="J57" s="14">
        <v>1</v>
      </c>
      <c r="K57" s="14">
        <v>1</v>
      </c>
      <c r="M57" s="14">
        <v>1</v>
      </c>
      <c r="N57" s="14">
        <v>1</v>
      </c>
      <c r="O57" s="14">
        <v>1</v>
      </c>
      <c r="P57" s="14">
        <v>1</v>
      </c>
      <c r="Q57" s="14">
        <v>1</v>
      </c>
      <c r="S57" s="10">
        <v>1</v>
      </c>
      <c r="T57" s="17">
        <v>0.996</v>
      </c>
      <c r="U57" s="16">
        <v>0.992</v>
      </c>
      <c r="V57" s="17">
        <v>0.98</v>
      </c>
      <c r="W57" s="10">
        <v>0.958</v>
      </c>
    </row>
    <row r="58" spans="3:17">
      <c r="C58" s="14"/>
      <c r="D58" s="1"/>
      <c r="E58" s="1"/>
      <c r="F58" s="1"/>
      <c r="M58" s="14"/>
      <c r="N58" s="14"/>
      <c r="O58" s="14"/>
      <c r="P58" s="14"/>
      <c r="Q58" s="14"/>
    </row>
    <row r="59" spans="1:17">
      <c r="A59" s="12" t="s">
        <v>23</v>
      </c>
      <c r="B59" s="10" t="s">
        <v>9</v>
      </c>
      <c r="C59" s="14" t="s">
        <v>7</v>
      </c>
      <c r="D59" s="6">
        <v>5</v>
      </c>
      <c r="E59" s="6"/>
      <c r="F59" s="6"/>
      <c r="G59" s="10">
        <v>5</v>
      </c>
      <c r="H59" s="10">
        <v>21</v>
      </c>
      <c r="I59" s="10">
        <v>36</v>
      </c>
      <c r="J59" s="10">
        <v>180</v>
      </c>
      <c r="K59" s="10">
        <v>1080</v>
      </c>
      <c r="M59" s="14"/>
      <c r="N59" s="14"/>
      <c r="O59" s="14"/>
      <c r="P59" s="14"/>
      <c r="Q59" s="14"/>
    </row>
    <row r="60" spans="1:23">
      <c r="A60" s="13"/>
      <c r="B60" s="10" t="s">
        <v>10</v>
      </c>
      <c r="C60" s="14" t="s">
        <v>7</v>
      </c>
      <c r="D60" s="6"/>
      <c r="E60" s="6"/>
      <c r="F60" s="6"/>
      <c r="G60" s="15">
        <v>0.204162279764811</v>
      </c>
      <c r="H60" s="15">
        <v>0.455266396204631</v>
      </c>
      <c r="I60" s="15">
        <v>0.796752134958903</v>
      </c>
      <c r="J60" s="15">
        <v>1.89478246370951</v>
      </c>
      <c r="K60" s="10" t="s">
        <v>7</v>
      </c>
      <c r="M60" s="14">
        <f>(0.134+0.1309+0.1318)/3</f>
        <v>0.132233333333333</v>
      </c>
      <c r="N60" s="14">
        <f>(0.5096+0.6883+0.3888)/3</f>
        <v>0.5289</v>
      </c>
      <c r="O60" s="14">
        <f>(0.7279+0.7472+0.7112)/3</f>
        <v>0.728766666666667</v>
      </c>
      <c r="P60" s="14">
        <f>(1.6476+1.6251+1.6386)/3</f>
        <v>1.6371</v>
      </c>
      <c r="Q60" s="14" t="s">
        <v>7</v>
      </c>
      <c r="S60" s="16">
        <v>0.203345537185669</v>
      </c>
      <c r="T60" s="16">
        <v>0.40468168258667</v>
      </c>
      <c r="U60" s="16">
        <v>0.788467407226562</v>
      </c>
      <c r="V60" s="16">
        <v>1.63184905052185</v>
      </c>
      <c r="W60" s="10" t="s">
        <v>7</v>
      </c>
    </row>
    <row r="61" spans="1:23">
      <c r="A61" s="13"/>
      <c r="B61" s="10" t="s">
        <v>11</v>
      </c>
      <c r="C61" s="14">
        <f>(233.0283+210.366+207.691)/3</f>
        <v>217.028433333333</v>
      </c>
      <c r="D61" s="7" t="s">
        <v>24</v>
      </c>
      <c r="E61" s="6">
        <v>2788.2198</v>
      </c>
      <c r="F61" s="6">
        <v>318.1111</v>
      </c>
      <c r="G61" s="15">
        <v>77.2870677312215</v>
      </c>
      <c r="H61" s="15">
        <v>74.6816747983297</v>
      </c>
      <c r="I61" s="15">
        <v>71.357882420222</v>
      </c>
      <c r="J61" s="15">
        <v>75.0341999530792</v>
      </c>
      <c r="K61" s="10" t="s">
        <v>7</v>
      </c>
      <c r="M61" s="14">
        <f>(74.5482+73.1272+73.3238)/3</f>
        <v>73.6664</v>
      </c>
      <c r="N61" s="14">
        <f>(78.1221+76.5315+75.1143)/3</f>
        <v>76.5893</v>
      </c>
      <c r="O61" s="14">
        <f>(79.1099+80.2067+79.8102)/3</f>
        <v>79.7089333333333</v>
      </c>
      <c r="P61" s="14">
        <f>(130.8316+127.7816+130.9239)/3</f>
        <v>129.8457</v>
      </c>
      <c r="Q61" s="14" t="s">
        <v>7</v>
      </c>
      <c r="S61" s="16">
        <v>79.3056166172028</v>
      </c>
      <c r="T61" s="16">
        <v>105.715281963348</v>
      </c>
      <c r="U61" s="16">
        <v>116.922294855118</v>
      </c>
      <c r="V61" s="16">
        <v>215.769099712372</v>
      </c>
      <c r="W61" s="10" t="s">
        <v>7</v>
      </c>
    </row>
    <row r="62" spans="1:23">
      <c r="A62" s="13"/>
      <c r="B62" s="10" t="s">
        <v>12</v>
      </c>
      <c r="C62" s="14" t="s">
        <v>7</v>
      </c>
      <c r="D62" s="6"/>
      <c r="E62" s="6"/>
      <c r="F62" s="6"/>
      <c r="G62" s="15">
        <v>79.4763720830282</v>
      </c>
      <c r="H62" s="15">
        <v>77.3382342656453</v>
      </c>
      <c r="I62" s="15">
        <v>74.5770400365194</v>
      </c>
      <c r="J62" s="15">
        <v>81.1426190535228</v>
      </c>
      <c r="K62" s="10" t="s">
        <v>7</v>
      </c>
      <c r="M62" s="14">
        <f>(76.6445+75.3313+75.9057)/3</f>
        <v>75.9605</v>
      </c>
      <c r="N62" s="14">
        <f>(81.4474+80.3293+77.5544)/3</f>
        <v>79.7770333333333</v>
      </c>
      <c r="O62" s="14">
        <f>(82.0327+83.0923+82.8288)/3</f>
        <v>82.6512666666667</v>
      </c>
      <c r="P62" s="14">
        <f>(136.5912+133.2444+136.331)/3</f>
        <v>135.388866666667</v>
      </c>
      <c r="Q62" s="14" t="s">
        <v>7</v>
      </c>
      <c r="S62" s="16">
        <v>81.2945530414581</v>
      </c>
      <c r="T62" s="16">
        <v>108.433291912079</v>
      </c>
      <c r="U62" s="16">
        <v>120.165934562683</v>
      </c>
      <c r="V62" s="16">
        <v>221.534342527389</v>
      </c>
      <c r="W62" s="10" t="s">
        <v>7</v>
      </c>
    </row>
    <row r="63" spans="1:23">
      <c r="A63" s="13"/>
      <c r="B63" s="10" t="s">
        <v>13</v>
      </c>
      <c r="C63" s="14">
        <v>0.9776</v>
      </c>
      <c r="D63" s="7" t="s">
        <v>24</v>
      </c>
      <c r="E63" s="6">
        <v>0.9776</v>
      </c>
      <c r="F63" s="6">
        <v>0.9831</v>
      </c>
      <c r="G63" s="15">
        <v>0.977623733759726</v>
      </c>
      <c r="H63" s="15">
        <v>0.977623733759726</v>
      </c>
      <c r="I63" s="15">
        <v>0.977623733759726</v>
      </c>
      <c r="J63" s="15">
        <v>0.977623733759726</v>
      </c>
      <c r="K63" s="10" t="s">
        <v>7</v>
      </c>
      <c r="M63" s="14">
        <v>0.9776</v>
      </c>
      <c r="N63" s="14">
        <v>0.9776</v>
      </c>
      <c r="O63" s="14">
        <v>0.9776</v>
      </c>
      <c r="P63" s="14">
        <v>0.9776</v>
      </c>
      <c r="Q63" s="14">
        <v>0.9776</v>
      </c>
      <c r="S63" s="15">
        <v>0.977623733759726</v>
      </c>
      <c r="T63" s="16">
        <v>0.941793737442486</v>
      </c>
      <c r="U63" s="16">
        <v>0.937724054020036</v>
      </c>
      <c r="V63" s="15">
        <v>0.907087216159394</v>
      </c>
      <c r="W63" s="10" t="s">
        <v>7</v>
      </c>
    </row>
    <row r="64" spans="1:22">
      <c r="A64" s="13"/>
      <c r="B64" s="10" t="s">
        <v>14</v>
      </c>
      <c r="C64" s="14" t="s">
        <v>7</v>
      </c>
      <c r="D64" s="7"/>
      <c r="E64" s="7"/>
      <c r="F64" s="7"/>
      <c r="G64" s="14">
        <v>1</v>
      </c>
      <c r="H64" s="14">
        <v>1</v>
      </c>
      <c r="I64" s="14">
        <v>1</v>
      </c>
      <c r="J64" s="14">
        <v>1</v>
      </c>
      <c r="K64" s="14">
        <v>1</v>
      </c>
      <c r="M64" s="14">
        <v>1</v>
      </c>
      <c r="N64" s="14">
        <v>1</v>
      </c>
      <c r="O64" s="14">
        <v>1</v>
      </c>
      <c r="P64" s="14">
        <v>1</v>
      </c>
      <c r="Q64" s="14">
        <v>1</v>
      </c>
      <c r="S64" s="11">
        <v>1</v>
      </c>
      <c r="T64" s="17">
        <v>0.448333333333333</v>
      </c>
      <c r="U64" s="16">
        <v>0.414166666666667</v>
      </c>
      <c r="V64" s="11">
        <v>0.075</v>
      </c>
    </row>
    <row r="74" spans="11:11">
      <c r="K74" s="10" t="s">
        <v>25</v>
      </c>
    </row>
  </sheetData>
  <mergeCells count="12">
    <mergeCell ref="G1:K1"/>
    <mergeCell ref="M1:Q1"/>
    <mergeCell ref="S1:X1"/>
    <mergeCell ref="A3:A8"/>
    <mergeCell ref="A10:A15"/>
    <mergeCell ref="A17:A22"/>
    <mergeCell ref="A24:A29"/>
    <mergeCell ref="A31:A36"/>
    <mergeCell ref="A38:A43"/>
    <mergeCell ref="A45:A50"/>
    <mergeCell ref="A52:A57"/>
    <mergeCell ref="A59:A64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65"/>
  <sheetViews>
    <sheetView tabSelected="1" zoomScale="55" zoomScaleNormal="55" topLeftCell="A17" workbookViewId="0">
      <selection activeCell="F33" sqref="F33:F35"/>
    </sheetView>
  </sheetViews>
  <sheetFormatPr defaultColWidth="9" defaultRowHeight="21"/>
  <cols>
    <col min="1" max="2" width="9" style="1"/>
    <col min="3" max="3" width="19.9090909090909" style="1"/>
    <col min="4" max="4" width="14.7272727272727" style="1"/>
    <col min="5" max="5" width="16.0272727272727" style="1" customWidth="1"/>
    <col min="6" max="6" width="14.7272727272727" style="1"/>
    <col min="7" max="11" width="19.9090909090909" style="1"/>
    <col min="12" max="12" width="9" style="1"/>
    <col min="13" max="17" width="19.9090909090909" style="1"/>
    <col min="18" max="18" width="9" style="1"/>
    <col min="19" max="23" width="19.9090909090909" style="1"/>
    <col min="24" max="16384" width="9" style="1"/>
  </cols>
  <sheetData>
    <row r="1" spans="3:24">
      <c r="C1" s="2" t="s">
        <v>26</v>
      </c>
      <c r="D1" s="4" t="s">
        <v>1</v>
      </c>
      <c r="E1" s="4" t="s">
        <v>2</v>
      </c>
      <c r="F1" s="4" t="s">
        <v>3</v>
      </c>
      <c r="G1" s="4" t="s">
        <v>27</v>
      </c>
      <c r="H1" s="3"/>
      <c r="I1" s="3"/>
      <c r="J1" s="3"/>
      <c r="K1" s="3"/>
      <c r="L1" s="6"/>
      <c r="M1" s="4" t="s">
        <v>28</v>
      </c>
      <c r="N1" s="3"/>
      <c r="O1" s="3"/>
      <c r="P1" s="3"/>
      <c r="Q1" s="3"/>
      <c r="R1" s="6"/>
      <c r="S1" s="4" t="s">
        <v>29</v>
      </c>
      <c r="T1" s="3"/>
      <c r="U1" s="3"/>
      <c r="V1" s="3"/>
      <c r="W1" s="3"/>
      <c r="X1" s="6"/>
    </row>
    <row r="2" spans="1:11">
      <c r="A2" s="3"/>
      <c r="C2" s="5" t="s">
        <v>7</v>
      </c>
      <c r="G2" s="1">
        <v>2</v>
      </c>
      <c r="H2" s="1">
        <v>4</v>
      </c>
      <c r="I2" s="1">
        <v>6</v>
      </c>
      <c r="J2" s="1">
        <v>8</v>
      </c>
      <c r="K2" s="1">
        <v>10</v>
      </c>
    </row>
    <row r="3" spans="1:17">
      <c r="A3" s="4" t="s">
        <v>8</v>
      </c>
      <c r="B3" s="2" t="s">
        <v>9</v>
      </c>
      <c r="C3" s="5" t="s">
        <v>7</v>
      </c>
      <c r="D3" s="6">
        <v>13</v>
      </c>
      <c r="E3" s="6"/>
      <c r="F3" s="6"/>
      <c r="G3" s="7">
        <v>5</v>
      </c>
      <c r="H3" s="6">
        <v>10</v>
      </c>
      <c r="I3" s="6">
        <v>56</v>
      </c>
      <c r="J3" s="6">
        <v>221</v>
      </c>
      <c r="K3" s="1">
        <v>761</v>
      </c>
      <c r="Q3" s="2"/>
    </row>
    <row r="4" spans="1:23">
      <c r="A4" s="3"/>
      <c r="B4" s="2" t="s">
        <v>10</v>
      </c>
      <c r="C4" s="5" t="s">
        <v>7</v>
      </c>
      <c r="D4" s="6"/>
      <c r="E4" s="6"/>
      <c r="F4" s="6"/>
      <c r="G4" s="7">
        <v>0.0816368261973063</v>
      </c>
      <c r="H4" s="6">
        <v>0.255804777145386</v>
      </c>
      <c r="I4" s="7">
        <v>1.43522262573242</v>
      </c>
      <c r="J4" s="6">
        <v>2.00528875986735</v>
      </c>
      <c r="K4" s="2" t="s">
        <v>7</v>
      </c>
      <c r="M4" s="7">
        <v>0.0672548611958822</v>
      </c>
      <c r="N4" s="6">
        <v>0.25461475054423</v>
      </c>
      <c r="O4" s="6">
        <v>1.36856770515442</v>
      </c>
      <c r="P4" s="6">
        <v>1.83349180221557</v>
      </c>
      <c r="Q4" s="7">
        <v>4.55780267715454</v>
      </c>
      <c r="S4" s="7">
        <v>0.123228311538696</v>
      </c>
      <c r="T4" s="7">
        <v>0.284760713577271</v>
      </c>
      <c r="U4" s="6">
        <v>1.82681250572205</v>
      </c>
      <c r="V4" s="6">
        <v>2.59087634086609</v>
      </c>
      <c r="W4" s="2" t="s">
        <v>7</v>
      </c>
    </row>
    <row r="5" spans="1:23">
      <c r="A5" s="3"/>
      <c r="B5" s="2" t="s">
        <v>11</v>
      </c>
      <c r="C5" s="5">
        <v>760.0987</v>
      </c>
      <c r="D5" s="6">
        <v>452.5611</v>
      </c>
      <c r="E5" s="6">
        <v>214.6705</v>
      </c>
      <c r="F5" s="6" t="s">
        <v>7</v>
      </c>
      <c r="G5" s="7">
        <v>239.992957989375</v>
      </c>
      <c r="H5" s="6">
        <v>234.022865136464</v>
      </c>
      <c r="I5" s="7">
        <v>235.337342977524</v>
      </c>
      <c r="J5" s="6">
        <v>196.294096708298</v>
      </c>
      <c r="K5" s="2" t="s">
        <v>7</v>
      </c>
      <c r="M5" s="7">
        <v>257.568999449412</v>
      </c>
      <c r="N5" s="6">
        <v>235.257793505987</v>
      </c>
      <c r="O5" s="6">
        <v>244.16118645668</v>
      </c>
      <c r="P5" s="6">
        <v>208.457353671392</v>
      </c>
      <c r="Q5" s="7">
        <v>224.960147778193</v>
      </c>
      <c r="S5" s="7">
        <v>275.381072998047</v>
      </c>
      <c r="T5" s="7">
        <v>258.475905179977</v>
      </c>
      <c r="U5" s="6">
        <v>277.860911846161</v>
      </c>
      <c r="V5" s="6">
        <v>211.794343471527</v>
      </c>
      <c r="W5" s="2" t="s">
        <v>7</v>
      </c>
    </row>
    <row r="6" spans="1:23">
      <c r="A6" s="3"/>
      <c r="B6" s="2" t="s">
        <v>12</v>
      </c>
      <c r="C6" s="8" t="s">
        <v>7</v>
      </c>
      <c r="D6" s="6"/>
      <c r="E6" s="6"/>
      <c r="F6" s="6"/>
      <c r="G6" s="7">
        <v>242.615578174591</v>
      </c>
      <c r="H6" s="6">
        <v>236.71469505628</v>
      </c>
      <c r="I6" s="7">
        <v>239.4050005277</v>
      </c>
      <c r="J6" s="6">
        <v>202.135569810867</v>
      </c>
      <c r="K6" s="2" t="s">
        <v>7</v>
      </c>
      <c r="M6" s="7">
        <v>259.683143218358</v>
      </c>
      <c r="N6" s="6">
        <v>237.515957196554</v>
      </c>
      <c r="O6" s="6">
        <v>248.510650793711</v>
      </c>
      <c r="P6" s="6">
        <v>214.005712429682</v>
      </c>
      <c r="Q6" s="7">
        <v>232.785900433858</v>
      </c>
      <c r="S6" s="7">
        <v>276.094999074936</v>
      </c>
      <c r="T6" s="7">
        <v>259.330719232559</v>
      </c>
      <c r="U6" s="6">
        <v>280.471194028854</v>
      </c>
      <c r="V6" s="6">
        <v>216.410575389862</v>
      </c>
      <c r="W6" s="2" t="s">
        <v>7</v>
      </c>
    </row>
    <row r="7" spans="1:23">
      <c r="A7" s="3"/>
      <c r="B7" s="2" t="s">
        <v>13</v>
      </c>
      <c r="C7" s="5">
        <v>0.8468</v>
      </c>
      <c r="D7" s="7">
        <v>0.8468</v>
      </c>
      <c r="E7" s="6">
        <v>0.8369</v>
      </c>
      <c r="F7" s="6" t="s">
        <v>7</v>
      </c>
      <c r="G7" s="7">
        <v>0.826786559394226</v>
      </c>
      <c r="H7" s="6">
        <v>0.829973181889888</v>
      </c>
      <c r="I7" s="7">
        <v>0.832465688594416</v>
      </c>
      <c r="J7" s="6">
        <v>0.828868906767629</v>
      </c>
      <c r="K7" s="2" t="s">
        <v>7</v>
      </c>
      <c r="M7" s="7">
        <v>0.846821265183783</v>
      </c>
      <c r="N7" s="6">
        <v>0.846821265183783</v>
      </c>
      <c r="O7" s="6">
        <v>0.846821265183783</v>
      </c>
      <c r="P7" s="6">
        <v>0.846821265183783</v>
      </c>
      <c r="Q7" s="7">
        <v>0.8468</v>
      </c>
      <c r="S7" s="7">
        <v>0.83180312352106</v>
      </c>
      <c r="T7" s="7">
        <v>0.846821265183783</v>
      </c>
      <c r="U7" s="6">
        <v>0.846821265183783</v>
      </c>
      <c r="V7" s="6">
        <v>0.846821265183783</v>
      </c>
      <c r="W7" s="2" t="s">
        <v>7</v>
      </c>
    </row>
    <row r="8" s="2" customFormat="1" spans="1:22">
      <c r="A8" s="4"/>
      <c r="B8" s="2" t="s">
        <v>14</v>
      </c>
      <c r="C8" s="8"/>
      <c r="G8" s="2">
        <v>0.89</v>
      </c>
      <c r="H8" s="2">
        <v>0.899</v>
      </c>
      <c r="I8" s="2">
        <v>0.916</v>
      </c>
      <c r="J8" s="2">
        <v>0.891</v>
      </c>
      <c r="K8" s="2">
        <v>0.883</v>
      </c>
      <c r="M8" s="2">
        <v>1</v>
      </c>
      <c r="N8" s="2">
        <v>1</v>
      </c>
      <c r="O8" s="2">
        <v>1</v>
      </c>
      <c r="P8" s="2">
        <v>1</v>
      </c>
      <c r="Q8" s="2">
        <v>1</v>
      </c>
      <c r="S8" s="2">
        <v>0.921</v>
      </c>
      <c r="T8" s="2">
        <v>1</v>
      </c>
      <c r="U8" s="2">
        <v>1</v>
      </c>
      <c r="V8" s="2">
        <v>1</v>
      </c>
    </row>
    <row r="9" spans="3:19">
      <c r="C9" s="5"/>
      <c r="M9" s="2"/>
      <c r="Q9" s="2"/>
      <c r="S9" s="2"/>
    </row>
    <row r="10" spans="1:17">
      <c r="A10" s="4" t="s">
        <v>15</v>
      </c>
      <c r="B10" s="2" t="s">
        <v>9</v>
      </c>
      <c r="C10" s="5" t="s">
        <v>7</v>
      </c>
      <c r="D10" s="6">
        <v>27</v>
      </c>
      <c r="E10" s="6"/>
      <c r="F10" s="6"/>
      <c r="G10" s="6">
        <v>5</v>
      </c>
      <c r="H10" s="6">
        <v>11</v>
      </c>
      <c r="I10" s="7">
        <v>138</v>
      </c>
      <c r="J10" s="6">
        <v>222</v>
      </c>
      <c r="K10" s="6">
        <v>312</v>
      </c>
      <c r="M10" s="2"/>
      <c r="Q10" s="2"/>
    </row>
    <row r="11" spans="1:23">
      <c r="A11" s="3"/>
      <c r="B11" s="2" t="s">
        <v>10</v>
      </c>
      <c r="C11" s="5" t="s">
        <v>7</v>
      </c>
      <c r="D11" s="6"/>
      <c r="E11" s="6"/>
      <c r="F11" s="7" t="s">
        <v>16</v>
      </c>
      <c r="G11" s="7">
        <v>0.281494855880737</v>
      </c>
      <c r="H11" s="6">
        <v>0.459737300872803</v>
      </c>
      <c r="I11" s="7">
        <v>0.9194176197052</v>
      </c>
      <c r="J11" s="6">
        <v>1.32322994867961</v>
      </c>
      <c r="K11" s="6">
        <v>1.86462775866191</v>
      </c>
      <c r="M11" s="7">
        <v>0.242661396662394</v>
      </c>
      <c r="N11" s="6">
        <v>0.412274360656738</v>
      </c>
      <c r="O11" s="6">
        <v>0.780837217966715</v>
      </c>
      <c r="P11" s="6">
        <v>1.20775175094605</v>
      </c>
      <c r="Q11" s="7">
        <v>1.72750822703044</v>
      </c>
      <c r="S11" s="7">
        <v>0.446059465408325</v>
      </c>
      <c r="T11" s="6">
        <v>0.662338256835937</v>
      </c>
      <c r="U11" s="6">
        <v>1.18926811218262</v>
      </c>
      <c r="V11" s="6">
        <v>1.79170536994934</v>
      </c>
      <c r="W11" s="7">
        <v>2.3112428188324</v>
      </c>
    </row>
    <row r="12" spans="1:23">
      <c r="A12" s="3"/>
      <c r="B12" s="2" t="s">
        <v>11</v>
      </c>
      <c r="C12" s="5">
        <v>1219.0173</v>
      </c>
      <c r="D12" s="6">
        <v>4356.252</v>
      </c>
      <c r="E12" s="1">
        <v>201.1457</v>
      </c>
      <c r="F12" s="6"/>
      <c r="G12" s="7">
        <v>526.614796638489</v>
      </c>
      <c r="H12" s="6">
        <v>307.407202879588</v>
      </c>
      <c r="I12" s="7">
        <v>128.48934674263</v>
      </c>
      <c r="J12" s="6">
        <v>130.759728511175</v>
      </c>
      <c r="K12" s="6">
        <v>128.265341361364</v>
      </c>
      <c r="M12" s="7">
        <v>496.970899581909</v>
      </c>
      <c r="N12" s="6">
        <v>291.012507120768</v>
      </c>
      <c r="O12" s="6">
        <v>163.599321444829</v>
      </c>
      <c r="P12" s="6">
        <v>148.949070135752</v>
      </c>
      <c r="Q12" s="7">
        <v>151.168074369431</v>
      </c>
      <c r="S12" s="7">
        <v>517.103278875351</v>
      </c>
      <c r="T12" s="6">
        <v>460.57657623291</v>
      </c>
      <c r="U12" s="6">
        <v>502.00482583046</v>
      </c>
      <c r="V12" s="6">
        <v>434.784716844559</v>
      </c>
      <c r="W12" s="7">
        <v>499.656324863434</v>
      </c>
    </row>
    <row r="13" spans="1:23">
      <c r="A13" s="3"/>
      <c r="B13" s="2" t="s">
        <v>12</v>
      </c>
      <c r="C13" s="8" t="s">
        <v>7</v>
      </c>
      <c r="D13" s="6"/>
      <c r="F13" s="6"/>
      <c r="G13" s="7">
        <v>529.481577078501</v>
      </c>
      <c r="H13" s="6">
        <v>310.045571009318</v>
      </c>
      <c r="I13" s="7">
        <v>132.285346428553</v>
      </c>
      <c r="J13" s="6">
        <v>135.58952109019</v>
      </c>
      <c r="K13" s="6">
        <v>134.221223195394</v>
      </c>
      <c r="M13" s="7">
        <v>498.829164266586</v>
      </c>
      <c r="N13" s="6">
        <v>293.127830346425</v>
      </c>
      <c r="O13" s="6">
        <v>166.730712731679</v>
      </c>
      <c r="P13" s="6">
        <v>153.110569397608</v>
      </c>
      <c r="Q13" s="7">
        <v>156.330263932546</v>
      </c>
      <c r="S13" s="7">
        <v>518.185089349747</v>
      </c>
      <c r="T13" s="6">
        <v>461.901026725769</v>
      </c>
      <c r="U13" s="6">
        <v>504.399073123932</v>
      </c>
      <c r="V13" s="6">
        <v>438.259265899658</v>
      </c>
      <c r="W13" s="7">
        <v>504.094633817673</v>
      </c>
    </row>
    <row r="14" spans="1:23">
      <c r="A14" s="3"/>
      <c r="B14" s="2" t="s">
        <v>13</v>
      </c>
      <c r="C14" s="5">
        <v>0.6991</v>
      </c>
      <c r="D14" s="7">
        <v>0.6691</v>
      </c>
      <c r="E14" s="1">
        <v>0.712</v>
      </c>
      <c r="F14" s="7" t="s">
        <v>16</v>
      </c>
      <c r="G14" s="7">
        <v>0.699190615835777</v>
      </c>
      <c r="H14" s="6">
        <v>0.699049853372434</v>
      </c>
      <c r="I14" s="7">
        <v>0.653137829912023</v>
      </c>
      <c r="J14" s="6">
        <v>0.657923753665689</v>
      </c>
      <c r="K14" s="6">
        <v>0.656938416422287</v>
      </c>
      <c r="M14" s="7">
        <v>0.699190615835777</v>
      </c>
      <c r="N14" s="6">
        <v>0.699143695014663</v>
      </c>
      <c r="O14" s="6">
        <v>0.699073313782991</v>
      </c>
      <c r="P14" s="6">
        <v>0.699073313782991</v>
      </c>
      <c r="Q14" s="7">
        <v>0.699073313782991</v>
      </c>
      <c r="S14" s="7">
        <v>0.696422287390029</v>
      </c>
      <c r="T14" s="6">
        <v>0.662475073313783</v>
      </c>
      <c r="U14" s="6">
        <v>0.61991788856305</v>
      </c>
      <c r="V14" s="6">
        <v>0.605020527859238</v>
      </c>
      <c r="W14" s="7">
        <v>0.594979472140762</v>
      </c>
    </row>
    <row r="15" s="2" customFormat="1" spans="1:23">
      <c r="A15" s="4"/>
      <c r="B15" s="2" t="s">
        <v>14</v>
      </c>
      <c r="C15" s="5" t="s">
        <v>7</v>
      </c>
      <c r="G15" s="2">
        <v>1</v>
      </c>
      <c r="H15" s="2">
        <v>0.996</v>
      </c>
      <c r="I15" s="2">
        <v>0.69</v>
      </c>
      <c r="J15" s="2">
        <v>0.722</v>
      </c>
      <c r="K15" s="2">
        <v>0.72</v>
      </c>
      <c r="M15" s="2">
        <v>1</v>
      </c>
      <c r="N15" s="2">
        <v>0.998</v>
      </c>
      <c r="O15" s="2">
        <v>0.995</v>
      </c>
      <c r="P15" s="2">
        <v>0.995</v>
      </c>
      <c r="Q15" s="2">
        <v>0.995</v>
      </c>
      <c r="S15" s="2">
        <v>0.971</v>
      </c>
      <c r="T15" s="2">
        <v>0.696</v>
      </c>
      <c r="U15" s="2">
        <v>0.53</v>
      </c>
      <c r="V15" s="2">
        <v>0.491</v>
      </c>
      <c r="W15" s="2">
        <v>0.383</v>
      </c>
    </row>
    <row r="16" spans="3:23">
      <c r="C16" s="5"/>
      <c r="M16" s="2"/>
      <c r="Q16" s="2"/>
      <c r="W16" s="2"/>
    </row>
    <row r="17" spans="1:23">
      <c r="A17" s="4" t="s">
        <v>17</v>
      </c>
      <c r="B17" s="2" t="s">
        <v>9</v>
      </c>
      <c r="C17" s="5" t="s">
        <v>7</v>
      </c>
      <c r="D17" s="6">
        <v>70</v>
      </c>
      <c r="E17" s="6"/>
      <c r="F17" s="6"/>
      <c r="G17" s="7">
        <v>8</v>
      </c>
      <c r="H17" s="6">
        <v>11</v>
      </c>
      <c r="I17" s="6">
        <v>26</v>
      </c>
      <c r="J17" s="6">
        <v>46</v>
      </c>
      <c r="K17" s="7">
        <v>73</v>
      </c>
      <c r="M17" s="2"/>
      <c r="Q17" s="2"/>
      <c r="W17" s="2"/>
    </row>
    <row r="18" spans="1:23">
      <c r="A18" s="3"/>
      <c r="B18" s="2" t="s">
        <v>10</v>
      </c>
      <c r="C18" s="5" t="s">
        <v>7</v>
      </c>
      <c r="D18" s="6"/>
      <c r="E18" s="6"/>
      <c r="F18" s="6"/>
      <c r="G18" s="7">
        <v>0.270814498265584</v>
      </c>
      <c r="H18" s="6">
        <v>0.49766206741333</v>
      </c>
      <c r="I18" s="6">
        <v>0.941221872965495</v>
      </c>
      <c r="J18" s="6">
        <v>1.44651778539022</v>
      </c>
      <c r="K18" s="7">
        <v>2.08333444595337</v>
      </c>
      <c r="M18" s="7">
        <v>0.220976829528809</v>
      </c>
      <c r="N18" s="6">
        <v>0.445743560791016</v>
      </c>
      <c r="O18" s="6">
        <v>0.852546215057373</v>
      </c>
      <c r="P18" s="6">
        <v>1.25457779566447</v>
      </c>
      <c r="Q18" s="7">
        <v>1.96665366490682</v>
      </c>
      <c r="S18" s="7">
        <v>0.330557107925415</v>
      </c>
      <c r="T18" s="6">
        <v>0.640193223953247</v>
      </c>
      <c r="U18" s="6">
        <v>1.23495435714722</v>
      </c>
      <c r="V18" s="6">
        <v>1.78535056114197</v>
      </c>
      <c r="W18" s="7">
        <v>2.33232402801514</v>
      </c>
    </row>
    <row r="19" spans="1:23">
      <c r="A19" s="3"/>
      <c r="B19" s="2" t="s">
        <v>11</v>
      </c>
      <c r="C19" s="5">
        <v>411.0342</v>
      </c>
      <c r="D19" s="6">
        <v>785.0727</v>
      </c>
      <c r="E19" s="6">
        <v>69.3698</v>
      </c>
      <c r="F19" s="6">
        <v>43.8938</v>
      </c>
      <c r="G19" s="7">
        <v>152.075566768646</v>
      </c>
      <c r="H19" s="6">
        <v>130.998389641444</v>
      </c>
      <c r="I19" s="6">
        <v>109.042966127396</v>
      </c>
      <c r="J19" s="6">
        <v>113.25012310346</v>
      </c>
      <c r="K19" s="7">
        <v>98.4594678084056</v>
      </c>
      <c r="M19" s="7">
        <v>141.042334318161</v>
      </c>
      <c r="N19" s="6">
        <v>130.731658935547</v>
      </c>
      <c r="O19" s="6">
        <v>112.122632741928</v>
      </c>
      <c r="P19" s="6">
        <v>112.561504920324</v>
      </c>
      <c r="Q19" s="7">
        <v>104.147780577342</v>
      </c>
      <c r="S19" s="7">
        <v>146.537053346634</v>
      </c>
      <c r="T19" s="6">
        <v>130.723143339157</v>
      </c>
      <c r="U19" s="6">
        <v>126.07340836525</v>
      </c>
      <c r="V19" s="6">
        <v>130.289412975311</v>
      </c>
      <c r="W19" s="7">
        <v>127.985979557037</v>
      </c>
    </row>
    <row r="20" spans="1:23">
      <c r="A20" s="3"/>
      <c r="B20" s="2" t="s">
        <v>12</v>
      </c>
      <c r="C20" s="8" t="s">
        <v>7</v>
      </c>
      <c r="D20" s="6"/>
      <c r="E20" s="6"/>
      <c r="F20" s="6"/>
      <c r="G20" s="7">
        <v>154.409084876378</v>
      </c>
      <c r="H20" s="6">
        <v>133.619121869405</v>
      </c>
      <c r="I20" s="6">
        <v>112.523928483327</v>
      </c>
      <c r="J20" s="6">
        <v>117.507212241491</v>
      </c>
      <c r="K20" s="7">
        <v>103.396061499914</v>
      </c>
      <c r="M20" s="7">
        <v>142.842136700948</v>
      </c>
      <c r="N20" s="6">
        <v>132.879565080007</v>
      </c>
      <c r="O20" s="6">
        <v>115.183369795482</v>
      </c>
      <c r="P20" s="6">
        <v>116.197771946589</v>
      </c>
      <c r="Q20" s="7">
        <v>108.871138016383</v>
      </c>
      <c r="S20" s="7">
        <v>147.409281730652</v>
      </c>
      <c r="T20" s="6">
        <v>132.105951786041</v>
      </c>
      <c r="U20" s="6">
        <v>128.01055765152</v>
      </c>
      <c r="V20" s="6">
        <v>132.854954719544</v>
      </c>
      <c r="W20" s="7">
        <v>131.418371200561</v>
      </c>
    </row>
    <row r="21" spans="1:23">
      <c r="A21" s="3"/>
      <c r="B21" s="2" t="s">
        <v>13</v>
      </c>
      <c r="C21" s="5">
        <v>0.9961</v>
      </c>
      <c r="D21" s="7">
        <v>0.9961</v>
      </c>
      <c r="E21" s="6">
        <v>0.9959</v>
      </c>
      <c r="F21" s="6">
        <v>0.9986</v>
      </c>
      <c r="G21" s="7">
        <v>0.989830107611652</v>
      </c>
      <c r="H21" s="6">
        <v>0.989830107611652</v>
      </c>
      <c r="I21" s="6">
        <v>0.988095707359376</v>
      </c>
      <c r="J21" s="6">
        <v>0.988332216484686</v>
      </c>
      <c r="K21" s="7">
        <v>0.988332216484686</v>
      </c>
      <c r="M21" s="7">
        <v>0.99613701761993</v>
      </c>
      <c r="N21" s="6">
        <v>0.99613701761993</v>
      </c>
      <c r="O21" s="6">
        <v>0.99613701761993</v>
      </c>
      <c r="P21" s="6">
        <v>0.99613701761993</v>
      </c>
      <c r="Q21" s="7">
        <v>0.99613701761993</v>
      </c>
      <c r="S21" s="7">
        <v>0.99613701761993</v>
      </c>
      <c r="T21" s="6">
        <v>0.995545744806654</v>
      </c>
      <c r="U21" s="6">
        <v>0.988962907485514</v>
      </c>
      <c r="V21" s="6">
        <v>0.988568725609996</v>
      </c>
      <c r="W21" s="7">
        <v>0.988411052859789</v>
      </c>
    </row>
    <row r="22" s="2" customFormat="1" spans="1:23">
      <c r="A22" s="4"/>
      <c r="B22" s="2" t="s">
        <v>14</v>
      </c>
      <c r="C22" s="5" t="s">
        <v>7</v>
      </c>
      <c r="G22" s="2">
        <v>0.971</v>
      </c>
      <c r="H22" s="2">
        <v>0.971</v>
      </c>
      <c r="I22" s="2">
        <v>0.959</v>
      </c>
      <c r="J22" s="2">
        <v>0.959</v>
      </c>
      <c r="K22" s="2">
        <v>0.959</v>
      </c>
      <c r="M22" s="2">
        <v>1</v>
      </c>
      <c r="N22" s="2">
        <v>1</v>
      </c>
      <c r="O22" s="2">
        <v>1</v>
      </c>
      <c r="P22" s="2">
        <v>1</v>
      </c>
      <c r="Q22" s="2">
        <v>1</v>
      </c>
      <c r="S22" s="2">
        <v>1</v>
      </c>
      <c r="T22" s="2">
        <v>0.995</v>
      </c>
      <c r="U22" s="2">
        <v>0.937</v>
      </c>
      <c r="V22" s="2">
        <v>0.936</v>
      </c>
      <c r="W22" s="2">
        <v>0.935</v>
      </c>
    </row>
    <row r="23" spans="3:17">
      <c r="C23" s="5"/>
      <c r="K23" s="2"/>
      <c r="M23" s="2"/>
      <c r="Q23" s="2"/>
    </row>
    <row r="24" spans="1:17">
      <c r="A24" s="4" t="s">
        <v>18</v>
      </c>
      <c r="B24" s="2" t="s">
        <v>9</v>
      </c>
      <c r="C24" s="5" t="s">
        <v>7</v>
      </c>
      <c r="D24" s="6">
        <v>5</v>
      </c>
      <c r="E24" s="6"/>
      <c r="F24" s="6"/>
      <c r="G24" s="7">
        <v>11</v>
      </c>
      <c r="H24" s="6">
        <v>20</v>
      </c>
      <c r="I24" s="6">
        <v>30</v>
      </c>
      <c r="J24" s="6">
        <v>87</v>
      </c>
      <c r="K24" s="7">
        <v>231</v>
      </c>
      <c r="M24" s="2"/>
      <c r="Q24" s="2"/>
    </row>
    <row r="25" spans="1:24">
      <c r="A25" s="3"/>
      <c r="B25" s="2" t="s">
        <v>10</v>
      </c>
      <c r="C25" s="5" t="s">
        <v>7</v>
      </c>
      <c r="D25" s="6"/>
      <c r="E25" s="6"/>
      <c r="F25" s="6"/>
      <c r="G25" s="7">
        <v>0.721397161483765</v>
      </c>
      <c r="H25" s="6">
        <v>0.799644152323405</v>
      </c>
      <c r="I25" s="6">
        <v>1.12594334284465</v>
      </c>
      <c r="J25" s="6">
        <v>2.15052127838135</v>
      </c>
      <c r="K25" s="7">
        <v>4.60161169370015</v>
      </c>
      <c r="M25" s="7">
        <v>0.707635084788005</v>
      </c>
      <c r="N25" s="6">
        <v>0.756263891855876</v>
      </c>
      <c r="O25" s="6">
        <v>1.05388784408569</v>
      </c>
      <c r="P25" s="6">
        <v>1.94985953966777</v>
      </c>
      <c r="Q25" s="7">
        <v>4.21343533198039</v>
      </c>
      <c r="S25" s="6">
        <v>1.06307649612427</v>
      </c>
      <c r="T25" s="6">
        <v>1.03095316886902</v>
      </c>
      <c r="U25" s="6">
        <v>1.38541746139526</v>
      </c>
      <c r="V25" s="6">
        <v>2.50859761238098</v>
      </c>
      <c r="W25" s="6">
        <v>4.85818958282471</v>
      </c>
      <c r="X25" s="2"/>
    </row>
    <row r="26" spans="1:24">
      <c r="A26" s="3"/>
      <c r="B26" s="2" t="s">
        <v>11</v>
      </c>
      <c r="C26" s="5">
        <v>30.6889666666667</v>
      </c>
      <c r="D26" s="6">
        <v>26.4539</v>
      </c>
      <c r="E26" s="6">
        <v>39.6163</v>
      </c>
      <c r="F26" s="6">
        <v>9.2108</v>
      </c>
      <c r="G26" s="7">
        <v>11.8373007774353</v>
      </c>
      <c r="H26" s="6">
        <v>9.83589776357015</v>
      </c>
      <c r="I26" s="6">
        <v>9.45876550674438</v>
      </c>
      <c r="J26" s="6">
        <v>8.92608014742533</v>
      </c>
      <c r="K26" s="7">
        <v>9.24131592114766</v>
      </c>
      <c r="M26" s="7">
        <v>12.7614478270213</v>
      </c>
      <c r="N26" s="6">
        <v>10.9000572363536</v>
      </c>
      <c r="O26" s="6">
        <v>10.8604060808818</v>
      </c>
      <c r="P26" s="6">
        <v>12.770220041275</v>
      </c>
      <c r="Q26" s="7">
        <v>20.0873098373413</v>
      </c>
      <c r="S26" s="6">
        <v>15.7086169719696</v>
      </c>
      <c r="T26" s="6">
        <v>14.6730363368988</v>
      </c>
      <c r="U26" s="6">
        <v>17.0803165435791</v>
      </c>
      <c r="V26" s="6">
        <v>25.5798978805542</v>
      </c>
      <c r="W26" s="6">
        <v>49.0833892822266</v>
      </c>
      <c r="X26" s="2"/>
    </row>
    <row r="27" spans="1:24">
      <c r="A27" s="3"/>
      <c r="B27" s="2" t="s">
        <v>12</v>
      </c>
      <c r="C27" s="8" t="s">
        <v>7</v>
      </c>
      <c r="D27" s="6"/>
      <c r="E27" s="6"/>
      <c r="F27" s="6"/>
      <c r="G27" s="7">
        <v>14.709591627121</v>
      </c>
      <c r="H27" s="6">
        <v>12.8380974133809</v>
      </c>
      <c r="I27" s="6">
        <v>12.798442363739</v>
      </c>
      <c r="J27" s="6">
        <v>13.8629403114319</v>
      </c>
      <c r="K27" s="7">
        <v>17.6538459459941</v>
      </c>
      <c r="M27" s="7">
        <v>15.5466060638428</v>
      </c>
      <c r="N27" s="6">
        <v>13.6872115929921</v>
      </c>
      <c r="O27" s="6">
        <v>14.0281137625376</v>
      </c>
      <c r="P27" s="6">
        <v>17.2479938666026</v>
      </c>
      <c r="Q27" s="7">
        <v>28.0698929627736</v>
      </c>
      <c r="S27" s="6">
        <v>17.3478825092316</v>
      </c>
      <c r="T27" s="6">
        <v>16.3592507839203</v>
      </c>
      <c r="U27" s="6">
        <v>19.136034488678</v>
      </c>
      <c r="V27" s="6">
        <v>29.0550105571747</v>
      </c>
      <c r="W27" s="6">
        <v>55.9071414470673</v>
      </c>
      <c r="X27" s="2"/>
    </row>
    <row r="28" spans="1:24">
      <c r="A28" s="3"/>
      <c r="B28" s="2" t="s">
        <v>13</v>
      </c>
      <c r="C28" s="5">
        <v>1</v>
      </c>
      <c r="D28" s="7">
        <v>1</v>
      </c>
      <c r="E28" s="6">
        <v>1</v>
      </c>
      <c r="F28" s="6">
        <v>1</v>
      </c>
      <c r="G28" s="7">
        <v>1</v>
      </c>
      <c r="H28" s="6">
        <v>1</v>
      </c>
      <c r="I28" s="6">
        <v>0.997372766851824</v>
      </c>
      <c r="J28" s="6">
        <v>1</v>
      </c>
      <c r="K28" s="7">
        <v>0.997748085872992</v>
      </c>
      <c r="M28" s="7">
        <v>1</v>
      </c>
      <c r="N28" s="6">
        <v>1</v>
      </c>
      <c r="O28" s="6">
        <v>1</v>
      </c>
      <c r="P28" s="6">
        <v>1</v>
      </c>
      <c r="Q28" s="7">
        <v>1</v>
      </c>
      <c r="S28" s="6">
        <v>0.975228944602912</v>
      </c>
      <c r="T28" s="6">
        <v>0.975228944602912</v>
      </c>
      <c r="U28" s="6">
        <v>0.962843416904369</v>
      </c>
      <c r="V28" s="6">
        <v>0.927638492718811</v>
      </c>
      <c r="W28" s="6">
        <v>0.921107941750488</v>
      </c>
      <c r="X28" s="2"/>
    </row>
    <row r="29" s="2" customFormat="1" spans="1:23">
      <c r="A29" s="4"/>
      <c r="B29" s="2" t="s">
        <v>14</v>
      </c>
      <c r="C29" s="5" t="s">
        <v>7</v>
      </c>
      <c r="G29" s="2">
        <v>1</v>
      </c>
      <c r="H29" s="2">
        <v>1</v>
      </c>
      <c r="I29" s="2">
        <v>0.995</v>
      </c>
      <c r="J29" s="2">
        <v>1</v>
      </c>
      <c r="K29" s="2">
        <v>0.995</v>
      </c>
      <c r="M29" s="2">
        <v>1</v>
      </c>
      <c r="N29" s="2">
        <v>1</v>
      </c>
      <c r="O29" s="2">
        <v>1</v>
      </c>
      <c r="P29" s="2">
        <v>1</v>
      </c>
      <c r="Q29" s="2">
        <v>1</v>
      </c>
      <c r="S29" s="2">
        <v>0.955</v>
      </c>
      <c r="T29" s="2">
        <v>0.955</v>
      </c>
      <c r="U29" s="2">
        <v>0.942</v>
      </c>
      <c r="V29" s="2">
        <v>0.851</v>
      </c>
      <c r="W29" s="2">
        <v>0.85</v>
      </c>
    </row>
    <row r="30" spans="3:24">
      <c r="C30" s="5"/>
      <c r="K30" s="2"/>
      <c r="M30" s="2"/>
      <c r="Q30" s="2"/>
      <c r="S30" s="2"/>
      <c r="T30" s="2"/>
      <c r="U30" s="2"/>
      <c r="V30" s="2"/>
      <c r="W30" s="2"/>
      <c r="X30" s="2"/>
    </row>
    <row r="31" spans="1:24">
      <c r="A31" s="4" t="s">
        <v>19</v>
      </c>
      <c r="B31" s="2" t="s">
        <v>9</v>
      </c>
      <c r="C31" s="5" t="s">
        <v>7</v>
      </c>
      <c r="D31" s="6">
        <v>16</v>
      </c>
      <c r="E31" s="6"/>
      <c r="F31" s="6"/>
      <c r="G31" s="7">
        <v>10</v>
      </c>
      <c r="H31" s="6">
        <v>17</v>
      </c>
      <c r="I31" s="6">
        <v>56</v>
      </c>
      <c r="J31" s="6">
        <v>92</v>
      </c>
      <c r="K31" s="7">
        <v>131</v>
      </c>
      <c r="M31" s="2"/>
      <c r="Q31" s="2"/>
      <c r="S31" s="2"/>
      <c r="T31" s="2"/>
      <c r="U31" s="2"/>
      <c r="V31" s="2"/>
      <c r="W31" s="2"/>
      <c r="X31" s="2"/>
    </row>
    <row r="32" spans="1:24">
      <c r="A32" s="3"/>
      <c r="B32" s="2" t="s">
        <v>10</v>
      </c>
      <c r="C32" s="5" t="s">
        <v>7</v>
      </c>
      <c r="D32" s="6"/>
      <c r="E32" s="6"/>
      <c r="F32" s="6"/>
      <c r="G32" s="7">
        <v>0.217671235402425</v>
      </c>
      <c r="H32" s="6">
        <v>0.336047172546387</v>
      </c>
      <c r="I32" s="6">
        <v>0.97929588953654</v>
      </c>
      <c r="J32" s="6">
        <v>1.72470951080322</v>
      </c>
      <c r="K32" s="7">
        <v>2.59379959106445</v>
      </c>
      <c r="M32" s="7">
        <v>0.175788323084513</v>
      </c>
      <c r="N32" s="6">
        <v>0.311025142669678</v>
      </c>
      <c r="O32" s="6">
        <v>0.943993012110392</v>
      </c>
      <c r="P32" s="6">
        <v>1.66128404935201</v>
      </c>
      <c r="Q32" s="7">
        <v>2.3779071966807</v>
      </c>
      <c r="S32" s="6">
        <v>0.202767610549927</v>
      </c>
      <c r="T32" s="6">
        <v>0.422601699829102</v>
      </c>
      <c r="U32" s="6">
        <v>1.36773347854614</v>
      </c>
      <c r="V32" s="6">
        <v>2.17349243164062</v>
      </c>
      <c r="W32" s="6">
        <v>2.89375877380371</v>
      </c>
      <c r="X32" s="2"/>
    </row>
    <row r="33" spans="1:24">
      <c r="A33" s="3"/>
      <c r="B33" s="2" t="s">
        <v>11</v>
      </c>
      <c r="C33" s="5">
        <v>44.3411333333333</v>
      </c>
      <c r="D33" s="6">
        <v>36.04</v>
      </c>
      <c r="E33" s="9">
        <v>114.8515</v>
      </c>
      <c r="F33" s="6">
        <v>32.0317</v>
      </c>
      <c r="G33" s="7">
        <v>10.128142674764</v>
      </c>
      <c r="H33" s="6">
        <v>10.0387191772461</v>
      </c>
      <c r="I33" s="6">
        <v>9.9962698618571</v>
      </c>
      <c r="J33" s="6">
        <v>10.1172568003337</v>
      </c>
      <c r="K33" s="7">
        <v>10.1439673900604</v>
      </c>
      <c r="M33" s="7">
        <v>9.049809217453</v>
      </c>
      <c r="N33" s="6">
        <v>8.81207346916199</v>
      </c>
      <c r="O33" s="6">
        <v>9.62537717819214</v>
      </c>
      <c r="P33" s="6">
        <v>10.7662556171417</v>
      </c>
      <c r="Q33" s="7">
        <v>11.7389389673869</v>
      </c>
      <c r="S33" s="6">
        <v>9.27090430259705</v>
      </c>
      <c r="T33" s="6">
        <v>10.5861146450043</v>
      </c>
      <c r="U33" s="6">
        <v>13.8465723991394</v>
      </c>
      <c r="V33" s="6">
        <v>17.3863096237183</v>
      </c>
      <c r="W33" s="6">
        <v>24.3916094303131</v>
      </c>
      <c r="X33" s="2"/>
    </row>
    <row r="34" spans="1:24">
      <c r="A34" s="3"/>
      <c r="B34" s="2" t="s">
        <v>12</v>
      </c>
      <c r="C34" s="8" t="s">
        <v>7</v>
      </c>
      <c r="D34" s="6"/>
      <c r="E34" s="6"/>
      <c r="F34" s="6"/>
      <c r="G34" s="7">
        <v>12.5658026536306</v>
      </c>
      <c r="H34" s="6">
        <v>12.4492827256521</v>
      </c>
      <c r="I34" s="6">
        <v>13.4679884910583</v>
      </c>
      <c r="J34" s="6">
        <v>14.0898861885071</v>
      </c>
      <c r="K34" s="7">
        <v>15.3471263249715</v>
      </c>
      <c r="M34" s="7">
        <v>11.1259066263835</v>
      </c>
      <c r="N34" s="6">
        <v>10.9108292261759</v>
      </c>
      <c r="O34" s="6">
        <v>12.5700316429138</v>
      </c>
      <c r="P34" s="6">
        <v>14.4997533957163</v>
      </c>
      <c r="Q34" s="7">
        <v>16.5837222735087</v>
      </c>
      <c r="S34" s="6">
        <v>10.0270402431488</v>
      </c>
      <c r="T34" s="6">
        <v>11.5456004142761</v>
      </c>
      <c r="U34" s="6">
        <v>15.857679605484</v>
      </c>
      <c r="V34" s="6">
        <v>20.1836550235748</v>
      </c>
      <c r="W34" s="6">
        <v>28.1009833812714</v>
      </c>
      <c r="X34" s="2"/>
    </row>
    <row r="35" spans="1:24">
      <c r="A35" s="3"/>
      <c r="B35" s="2" t="s">
        <v>13</v>
      </c>
      <c r="C35" s="5">
        <v>0.7626</v>
      </c>
      <c r="D35" s="7">
        <v>0.7626</v>
      </c>
      <c r="E35" s="6">
        <v>0.7644</v>
      </c>
      <c r="F35" s="6">
        <v>0.8612</v>
      </c>
      <c r="G35" s="7">
        <v>0.723664122137404</v>
      </c>
      <c r="H35" s="6">
        <v>0.723664122137404</v>
      </c>
      <c r="I35" s="6">
        <v>0.7235253296322</v>
      </c>
      <c r="J35" s="6">
        <v>0.7235253296322</v>
      </c>
      <c r="K35" s="7">
        <v>0.7235253296322</v>
      </c>
      <c r="M35" s="7">
        <v>0.762664816099931</v>
      </c>
      <c r="N35" s="6">
        <v>0.762664816099931</v>
      </c>
      <c r="O35" s="6">
        <v>0.762664816099931</v>
      </c>
      <c r="P35" s="6">
        <v>0.762664816099931</v>
      </c>
      <c r="Q35" s="7">
        <v>0.762664816099931</v>
      </c>
      <c r="S35" s="6">
        <v>0.711450381679389</v>
      </c>
      <c r="T35" s="6">
        <v>0.673976405274115</v>
      </c>
      <c r="U35" s="6">
        <v>0.667175572519084</v>
      </c>
      <c r="V35" s="6">
        <v>0.633032616238723</v>
      </c>
      <c r="W35" s="6">
        <v>0.6294240111034</v>
      </c>
      <c r="X35" s="2"/>
    </row>
    <row r="36" s="2" customFormat="1" spans="1:23">
      <c r="A36" s="4"/>
      <c r="B36" s="2" t="s">
        <v>14</v>
      </c>
      <c r="C36" s="5" t="s">
        <v>7</v>
      </c>
      <c r="G36" s="2">
        <v>0.951</v>
      </c>
      <c r="H36" s="2">
        <v>0.951</v>
      </c>
      <c r="I36" s="2">
        <v>0.9498</v>
      </c>
      <c r="J36" s="2">
        <v>0.9498</v>
      </c>
      <c r="K36" s="2">
        <v>0.9498</v>
      </c>
      <c r="M36" s="2">
        <v>1</v>
      </c>
      <c r="N36" s="2">
        <v>1</v>
      </c>
      <c r="O36" s="2">
        <v>1</v>
      </c>
      <c r="P36" s="2">
        <v>1</v>
      </c>
      <c r="Q36" s="2">
        <v>1</v>
      </c>
      <c r="S36" s="2">
        <v>0.938496583143508</v>
      </c>
      <c r="T36" s="2">
        <v>0.902050113895216</v>
      </c>
      <c r="U36" s="2">
        <v>0.886104783599089</v>
      </c>
      <c r="V36" s="2">
        <v>0.861047835990888</v>
      </c>
      <c r="W36" s="2">
        <v>0.85876993166287</v>
      </c>
    </row>
    <row r="37" spans="13:17">
      <c r="M37" s="2"/>
      <c r="Q37" s="2"/>
    </row>
    <row r="38" spans="1:17">
      <c r="A38" s="4" t="s">
        <v>20</v>
      </c>
      <c r="B38" s="2" t="s">
        <v>9</v>
      </c>
      <c r="C38" s="5" t="s">
        <v>7</v>
      </c>
      <c r="D38" s="6">
        <v>7</v>
      </c>
      <c r="E38" s="6"/>
      <c r="F38" s="6"/>
      <c r="G38" s="7">
        <v>4</v>
      </c>
      <c r="H38" s="6">
        <v>8</v>
      </c>
      <c r="I38" s="6">
        <v>12</v>
      </c>
      <c r="J38" s="6">
        <v>26</v>
      </c>
      <c r="K38" s="7">
        <v>62</v>
      </c>
      <c r="M38" s="7"/>
      <c r="N38" s="6"/>
      <c r="O38" s="6"/>
      <c r="P38" s="6"/>
      <c r="Q38" s="7"/>
    </row>
    <row r="39" spans="1:23">
      <c r="A39" s="3"/>
      <c r="B39" s="2" t="s">
        <v>10</v>
      </c>
      <c r="C39" s="5" t="s">
        <v>7</v>
      </c>
      <c r="D39" s="6"/>
      <c r="E39" s="6"/>
      <c r="F39" s="6"/>
      <c r="G39" s="7">
        <v>0.131131251653035</v>
      </c>
      <c r="H39" s="6">
        <v>0.384329795837402</v>
      </c>
      <c r="I39" s="6">
        <v>0.546200195948283</v>
      </c>
      <c r="J39" s="6">
        <v>1.03595248858134</v>
      </c>
      <c r="K39" s="7">
        <v>2.29165561993917</v>
      </c>
      <c r="M39" s="7">
        <v>0.110432465871175</v>
      </c>
      <c r="N39" s="6">
        <v>0.350082079569499</v>
      </c>
      <c r="O39" s="6">
        <v>0.476396799087524</v>
      </c>
      <c r="P39" s="6">
        <v>0.951122919718424</v>
      </c>
      <c r="Q39" s="7">
        <v>2.03979237874349</v>
      </c>
      <c r="S39" s="7">
        <v>0.236889839172363</v>
      </c>
      <c r="T39" s="6">
        <v>0.477673768997192</v>
      </c>
      <c r="U39" s="6">
        <v>0.716318130493164</v>
      </c>
      <c r="V39" s="6">
        <v>1.45496201515198</v>
      </c>
      <c r="W39" s="7">
        <v>2.73411393165588</v>
      </c>
    </row>
    <row r="40" spans="1:23">
      <c r="A40" s="3"/>
      <c r="B40" s="2" t="s">
        <v>11</v>
      </c>
      <c r="C40" s="5">
        <f>(98.2604+94.1877+97.6512)/3</f>
        <v>96.6997666666667</v>
      </c>
      <c r="D40" s="6">
        <v>57.1925</v>
      </c>
      <c r="E40" s="6">
        <v>278.2691</v>
      </c>
      <c r="F40" s="6">
        <v>7.1208</v>
      </c>
      <c r="G40" s="7">
        <v>21.600909392039</v>
      </c>
      <c r="H40" s="6">
        <v>19.7051702340444</v>
      </c>
      <c r="I40" s="6">
        <v>16.3615051905314</v>
      </c>
      <c r="J40" s="6">
        <v>16.5734977722168</v>
      </c>
      <c r="K40" s="7">
        <v>17.2213027477265</v>
      </c>
      <c r="M40" s="7">
        <v>23.5864181518555</v>
      </c>
      <c r="N40" s="6">
        <v>21.860734462738</v>
      </c>
      <c r="O40" s="6">
        <v>17.9024305343628</v>
      </c>
      <c r="P40" s="6">
        <v>18.7889388402303</v>
      </c>
      <c r="Q40" s="7">
        <v>20.2958737214406</v>
      </c>
      <c r="S40" s="7">
        <v>23.7307703495026</v>
      </c>
      <c r="T40" s="6">
        <v>23.2294142246246</v>
      </c>
      <c r="U40" s="6">
        <v>20.5821611881256</v>
      </c>
      <c r="V40" s="6">
        <v>24.394327878952</v>
      </c>
      <c r="W40" s="7">
        <v>30.0542635917664</v>
      </c>
    </row>
    <row r="41" spans="1:23">
      <c r="A41" s="3"/>
      <c r="B41" s="2" t="s">
        <v>12</v>
      </c>
      <c r="C41" s="5" t="s">
        <v>7</v>
      </c>
      <c r="D41" s="6"/>
      <c r="E41" s="6"/>
      <c r="F41" s="6"/>
      <c r="G41" s="7">
        <v>23.7391934394836</v>
      </c>
      <c r="H41" s="6">
        <v>22.0463635921478</v>
      </c>
      <c r="I41" s="6">
        <v>19.0445538361867</v>
      </c>
      <c r="J41" s="6">
        <v>19.7347271442413</v>
      </c>
      <c r="K41" s="7">
        <v>21.5459210077922</v>
      </c>
      <c r="M41" s="7">
        <v>25.3381436665853</v>
      </c>
      <c r="N41" s="6">
        <v>23.8206747372945</v>
      </c>
      <c r="O41" s="6">
        <v>20.1122332413991</v>
      </c>
      <c r="P41" s="6">
        <v>21.3983001708984</v>
      </c>
      <c r="Q41" s="7">
        <v>24.0491388638814</v>
      </c>
      <c r="S41" s="7">
        <v>24.4950203895569</v>
      </c>
      <c r="T41" s="6">
        <v>24.2022223472595</v>
      </c>
      <c r="U41" s="6">
        <v>21.9780712127686</v>
      </c>
      <c r="V41" s="6">
        <v>26.4302475452423</v>
      </c>
      <c r="W41" s="7">
        <v>33.3239367008209</v>
      </c>
    </row>
    <row r="42" spans="1:23">
      <c r="A42" s="3"/>
      <c r="B42" s="2" t="s">
        <v>13</v>
      </c>
      <c r="C42" s="5">
        <v>0.9185</v>
      </c>
      <c r="D42" s="7">
        <v>0.9185</v>
      </c>
      <c r="E42" s="6">
        <v>0.9094</v>
      </c>
      <c r="F42" s="6">
        <v>0.9419</v>
      </c>
      <c r="G42" s="7">
        <v>0.918533269696022</v>
      </c>
      <c r="H42" s="6">
        <v>0.918533269696022</v>
      </c>
      <c r="I42" s="6">
        <v>0.918533269696022</v>
      </c>
      <c r="J42" s="6">
        <v>0.918533269696022</v>
      </c>
      <c r="K42" s="7">
        <v>0.918533269696022</v>
      </c>
      <c r="M42" s="7">
        <v>0.918533269696022</v>
      </c>
      <c r="N42" s="6">
        <v>0.918533269696022</v>
      </c>
      <c r="O42" s="6">
        <v>0.918533269696022</v>
      </c>
      <c r="P42" s="6">
        <v>0.918533269696022</v>
      </c>
      <c r="Q42" s="7">
        <v>0.918533269696022</v>
      </c>
      <c r="S42" s="7">
        <v>0.918533269696022</v>
      </c>
      <c r="T42" s="6">
        <v>0.909892858906206</v>
      </c>
      <c r="U42" s="6">
        <v>0.901828475502378</v>
      </c>
      <c r="V42" s="6">
        <v>0.885205970935304</v>
      </c>
      <c r="W42" s="7">
        <v>0.881947301723145</v>
      </c>
    </row>
    <row r="43" s="2" customFormat="1" spans="1:23">
      <c r="A43" s="4"/>
      <c r="B43" s="2" t="s">
        <v>14</v>
      </c>
      <c r="C43" s="5" t="s">
        <v>7</v>
      </c>
      <c r="G43" s="2">
        <v>1</v>
      </c>
      <c r="H43" s="2">
        <v>1</v>
      </c>
      <c r="I43" s="2">
        <v>1</v>
      </c>
      <c r="J43" s="2">
        <v>1</v>
      </c>
      <c r="K43" s="2">
        <v>1</v>
      </c>
      <c r="M43" s="2">
        <v>1</v>
      </c>
      <c r="N43" s="2">
        <v>1</v>
      </c>
      <c r="O43" s="2">
        <v>1</v>
      </c>
      <c r="P43" s="2">
        <v>1</v>
      </c>
      <c r="Q43" s="2">
        <v>1</v>
      </c>
      <c r="S43" s="2">
        <v>1</v>
      </c>
      <c r="T43" s="2">
        <v>0.955833333333333</v>
      </c>
      <c r="U43" s="2">
        <v>0.926666666666667</v>
      </c>
      <c r="V43" s="2">
        <v>0.893333333333333</v>
      </c>
      <c r="W43" s="2">
        <v>0.886666666666667</v>
      </c>
    </row>
    <row r="44" spans="3:23">
      <c r="C44" s="5"/>
      <c r="G44" s="2"/>
      <c r="K44" s="2"/>
      <c r="M44" s="2"/>
      <c r="Q44" s="2"/>
      <c r="S44" s="2"/>
      <c r="W44" s="2"/>
    </row>
    <row r="45" spans="1:23">
      <c r="A45" s="4" t="s">
        <v>21</v>
      </c>
      <c r="B45" s="2" t="s">
        <v>9</v>
      </c>
      <c r="C45" s="5" t="s">
        <v>7</v>
      </c>
      <c r="D45" s="6">
        <v>5</v>
      </c>
      <c r="E45" s="6"/>
      <c r="F45" s="6"/>
      <c r="G45" s="7">
        <v>4</v>
      </c>
      <c r="H45" s="6">
        <v>8</v>
      </c>
      <c r="I45" s="6">
        <v>10</v>
      </c>
      <c r="J45" s="6">
        <v>15</v>
      </c>
      <c r="K45" s="7">
        <v>22</v>
      </c>
      <c r="M45" s="2"/>
      <c r="Q45" s="2"/>
      <c r="S45" s="2"/>
      <c r="W45" s="2"/>
    </row>
    <row r="46" spans="1:23">
      <c r="A46" s="3"/>
      <c r="B46" s="2" t="s">
        <v>10</v>
      </c>
      <c r="C46" s="5" t="s">
        <v>7</v>
      </c>
      <c r="D46" s="6"/>
      <c r="E46" s="6"/>
      <c r="F46" s="6"/>
      <c r="G46" s="7">
        <v>0.108283519744873</v>
      </c>
      <c r="H46" s="6">
        <v>0.292879025141398</v>
      </c>
      <c r="I46" s="6">
        <v>0.568007707595825</v>
      </c>
      <c r="J46" s="6">
        <v>0.695300738016764</v>
      </c>
      <c r="K46" s="7">
        <v>0.922478675842285</v>
      </c>
      <c r="M46" s="7">
        <v>0.091323455174764</v>
      </c>
      <c r="N46" s="6">
        <v>0.25933575630188</v>
      </c>
      <c r="O46" s="6">
        <v>0.490335067113241</v>
      </c>
      <c r="P46" s="6">
        <v>0.580844243367513</v>
      </c>
      <c r="Q46" s="7">
        <v>0.803790807723999</v>
      </c>
      <c r="S46" s="7">
        <v>0.137447357177734</v>
      </c>
      <c r="T46" s="6">
        <v>0.404577970504761</v>
      </c>
      <c r="U46" s="6">
        <v>0.819448232650757</v>
      </c>
      <c r="V46" s="6">
        <v>0.958678960800171</v>
      </c>
      <c r="W46" s="7">
        <v>1.40743041038513</v>
      </c>
    </row>
    <row r="47" spans="1:23">
      <c r="A47" s="3"/>
      <c r="B47" s="2" t="s">
        <v>11</v>
      </c>
      <c r="C47" s="5">
        <f>(49.6569+48.3691+47.6985)/3</f>
        <v>48.5748333333333</v>
      </c>
      <c r="D47" s="6">
        <v>48.5877</v>
      </c>
      <c r="E47" s="6">
        <v>367.3383</v>
      </c>
      <c r="F47" s="6">
        <v>23.6228</v>
      </c>
      <c r="G47" s="7">
        <v>13.0745949745178</v>
      </c>
      <c r="H47" s="6">
        <v>12.9447031815847</v>
      </c>
      <c r="I47" s="6">
        <v>12.3548684914907</v>
      </c>
      <c r="J47" s="6">
        <v>11.6325742403666</v>
      </c>
      <c r="K47" s="7">
        <v>11.5363339583079</v>
      </c>
      <c r="M47" s="7">
        <v>14.2778193950653</v>
      </c>
      <c r="N47" s="6">
        <v>14.0844234625498</v>
      </c>
      <c r="O47" s="6">
        <v>13.7049330075582</v>
      </c>
      <c r="P47" s="6">
        <v>13.2815570831299</v>
      </c>
      <c r="Q47" s="7">
        <v>13.8734391530355</v>
      </c>
      <c r="S47" s="7">
        <v>16.3460536003113</v>
      </c>
      <c r="T47" s="6">
        <v>16.2636682987213</v>
      </c>
      <c r="U47" s="6">
        <v>15.5202431678772</v>
      </c>
      <c r="V47" s="6">
        <v>16.4113755226135</v>
      </c>
      <c r="W47" s="7">
        <v>18.4489743709564</v>
      </c>
    </row>
    <row r="48" spans="1:23">
      <c r="A48" s="3"/>
      <c r="B48" s="2" t="s">
        <v>12</v>
      </c>
      <c r="C48" s="5" t="s">
        <v>7</v>
      </c>
      <c r="D48" s="6"/>
      <c r="E48" s="6"/>
      <c r="F48" s="6"/>
      <c r="G48" s="7">
        <v>15.2536598046621</v>
      </c>
      <c r="H48" s="6">
        <v>15.2337149779002</v>
      </c>
      <c r="I48" s="6">
        <v>14.8792188962301</v>
      </c>
      <c r="J48" s="6">
        <v>14.4362210432688</v>
      </c>
      <c r="K48" s="7">
        <v>14.4342424869537</v>
      </c>
      <c r="M48" s="7">
        <v>15.9730149110158</v>
      </c>
      <c r="N48" s="6">
        <v>15.9451361497243</v>
      </c>
      <c r="O48" s="6">
        <v>15.7661285400391</v>
      </c>
      <c r="P48" s="6">
        <v>15.5298144022624</v>
      </c>
      <c r="Q48" s="7">
        <v>16.2954103151957</v>
      </c>
      <c r="S48" s="7">
        <v>17.1295132637024</v>
      </c>
      <c r="T48" s="6">
        <v>17.2138078212738</v>
      </c>
      <c r="U48" s="6">
        <v>16.8536522388458</v>
      </c>
      <c r="V48" s="6">
        <v>17.9704852104187</v>
      </c>
      <c r="W48" s="7">
        <v>20.3685157299042</v>
      </c>
    </row>
    <row r="49" spans="1:23">
      <c r="A49" s="3"/>
      <c r="B49" s="2" t="s">
        <v>13</v>
      </c>
      <c r="C49" s="5">
        <v>1</v>
      </c>
      <c r="D49" s="7">
        <v>1</v>
      </c>
      <c r="E49" s="6">
        <v>1</v>
      </c>
      <c r="F49" s="6">
        <v>1</v>
      </c>
      <c r="G49" s="7">
        <v>1</v>
      </c>
      <c r="H49" s="6">
        <v>1</v>
      </c>
      <c r="I49" s="6">
        <v>1</v>
      </c>
      <c r="J49" s="6">
        <v>1</v>
      </c>
      <c r="K49" s="7">
        <v>1</v>
      </c>
      <c r="M49" s="7">
        <v>1</v>
      </c>
      <c r="N49" s="6">
        <v>1</v>
      </c>
      <c r="O49" s="6">
        <v>1</v>
      </c>
      <c r="P49" s="6">
        <v>1</v>
      </c>
      <c r="Q49" s="7">
        <v>1</v>
      </c>
      <c r="S49" s="7">
        <v>1</v>
      </c>
      <c r="T49" s="6">
        <v>1</v>
      </c>
      <c r="U49" s="6">
        <v>0.994473810667948</v>
      </c>
      <c r="V49" s="6">
        <v>0.994473810667948</v>
      </c>
      <c r="W49" s="7">
        <v>0.988316914944738</v>
      </c>
    </row>
    <row r="50" s="2" customFormat="1" spans="1:23">
      <c r="A50" s="4"/>
      <c r="B50" s="2" t="s">
        <v>14</v>
      </c>
      <c r="C50" s="5" t="s">
        <v>7</v>
      </c>
      <c r="D50" s="7"/>
      <c r="E50" s="7"/>
      <c r="F50" s="7"/>
      <c r="G50" s="7">
        <v>1</v>
      </c>
      <c r="H50" s="7">
        <v>1</v>
      </c>
      <c r="I50" s="7">
        <v>1</v>
      </c>
      <c r="J50" s="7">
        <v>1</v>
      </c>
      <c r="K50" s="7">
        <v>1</v>
      </c>
      <c r="M50" s="7">
        <v>1</v>
      </c>
      <c r="N50" s="7">
        <v>1</v>
      </c>
      <c r="O50" s="7">
        <v>1</v>
      </c>
      <c r="P50" s="7">
        <v>1</v>
      </c>
      <c r="Q50" s="7">
        <v>1</v>
      </c>
      <c r="S50" s="2">
        <v>1</v>
      </c>
      <c r="T50" s="2">
        <v>1</v>
      </c>
      <c r="U50" s="2">
        <v>0.961666666666667</v>
      </c>
      <c r="V50" s="2">
        <v>0.961666666666667</v>
      </c>
      <c r="W50" s="2">
        <v>0.790833333333333</v>
      </c>
    </row>
    <row r="51" spans="3:23">
      <c r="C51" s="5"/>
      <c r="G51" s="2"/>
      <c r="K51" s="2"/>
      <c r="M51" s="2"/>
      <c r="Q51" s="2"/>
      <c r="S51" s="2"/>
      <c r="W51" s="2"/>
    </row>
    <row r="52" spans="1:23">
      <c r="A52" s="4" t="s">
        <v>22</v>
      </c>
      <c r="B52" s="2" t="s">
        <v>9</v>
      </c>
      <c r="C52" s="5" t="s">
        <v>7</v>
      </c>
      <c r="D52" s="6">
        <v>5</v>
      </c>
      <c r="E52" s="6"/>
      <c r="F52" s="6"/>
      <c r="G52" s="7">
        <v>4</v>
      </c>
      <c r="H52" s="6">
        <v>8</v>
      </c>
      <c r="I52" s="6">
        <v>11</v>
      </c>
      <c r="J52" s="6">
        <v>15</v>
      </c>
      <c r="K52" s="7">
        <v>18</v>
      </c>
      <c r="M52" s="2"/>
      <c r="Q52" s="2"/>
      <c r="S52" s="2"/>
      <c r="W52" s="2"/>
    </row>
    <row r="53" spans="1:23">
      <c r="A53" s="3"/>
      <c r="B53" s="2" t="s">
        <v>10</v>
      </c>
      <c r="C53" s="5" t="s">
        <v>7</v>
      </c>
      <c r="D53" s="6"/>
      <c r="E53" s="6"/>
      <c r="F53" s="6"/>
      <c r="G53" s="7">
        <v>0.097016970316569</v>
      </c>
      <c r="H53" s="6">
        <v>0.290088256200155</v>
      </c>
      <c r="I53" s="6">
        <v>0.453855276107788</v>
      </c>
      <c r="J53" s="6">
        <v>0.655474821726481</v>
      </c>
      <c r="K53" s="7">
        <v>0.903908967971802</v>
      </c>
      <c r="M53" s="7">
        <v>0.0914553801218669</v>
      </c>
      <c r="N53" s="6">
        <v>0.277950604756673</v>
      </c>
      <c r="O53" s="6">
        <v>0.465375502904256</v>
      </c>
      <c r="P53" s="6">
        <v>0.618411858876546</v>
      </c>
      <c r="Q53" s="7">
        <v>0.931436061859131</v>
      </c>
      <c r="S53" s="7">
        <v>0.149148464202881</v>
      </c>
      <c r="T53" s="6">
        <v>0.410037517547607</v>
      </c>
      <c r="U53" s="6">
        <v>0.640440464019775</v>
      </c>
      <c r="V53" s="6">
        <v>0.788685083389282</v>
      </c>
      <c r="W53" s="7">
        <v>1.27598524093628</v>
      </c>
    </row>
    <row r="54" spans="1:23">
      <c r="A54" s="3"/>
      <c r="B54" s="2" t="s">
        <v>11</v>
      </c>
      <c r="C54" s="5">
        <f>(2014.1781+1878.3517+1840.846)/3</f>
        <v>1911.12526666667</v>
      </c>
      <c r="D54" s="6">
        <v>573.1377</v>
      </c>
      <c r="E54" s="6">
        <v>221.0386</v>
      </c>
      <c r="F54" s="6" t="s">
        <v>7</v>
      </c>
      <c r="G54" s="7">
        <v>429.874108870824</v>
      </c>
      <c r="H54" s="6">
        <v>434.840722799301</v>
      </c>
      <c r="I54" s="6">
        <v>397.232376098633</v>
      </c>
      <c r="J54" s="6">
        <v>394.922885338465</v>
      </c>
      <c r="K54" s="7">
        <v>378.728578170141</v>
      </c>
      <c r="M54" s="7">
        <v>421.910221656164</v>
      </c>
      <c r="N54" s="6">
        <v>384.773761192958</v>
      </c>
      <c r="O54" s="6">
        <v>364.401681741079</v>
      </c>
      <c r="P54" s="6">
        <v>355.294666528702</v>
      </c>
      <c r="Q54" s="7">
        <v>389.878174940745</v>
      </c>
      <c r="S54" s="7">
        <v>428.329089164734</v>
      </c>
      <c r="T54" s="6">
        <v>420.837751150131</v>
      </c>
      <c r="U54" s="6">
        <v>392.659607410431</v>
      </c>
      <c r="V54" s="6">
        <v>394.458915710449</v>
      </c>
      <c r="W54" s="7">
        <v>386.928090572357</v>
      </c>
    </row>
    <row r="55" spans="1:23">
      <c r="A55" s="3"/>
      <c r="B55" s="2" t="s">
        <v>12</v>
      </c>
      <c r="C55" s="5" t="s">
        <v>7</v>
      </c>
      <c r="D55" s="6"/>
      <c r="E55" s="6"/>
      <c r="F55" s="6"/>
      <c r="G55" s="7">
        <v>431.948905150096</v>
      </c>
      <c r="H55" s="6">
        <v>436.99354783694</v>
      </c>
      <c r="I55" s="6">
        <v>399.677887121836</v>
      </c>
      <c r="J55" s="6">
        <v>397.568911631902</v>
      </c>
      <c r="K55" s="7">
        <v>381.65412179629</v>
      </c>
      <c r="M55" s="7">
        <v>423.611956278483</v>
      </c>
      <c r="N55" s="6">
        <v>386.794661045074</v>
      </c>
      <c r="O55" s="6">
        <v>366.84072359403</v>
      </c>
      <c r="P55" s="6">
        <v>357.86620815595</v>
      </c>
      <c r="Q55" s="7">
        <v>393.164116541545</v>
      </c>
      <c r="S55" s="7">
        <v>429.069207668304</v>
      </c>
      <c r="T55" s="6">
        <v>421.72544002533</v>
      </c>
      <c r="U55" s="6">
        <v>393.798479795456</v>
      </c>
      <c r="V55" s="6">
        <v>395.951702356339</v>
      </c>
      <c r="W55" s="7">
        <v>388.682869672775</v>
      </c>
    </row>
    <row r="56" spans="1:23">
      <c r="A56" s="3"/>
      <c r="B56" s="2" t="s">
        <v>13</v>
      </c>
      <c r="C56" s="5">
        <v>0.5595</v>
      </c>
      <c r="D56" s="7">
        <v>0.5595</v>
      </c>
      <c r="E56" s="6">
        <v>0.5525</v>
      </c>
      <c r="F56" s="6" t="s">
        <v>7</v>
      </c>
      <c r="G56" s="7">
        <v>0.559529246443</v>
      </c>
      <c r="H56" s="6">
        <v>0.559529246443</v>
      </c>
      <c r="I56" s="6">
        <v>0.559529246443</v>
      </c>
      <c r="J56" s="6">
        <v>0.559529246443</v>
      </c>
      <c r="K56" s="7">
        <v>0.559529246443</v>
      </c>
      <c r="M56" s="7">
        <v>0.559529246443</v>
      </c>
      <c r="N56" s="6">
        <v>0.559529246443</v>
      </c>
      <c r="O56" s="6">
        <v>0.559529246443</v>
      </c>
      <c r="P56" s="6">
        <v>0.559529246443</v>
      </c>
      <c r="Q56" s="7">
        <v>0.559529246443</v>
      </c>
      <c r="S56" s="7">
        <v>0.559529246443</v>
      </c>
      <c r="T56" s="6">
        <v>0.558721236606359</v>
      </c>
      <c r="U56" s="6">
        <v>0.558229404531881</v>
      </c>
      <c r="V56" s="6">
        <v>0.554997365185315</v>
      </c>
      <c r="W56" s="7">
        <v>0.554575794835763</v>
      </c>
    </row>
    <row r="57" s="2" customFormat="1" spans="1:23">
      <c r="A57" s="4"/>
      <c r="B57" s="2" t="s">
        <v>14</v>
      </c>
      <c r="C57" s="5" t="s">
        <v>7</v>
      </c>
      <c r="D57" s="7"/>
      <c r="E57" s="7"/>
      <c r="F57" s="7"/>
      <c r="G57" s="7">
        <v>1</v>
      </c>
      <c r="H57" s="7">
        <v>1</v>
      </c>
      <c r="I57" s="7">
        <v>1</v>
      </c>
      <c r="J57" s="7">
        <v>1</v>
      </c>
      <c r="K57" s="7">
        <v>1</v>
      </c>
      <c r="M57" s="7">
        <v>1</v>
      </c>
      <c r="N57" s="7">
        <v>1</v>
      </c>
      <c r="O57" s="7">
        <v>1</v>
      </c>
      <c r="P57" s="7">
        <v>1</v>
      </c>
      <c r="Q57" s="7">
        <v>1</v>
      </c>
      <c r="S57" s="2">
        <v>1</v>
      </c>
      <c r="T57" s="2">
        <v>0.996</v>
      </c>
      <c r="U57" s="2">
        <v>0.992</v>
      </c>
      <c r="V57" s="2">
        <v>0.966</v>
      </c>
      <c r="W57" s="2">
        <v>0.956</v>
      </c>
    </row>
    <row r="58" spans="3:19">
      <c r="C58" s="5"/>
      <c r="G58" s="2"/>
      <c r="M58" s="2"/>
      <c r="Q58" s="2"/>
      <c r="S58" s="2"/>
    </row>
    <row r="59" spans="1:19">
      <c r="A59" s="4" t="s">
        <v>23</v>
      </c>
      <c r="B59" s="2" t="s">
        <v>9</v>
      </c>
      <c r="C59" s="5" t="s">
        <v>7</v>
      </c>
      <c r="D59" s="6">
        <v>5</v>
      </c>
      <c r="E59" s="6"/>
      <c r="F59" s="6"/>
      <c r="G59" s="7">
        <v>6</v>
      </c>
      <c r="H59" s="6">
        <v>24</v>
      </c>
      <c r="I59" s="6">
        <v>80</v>
      </c>
      <c r="J59" s="7">
        <v>336</v>
      </c>
      <c r="K59" s="1">
        <v>1512</v>
      </c>
      <c r="M59" s="2"/>
      <c r="Q59" s="2"/>
      <c r="S59" s="2"/>
    </row>
    <row r="60" spans="1:23">
      <c r="A60" s="3"/>
      <c r="B60" s="2" t="s">
        <v>10</v>
      </c>
      <c r="C60" s="5" t="s">
        <v>7</v>
      </c>
      <c r="D60" s="6"/>
      <c r="E60" s="6"/>
      <c r="F60" s="6"/>
      <c r="G60" s="7">
        <v>0.554888089497884</v>
      </c>
      <c r="H60" s="6">
        <v>1.07889302571615</v>
      </c>
      <c r="I60" s="6">
        <v>2.52458945910136</v>
      </c>
      <c r="J60" s="7">
        <v>4.50011332829793</v>
      </c>
      <c r="K60" s="2" t="s">
        <v>7</v>
      </c>
      <c r="M60" s="7">
        <v>0.589425881703695</v>
      </c>
      <c r="N60" s="6">
        <v>1.23880767822266</v>
      </c>
      <c r="O60" s="6">
        <v>2.83213988939921</v>
      </c>
      <c r="P60" s="6">
        <v>4.63001934687297</v>
      </c>
      <c r="Q60" s="2" t="s">
        <v>7</v>
      </c>
      <c r="S60" s="7">
        <v>0.842525720596313</v>
      </c>
      <c r="T60" s="6">
        <v>1.6871485710144</v>
      </c>
      <c r="U60" s="6">
        <v>3.08568429946899</v>
      </c>
      <c r="V60" s="7">
        <v>4.6873197555542</v>
      </c>
      <c r="W60" s="7" t="s">
        <v>7</v>
      </c>
    </row>
    <row r="61" spans="1:23">
      <c r="A61" s="3"/>
      <c r="B61" s="2" t="s">
        <v>11</v>
      </c>
      <c r="C61" s="5">
        <f>(233.0283+210.366+207.691)/3</f>
        <v>217.028433333333</v>
      </c>
      <c r="D61" s="7" t="s">
        <v>24</v>
      </c>
      <c r="E61" s="6">
        <v>2788.2198</v>
      </c>
      <c r="F61" s="6">
        <v>318.1111</v>
      </c>
      <c r="G61" s="7">
        <v>118.068324168523</v>
      </c>
      <c r="H61" s="6">
        <v>119.978730758031</v>
      </c>
      <c r="I61" s="6">
        <v>123.779024044673</v>
      </c>
      <c r="J61" s="7">
        <v>89.2790480454763</v>
      </c>
      <c r="K61" s="2" t="s">
        <v>7</v>
      </c>
      <c r="M61" s="7">
        <v>119.15669353803</v>
      </c>
      <c r="N61" s="6">
        <v>129.418444871902</v>
      </c>
      <c r="O61" s="6">
        <v>158.533725500107</v>
      </c>
      <c r="P61" s="6">
        <v>210.768258571625</v>
      </c>
      <c r="Q61" s="2" t="s">
        <v>7</v>
      </c>
      <c r="S61" s="7">
        <v>156.283313751221</v>
      </c>
      <c r="T61" s="6">
        <v>189.371846437454</v>
      </c>
      <c r="U61" s="6">
        <v>224.765295743942</v>
      </c>
      <c r="V61" s="7">
        <v>326.734917163849</v>
      </c>
      <c r="W61" s="7"/>
    </row>
    <row r="62" spans="1:23">
      <c r="A62" s="3"/>
      <c r="B62" s="2" t="s">
        <v>12</v>
      </c>
      <c r="C62" s="5" t="s">
        <v>7</v>
      </c>
      <c r="D62" s="6"/>
      <c r="E62" s="6"/>
      <c r="F62" s="6"/>
      <c r="G62" s="7">
        <v>121.245280345281</v>
      </c>
      <c r="H62" s="6">
        <v>123.562712272008</v>
      </c>
      <c r="I62" s="6">
        <v>130.154948631922</v>
      </c>
      <c r="J62" s="7">
        <v>100.676018397013</v>
      </c>
      <c r="K62" s="2" t="s">
        <v>7</v>
      </c>
      <c r="M62" s="7">
        <v>121.782408634822</v>
      </c>
      <c r="N62" s="6">
        <v>133.283149321874</v>
      </c>
      <c r="O62" s="6">
        <v>165.704474687576</v>
      </c>
      <c r="P62" s="6">
        <v>222.206793387731</v>
      </c>
      <c r="Q62" s="2" t="s">
        <v>7</v>
      </c>
      <c r="S62" s="7">
        <v>157.80634188652</v>
      </c>
      <c r="T62" s="6">
        <v>192.02339220047</v>
      </c>
      <c r="U62" s="6">
        <v>229.953655481339</v>
      </c>
      <c r="V62" s="7">
        <v>336.15596818924</v>
      </c>
      <c r="W62" s="7" t="s">
        <v>7</v>
      </c>
    </row>
    <row r="63" spans="1:23">
      <c r="A63" s="3"/>
      <c r="B63" s="2" t="s">
        <v>13</v>
      </c>
      <c r="C63" s="5">
        <v>0.9776</v>
      </c>
      <c r="D63" s="7" t="s">
        <v>24</v>
      </c>
      <c r="E63" s="6">
        <v>0.9776</v>
      </c>
      <c r="F63" s="6">
        <v>0.9831</v>
      </c>
      <c r="G63" s="7">
        <v>0.977623733759726</v>
      </c>
      <c r="H63" s="6">
        <v>0.977623733759726</v>
      </c>
      <c r="I63" s="6">
        <v>0.977623733759726</v>
      </c>
      <c r="J63" s="7">
        <v>0.968663903819349</v>
      </c>
      <c r="K63" s="2" t="s">
        <v>7</v>
      </c>
      <c r="M63" s="7">
        <v>0.977623733759726</v>
      </c>
      <c r="N63" s="6">
        <v>0.977623733759726</v>
      </c>
      <c r="O63" s="6">
        <v>0.977623733759726</v>
      </c>
      <c r="P63" s="6">
        <v>0.977623733759726</v>
      </c>
      <c r="Q63" s="2"/>
      <c r="S63" s="7">
        <v>0.935379207786941</v>
      </c>
      <c r="T63" s="6">
        <v>0.907968281642604</v>
      </c>
      <c r="U63" s="6">
        <v>0.882221590299889</v>
      </c>
      <c r="V63" s="7">
        <v>0.882165649634288</v>
      </c>
      <c r="W63" s="7" t="s">
        <v>7</v>
      </c>
    </row>
    <row r="64" s="2" customFormat="1" spans="1:23">
      <c r="A64" s="4"/>
      <c r="B64" s="2" t="s">
        <v>14</v>
      </c>
      <c r="C64" s="5" t="s">
        <v>7</v>
      </c>
      <c r="D64" s="7"/>
      <c r="E64" s="7"/>
      <c r="F64" s="7"/>
      <c r="G64" s="7">
        <v>1</v>
      </c>
      <c r="H64" s="7">
        <v>1</v>
      </c>
      <c r="I64" s="7">
        <v>1</v>
      </c>
      <c r="J64" s="7">
        <v>0.9483</v>
      </c>
      <c r="M64" s="2">
        <v>1</v>
      </c>
      <c r="N64" s="2">
        <v>1</v>
      </c>
      <c r="O64" s="2">
        <v>1</v>
      </c>
      <c r="P64" s="2">
        <v>1</v>
      </c>
      <c r="Q64" s="2">
        <v>1</v>
      </c>
      <c r="S64" s="2">
        <v>0.195833333333333</v>
      </c>
      <c r="T64" s="2">
        <v>0.0433333333333333</v>
      </c>
      <c r="U64" s="2">
        <v>0.005</v>
      </c>
      <c r="V64" s="2">
        <v>0.005</v>
      </c>
      <c r="W64" s="2" t="s">
        <v>7</v>
      </c>
    </row>
    <row r="65" spans="19:23">
      <c r="S65" s="2"/>
      <c r="T65" s="2"/>
      <c r="U65" s="2"/>
      <c r="V65" s="2"/>
      <c r="W65" s="2"/>
    </row>
  </sheetData>
  <mergeCells count="12">
    <mergeCell ref="G1:K1"/>
    <mergeCell ref="M1:Q1"/>
    <mergeCell ref="S1:W1"/>
    <mergeCell ref="A3:A8"/>
    <mergeCell ref="A10:A15"/>
    <mergeCell ref="A17:A22"/>
    <mergeCell ref="A24:A29"/>
    <mergeCell ref="A31:A36"/>
    <mergeCell ref="A38:A43"/>
    <mergeCell ref="A45:A50"/>
    <mergeCell ref="A52:A57"/>
    <mergeCell ref="A59:A64"/>
  </mergeCell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64"/>
  <sheetViews>
    <sheetView zoomScale="55" zoomScaleNormal="55" workbookViewId="0">
      <selection activeCell="D7" sqref="D7"/>
    </sheetView>
  </sheetViews>
  <sheetFormatPr defaultColWidth="9" defaultRowHeight="21"/>
  <cols>
    <col min="1" max="2" width="9" style="1"/>
    <col min="3" max="3" width="18.8181818181818" style="1"/>
    <col min="4" max="5" width="12.4545454545455" style="1" customWidth="1"/>
    <col min="6" max="9" width="18.8181818181818" style="1"/>
    <col min="10" max="10" width="9" style="1"/>
    <col min="11" max="11" width="18.8181818181818" style="1"/>
    <col min="12" max="12" width="17.3636363636364" style="1" customWidth="1"/>
    <col min="13" max="15" width="18.8181818181818" style="1"/>
    <col min="16" max="16" width="9" style="1"/>
    <col min="17" max="21" width="18.8181818181818" style="2"/>
    <col min="22" max="16384" width="9" style="1"/>
  </cols>
  <sheetData>
    <row r="1" spans="3:22">
      <c r="C1" s="2" t="s">
        <v>0</v>
      </c>
      <c r="D1" s="3"/>
      <c r="E1" s="4" t="s">
        <v>30</v>
      </c>
      <c r="F1" s="3"/>
      <c r="G1" s="3"/>
      <c r="H1" s="3"/>
      <c r="I1" s="3"/>
      <c r="J1" s="6"/>
      <c r="K1" s="4" t="s">
        <v>31</v>
      </c>
      <c r="L1" s="3"/>
      <c r="M1" s="3"/>
      <c r="N1" s="3"/>
      <c r="O1" s="3"/>
      <c r="P1" s="6"/>
      <c r="Q1" s="4" t="s">
        <v>32</v>
      </c>
      <c r="R1" s="4"/>
      <c r="S1" s="4"/>
      <c r="T1" s="4"/>
      <c r="U1" s="4"/>
      <c r="V1" s="4"/>
    </row>
    <row r="2" spans="1:22">
      <c r="A2" s="3"/>
      <c r="C2" s="5" t="s">
        <v>7</v>
      </c>
      <c r="E2" s="1">
        <v>2</v>
      </c>
      <c r="F2" s="1">
        <v>4</v>
      </c>
      <c r="G2" s="1">
        <v>6</v>
      </c>
      <c r="H2" s="1">
        <v>8</v>
      </c>
      <c r="I2" s="2">
        <v>10</v>
      </c>
      <c r="K2" s="2"/>
      <c r="V2" s="2"/>
    </row>
    <row r="3" spans="1:22">
      <c r="A3" s="4" t="s">
        <v>8</v>
      </c>
      <c r="B3" s="2" t="s">
        <v>9</v>
      </c>
      <c r="C3" s="5" t="s">
        <v>7</v>
      </c>
      <c r="D3" s="6"/>
      <c r="E3" s="7">
        <v>3</v>
      </c>
      <c r="F3" s="6">
        <v>51</v>
      </c>
      <c r="G3" s="6">
        <v>58</v>
      </c>
      <c r="H3" s="6">
        <v>188</v>
      </c>
      <c r="I3" s="7">
        <v>194</v>
      </c>
      <c r="K3" s="2"/>
      <c r="V3" s="2"/>
    </row>
    <row r="4" spans="1:22">
      <c r="A4" s="3"/>
      <c r="B4" s="2" t="s">
        <v>10</v>
      </c>
      <c r="C4" s="5" t="s">
        <v>7</v>
      </c>
      <c r="D4" s="6"/>
      <c r="E4" s="7">
        <v>0.0216931502024333</v>
      </c>
      <c r="F4" s="6">
        <v>0.0507129828135172</v>
      </c>
      <c r="G4" s="6">
        <v>0.14097539583842</v>
      </c>
      <c r="H4" s="6">
        <v>0.264575719833374</v>
      </c>
      <c r="I4" s="7">
        <v>0.273719469706218</v>
      </c>
      <c r="K4" s="7">
        <v>0.0201595624287923</v>
      </c>
      <c r="L4" s="6">
        <v>0.0429619153340658</v>
      </c>
      <c r="M4" s="6">
        <v>0.137192249298096</v>
      </c>
      <c r="N4" s="6">
        <v>0.245748599370321</v>
      </c>
      <c r="O4" s="7">
        <v>0.277022202809652</v>
      </c>
      <c r="Q4" s="7">
        <v>0.0189929008483887</v>
      </c>
      <c r="R4" s="7">
        <v>0.0453896522521973</v>
      </c>
      <c r="S4" s="7">
        <v>0.134463787078857</v>
      </c>
      <c r="T4" s="7">
        <v>0.310240030288696</v>
      </c>
      <c r="U4" s="7">
        <v>0.254994630813599</v>
      </c>
      <c r="V4" s="2"/>
    </row>
    <row r="5" spans="1:22">
      <c r="A5" s="3"/>
      <c r="B5" s="2" t="s">
        <v>11</v>
      </c>
      <c r="C5" s="5">
        <v>760.0987</v>
      </c>
      <c r="D5" s="6"/>
      <c r="E5" s="7">
        <v>379.169931173325</v>
      </c>
      <c r="F5" s="6">
        <v>383.100712855657</v>
      </c>
      <c r="G5" s="6">
        <v>203.435219208399</v>
      </c>
      <c r="H5" s="6">
        <v>205.949215809504</v>
      </c>
      <c r="I5" s="7">
        <v>213.964302539826</v>
      </c>
      <c r="K5" s="7">
        <v>391.28552476565</v>
      </c>
      <c r="L5" s="6">
        <v>381.164909442266</v>
      </c>
      <c r="M5" s="6">
        <v>227.45335483551</v>
      </c>
      <c r="N5" s="6">
        <v>261.113736708959</v>
      </c>
      <c r="O5" s="7">
        <v>263.682714064916</v>
      </c>
      <c r="Q5" s="7">
        <v>406.159335136414</v>
      </c>
      <c r="R5" s="7">
        <v>488.522027730942</v>
      </c>
      <c r="S5" s="7">
        <v>371.374131917953</v>
      </c>
      <c r="T5" s="7">
        <v>393.012446403503</v>
      </c>
      <c r="U5" s="7">
        <v>384.048825025558</v>
      </c>
      <c r="V5" s="2"/>
    </row>
    <row r="6" spans="1:22">
      <c r="A6" s="3"/>
      <c r="B6" s="2" t="s">
        <v>12</v>
      </c>
      <c r="C6" s="8" t="s">
        <v>7</v>
      </c>
      <c r="D6" s="6"/>
      <c r="E6" s="7">
        <v>381.160188357035</v>
      </c>
      <c r="F6" s="6">
        <v>385.269336779912</v>
      </c>
      <c r="G6" s="6">
        <v>205.702206293742</v>
      </c>
      <c r="H6" s="6">
        <v>208.474752902984</v>
      </c>
      <c r="I6" s="7">
        <v>216.489398082097</v>
      </c>
      <c r="K6" s="7">
        <v>393.108690023422</v>
      </c>
      <c r="L6" s="6">
        <v>383.355270067851</v>
      </c>
      <c r="M6" s="6">
        <v>229.685344298681</v>
      </c>
      <c r="N6" s="6">
        <v>263.626785516739</v>
      </c>
      <c r="O6" s="7">
        <v>266.564089298248</v>
      </c>
      <c r="Q6" s="7">
        <v>408.696159601211</v>
      </c>
      <c r="R6" s="7">
        <v>490.746548891068</v>
      </c>
      <c r="S6" s="7">
        <v>373.695643901825</v>
      </c>
      <c r="T6" s="7">
        <v>395.828355550766</v>
      </c>
      <c r="U6" s="7">
        <v>386.564478158951</v>
      </c>
      <c r="V6" s="2"/>
    </row>
    <row r="7" spans="1:22">
      <c r="A7" s="3"/>
      <c r="B7" s="2" t="s">
        <v>13</v>
      </c>
      <c r="C7" s="5">
        <v>0.8468</v>
      </c>
      <c r="D7" s="6"/>
      <c r="E7" s="7">
        <v>0.846821265183783</v>
      </c>
      <c r="F7" s="6">
        <v>0.842151758952516</v>
      </c>
      <c r="G7" s="6">
        <v>0.821486038807383</v>
      </c>
      <c r="H7" s="6">
        <v>0.821486038807383</v>
      </c>
      <c r="I7" s="7">
        <v>0.802271651680076</v>
      </c>
      <c r="K7" s="7">
        <v>0.846821265183783</v>
      </c>
      <c r="L7" s="6">
        <v>0.846663511594889</v>
      </c>
      <c r="M7" s="6">
        <v>0.846663511594889</v>
      </c>
      <c r="N7" s="6">
        <v>0.846663511594889</v>
      </c>
      <c r="O7" s="7">
        <v>0.846663511594889</v>
      </c>
      <c r="Q7" s="7">
        <v>0.846064047957091</v>
      </c>
      <c r="R7" s="7">
        <v>0.839911657990219</v>
      </c>
      <c r="S7" s="7">
        <v>0.807509070831361</v>
      </c>
      <c r="T7" s="7">
        <v>0.798043855497713</v>
      </c>
      <c r="U7" s="7">
        <v>0.788578640164064</v>
      </c>
      <c r="V7" s="2"/>
    </row>
    <row r="8" spans="1:22">
      <c r="A8" s="3"/>
      <c r="B8" s="2" t="s">
        <v>14</v>
      </c>
      <c r="C8" s="8"/>
      <c r="E8" s="2">
        <v>1</v>
      </c>
      <c r="F8" s="1">
        <v>0.854</v>
      </c>
      <c r="G8" s="1">
        <v>0.735</v>
      </c>
      <c r="H8" s="1">
        <v>0.735</v>
      </c>
      <c r="I8" s="2">
        <v>0.731</v>
      </c>
      <c r="K8" s="2">
        <v>1</v>
      </c>
      <c r="L8" s="1">
        <v>0.996</v>
      </c>
      <c r="M8" s="1">
        <v>0.996</v>
      </c>
      <c r="N8" s="1">
        <v>0.996</v>
      </c>
      <c r="O8" s="2">
        <v>0.996</v>
      </c>
      <c r="Q8" s="2">
        <v>0.997</v>
      </c>
      <c r="R8" s="2">
        <v>0.908</v>
      </c>
      <c r="S8" s="2">
        <v>0.694</v>
      </c>
      <c r="T8" s="2">
        <v>0.57</v>
      </c>
      <c r="U8" s="2">
        <v>0.526</v>
      </c>
      <c r="V8" s="2"/>
    </row>
    <row r="9" spans="3:22">
      <c r="C9" s="5"/>
      <c r="I9" s="2"/>
      <c r="K9" s="2"/>
      <c r="O9" s="2"/>
      <c r="V9" s="2"/>
    </row>
    <row r="10" spans="1:22">
      <c r="A10" s="4" t="s">
        <v>15</v>
      </c>
      <c r="B10" s="2" t="s">
        <v>9</v>
      </c>
      <c r="C10" s="5" t="s">
        <v>7</v>
      </c>
      <c r="D10" s="6"/>
      <c r="E10" s="7">
        <v>4</v>
      </c>
      <c r="F10" s="6">
        <v>48</v>
      </c>
      <c r="G10" s="6">
        <v>144</v>
      </c>
      <c r="H10" s="6">
        <v>252</v>
      </c>
      <c r="I10" s="7">
        <v>588</v>
      </c>
      <c r="O10" s="2"/>
      <c r="V10" s="2"/>
    </row>
    <row r="11" spans="1:22">
      <c r="A11" s="3"/>
      <c r="B11" s="2" t="s">
        <v>10</v>
      </c>
      <c r="C11" s="5" t="s">
        <v>7</v>
      </c>
      <c r="D11" s="6"/>
      <c r="E11" s="7">
        <v>0.0652425289154053</v>
      </c>
      <c r="F11" s="6">
        <v>0.319329102834066</v>
      </c>
      <c r="G11" s="6">
        <v>0.579471906026205</v>
      </c>
      <c r="H11" s="6">
        <v>0.877142747243245</v>
      </c>
      <c r="I11" s="7">
        <v>1.62914164861044</v>
      </c>
      <c r="K11" s="7">
        <v>0.0633424123128255</v>
      </c>
      <c r="L11" s="6">
        <v>0.277789990107218</v>
      </c>
      <c r="M11" s="6">
        <v>0.52582581837972</v>
      </c>
      <c r="N11" s="6">
        <v>0.817873318990072</v>
      </c>
      <c r="O11" s="7">
        <v>1.62962619463603</v>
      </c>
      <c r="Q11" s="7">
        <v>0.0648508071899414</v>
      </c>
      <c r="R11" s="7">
        <v>0.280334234237671</v>
      </c>
      <c r="S11" s="7">
        <v>0.461962699890137</v>
      </c>
      <c r="T11" s="7">
        <v>0.780271530151367</v>
      </c>
      <c r="U11" s="7">
        <v>1.99874544143677</v>
      </c>
      <c r="V11" s="2"/>
    </row>
    <row r="12" spans="1:22">
      <c r="A12" s="3"/>
      <c r="B12" s="2" t="s">
        <v>11</v>
      </c>
      <c r="C12" s="5">
        <v>1219.0173</v>
      </c>
      <c r="D12" s="6"/>
      <c r="E12" s="7">
        <v>491.37352180481</v>
      </c>
      <c r="F12" s="6">
        <v>305.155698617299</v>
      </c>
      <c r="G12" s="6">
        <v>185.916022141774</v>
      </c>
      <c r="H12" s="6">
        <v>179.56321756045</v>
      </c>
      <c r="I12" s="7">
        <v>259.785454909007</v>
      </c>
      <c r="K12" s="7">
        <v>505.039938370387</v>
      </c>
      <c r="L12" s="6">
        <v>307.937007904053</v>
      </c>
      <c r="M12" s="6">
        <v>228.380619208018</v>
      </c>
      <c r="N12" s="6">
        <v>228.452273925145</v>
      </c>
      <c r="O12" s="7">
        <v>296.82502134641</v>
      </c>
      <c r="Q12" s="7">
        <v>458.07257270813</v>
      </c>
      <c r="R12" s="7">
        <v>309.69363451004</v>
      </c>
      <c r="S12" s="7">
        <v>573.684864282608</v>
      </c>
      <c r="T12" s="7">
        <v>614.870709896088</v>
      </c>
      <c r="U12" s="7">
        <v>1148.20172071457</v>
      </c>
      <c r="V12" s="2"/>
    </row>
    <row r="13" spans="1:22">
      <c r="A13" s="3"/>
      <c r="B13" s="2" t="s">
        <v>12</v>
      </c>
      <c r="C13" s="8" t="s">
        <v>7</v>
      </c>
      <c r="D13" s="7"/>
      <c r="E13" s="7">
        <v>493.619621435801</v>
      </c>
      <c r="F13" s="6">
        <v>307.984129428863</v>
      </c>
      <c r="G13" s="6">
        <v>189.870728492737</v>
      </c>
      <c r="H13" s="6">
        <v>184.353450934092</v>
      </c>
      <c r="I13" s="7">
        <v>267.900291601817</v>
      </c>
      <c r="K13" s="7">
        <v>507.186895767848</v>
      </c>
      <c r="L13" s="6">
        <v>310.373226483663</v>
      </c>
      <c r="M13" s="6">
        <v>232.329192638397</v>
      </c>
      <c r="N13" s="6">
        <v>233.278262297312</v>
      </c>
      <c r="O13" s="7">
        <v>304.827515125275</v>
      </c>
      <c r="Q13" s="7">
        <v>460.303255081177</v>
      </c>
      <c r="R13" s="7">
        <v>312.626784801483</v>
      </c>
      <c r="S13" s="7">
        <v>577.229311227798</v>
      </c>
      <c r="T13" s="7">
        <v>619.278954029083</v>
      </c>
      <c r="U13" s="7">
        <v>1157.32923984528</v>
      </c>
      <c r="V13" s="2"/>
    </row>
    <row r="14" spans="1:22">
      <c r="A14" s="3"/>
      <c r="B14" s="2" t="s">
        <v>13</v>
      </c>
      <c r="C14" s="5">
        <v>0.6991</v>
      </c>
      <c r="D14" s="7"/>
      <c r="E14" s="7">
        <v>0.699120234604106</v>
      </c>
      <c r="F14" s="6">
        <v>0.679788856304985</v>
      </c>
      <c r="G14" s="6">
        <v>0.664774193548387</v>
      </c>
      <c r="H14" s="6">
        <v>0.627495601173021</v>
      </c>
      <c r="I14" s="7">
        <v>0.614568914956012</v>
      </c>
      <c r="K14" s="7">
        <v>0.69916715542522</v>
      </c>
      <c r="L14" s="6">
        <v>0.699073313782991</v>
      </c>
      <c r="M14" s="6">
        <v>0.69900293255132</v>
      </c>
      <c r="N14" s="6">
        <v>0.698979472140763</v>
      </c>
      <c r="O14" s="7">
        <v>0.698791788856305</v>
      </c>
      <c r="Q14" s="7">
        <v>0.690041055718475</v>
      </c>
      <c r="R14" s="7">
        <v>0.665759530791789</v>
      </c>
      <c r="S14" s="7">
        <v>0.630709677419355</v>
      </c>
      <c r="T14" s="7">
        <v>0.620692082111437</v>
      </c>
      <c r="U14" s="7">
        <v>0.616680351906158</v>
      </c>
      <c r="V14" s="2"/>
    </row>
    <row r="15" spans="1:22">
      <c r="A15" s="3"/>
      <c r="B15" s="2" t="s">
        <v>14</v>
      </c>
      <c r="C15" s="5" t="s">
        <v>7</v>
      </c>
      <c r="D15" s="2"/>
      <c r="E15" s="2">
        <v>0.997</v>
      </c>
      <c r="F15" s="1">
        <v>0.866</v>
      </c>
      <c r="G15" s="1">
        <v>0.769</v>
      </c>
      <c r="H15" s="1">
        <v>0.5489</v>
      </c>
      <c r="I15" s="2">
        <v>0.3269</v>
      </c>
      <c r="K15" s="2">
        <v>0.999</v>
      </c>
      <c r="L15" s="1">
        <v>0.995</v>
      </c>
      <c r="N15" s="1">
        <v>0.992</v>
      </c>
      <c r="O15" s="2">
        <v>0.984</v>
      </c>
      <c r="Q15" s="2">
        <v>0.917</v>
      </c>
      <c r="R15" s="2">
        <v>0.648</v>
      </c>
      <c r="S15" s="2">
        <v>0.4399</v>
      </c>
      <c r="T15" s="2">
        <v>0.422</v>
      </c>
      <c r="U15" s="2">
        <v>0.3169</v>
      </c>
      <c r="V15" s="2"/>
    </row>
    <row r="16" spans="3:22">
      <c r="C16" s="5"/>
      <c r="I16" s="2"/>
      <c r="O16" s="2"/>
      <c r="V16" s="2"/>
    </row>
    <row r="17" spans="1:22">
      <c r="A17" s="4" t="s">
        <v>17</v>
      </c>
      <c r="B17" s="2" t="s">
        <v>9</v>
      </c>
      <c r="C17" s="5" t="s">
        <v>7</v>
      </c>
      <c r="D17" s="6"/>
      <c r="E17" s="7">
        <v>18</v>
      </c>
      <c r="F17" s="6">
        <v>144</v>
      </c>
      <c r="G17" s="6">
        <v>312</v>
      </c>
      <c r="H17" s="7">
        <v>552</v>
      </c>
      <c r="I17" s="7">
        <v>792</v>
      </c>
      <c r="O17" s="2"/>
      <c r="V17" s="2"/>
    </row>
    <row r="18" spans="1:22">
      <c r="A18" s="3"/>
      <c r="B18" s="2" t="s">
        <v>10</v>
      </c>
      <c r="C18" s="5" t="s">
        <v>7</v>
      </c>
      <c r="D18" s="6"/>
      <c r="E18" s="7">
        <v>0.197648127873739</v>
      </c>
      <c r="F18" s="6">
        <v>0.461247444152832</v>
      </c>
      <c r="G18" s="6">
        <v>0.724936485290527</v>
      </c>
      <c r="H18" s="7">
        <v>1.04682159423828</v>
      </c>
      <c r="I18" s="7">
        <v>1.4773698647817</v>
      </c>
      <c r="K18" s="7" t="s">
        <v>33</v>
      </c>
      <c r="L18" s="6">
        <v>0.481872161229451</v>
      </c>
      <c r="M18" s="6">
        <v>0.811833143234253</v>
      </c>
      <c r="N18" s="6">
        <v>0.999314069747925</v>
      </c>
      <c r="O18" s="7">
        <v>1.65587258338928</v>
      </c>
      <c r="Q18" s="7">
        <v>0.244230031967163</v>
      </c>
      <c r="R18" s="7">
        <v>0.477575778961182</v>
      </c>
      <c r="S18" s="7">
        <v>0.811963081359863</v>
      </c>
      <c r="T18" s="7">
        <v>1.01820826530456</v>
      </c>
      <c r="U18" s="7">
        <v>1.42552018165588</v>
      </c>
      <c r="V18" s="2"/>
    </row>
    <row r="19" spans="1:22">
      <c r="A19" s="3"/>
      <c r="B19" s="2" t="s">
        <v>11</v>
      </c>
      <c r="C19" s="5">
        <v>411.0342</v>
      </c>
      <c r="D19" s="6"/>
      <c r="E19" s="7">
        <v>111.728759447734</v>
      </c>
      <c r="F19" s="6">
        <v>103.7695535024</v>
      </c>
      <c r="G19" s="6">
        <v>103.94970758756</v>
      </c>
      <c r="H19" s="7">
        <v>103.950038909912</v>
      </c>
      <c r="I19" s="7">
        <v>108.082875410716</v>
      </c>
      <c r="K19" s="7">
        <v>132.589923620224</v>
      </c>
      <c r="L19" s="6">
        <v>117.444720188777</v>
      </c>
      <c r="M19" s="6">
        <v>132.892998536428</v>
      </c>
      <c r="N19" s="6">
        <v>144.449770371119</v>
      </c>
      <c r="O19" s="7">
        <v>145.482626438141</v>
      </c>
      <c r="Q19" s="7">
        <v>124.10225892067</v>
      </c>
      <c r="R19" s="7">
        <v>139.004505157471</v>
      </c>
      <c r="S19" s="7">
        <v>178.524793624878</v>
      </c>
      <c r="T19" s="7">
        <v>236.858049869537</v>
      </c>
      <c r="U19" s="7">
        <v>286.239049196243</v>
      </c>
      <c r="V19" s="2"/>
    </row>
    <row r="20" spans="1:22">
      <c r="A20" s="3"/>
      <c r="B20" s="2" t="s">
        <v>12</v>
      </c>
      <c r="C20" s="8" t="s">
        <v>7</v>
      </c>
      <c r="D20" s="6"/>
      <c r="E20" s="7">
        <v>113.6399538517</v>
      </c>
      <c r="F20" s="6">
        <v>106.528483072917</v>
      </c>
      <c r="G20" s="6">
        <v>107.529621124267</v>
      </c>
      <c r="H20" s="7">
        <v>109.131928284963</v>
      </c>
      <c r="I20" s="7">
        <v>114.577872196833</v>
      </c>
      <c r="K20" s="7">
        <v>134.741348981857</v>
      </c>
      <c r="L20" s="6">
        <v>120.67521572113</v>
      </c>
      <c r="M20" s="6">
        <v>137.851856311162</v>
      </c>
      <c r="N20" s="6">
        <v>150.245471159617</v>
      </c>
      <c r="O20" s="7">
        <v>153.795510133107</v>
      </c>
      <c r="Q20" s="7">
        <v>126.306110143661</v>
      </c>
      <c r="R20" s="7">
        <v>141.984854698181</v>
      </c>
      <c r="S20" s="7">
        <v>182.633511543274</v>
      </c>
      <c r="T20" s="7">
        <v>242.117048978806</v>
      </c>
      <c r="U20" s="7">
        <v>292.479913711548</v>
      </c>
      <c r="V20" s="2"/>
    </row>
    <row r="21" spans="1:22">
      <c r="A21" s="3"/>
      <c r="B21" s="2" t="s">
        <v>13</v>
      </c>
      <c r="C21" s="5">
        <v>0.9961</v>
      </c>
      <c r="D21" s="6"/>
      <c r="E21" s="7">
        <v>0.94710079230557</v>
      </c>
      <c r="F21" s="6">
        <v>0.91828609720525</v>
      </c>
      <c r="G21" s="6">
        <v>0.909180495880799</v>
      </c>
      <c r="H21" s="7">
        <v>0.927825298592771</v>
      </c>
      <c r="I21" s="7">
        <v>0.90078442193228</v>
      </c>
      <c r="K21" s="7">
        <v>0.996097599432378</v>
      </c>
      <c r="L21" s="6">
        <v>0.996058181244826</v>
      </c>
      <c r="M21" s="6">
        <v>0.996058181244826</v>
      </c>
      <c r="N21" s="6">
        <v>0.996058181244826</v>
      </c>
      <c r="O21" s="7">
        <v>0.996058181244826</v>
      </c>
      <c r="Q21" s="7">
        <v>0.995309235681343</v>
      </c>
      <c r="R21" s="7">
        <v>0.988844652922859</v>
      </c>
      <c r="S21" s="7">
        <v>0.988844652922859</v>
      </c>
      <c r="T21" s="7">
        <v>0.988844652922859</v>
      </c>
      <c r="U21" s="7">
        <v>0.988844652922859</v>
      </c>
      <c r="V21" s="2"/>
    </row>
    <row r="22" spans="1:22">
      <c r="A22" s="3"/>
      <c r="B22" s="2" t="s">
        <v>14</v>
      </c>
      <c r="C22" s="5" t="s">
        <v>7</v>
      </c>
      <c r="E22" s="2">
        <v>0.766</v>
      </c>
      <c r="F22" s="1">
        <v>0.762</v>
      </c>
      <c r="G22" s="1">
        <v>0.714</v>
      </c>
      <c r="H22" s="2">
        <v>0.746</v>
      </c>
      <c r="I22" s="2">
        <v>0.671</v>
      </c>
      <c r="K22" s="2">
        <v>0.999</v>
      </c>
      <c r="L22" s="1">
        <v>0.998</v>
      </c>
      <c r="M22" s="1">
        <v>0.998</v>
      </c>
      <c r="N22" s="1">
        <v>0.998</v>
      </c>
      <c r="O22" s="2">
        <v>0.998</v>
      </c>
      <c r="Q22" s="2">
        <v>0.984</v>
      </c>
      <c r="R22" s="2">
        <v>0.983</v>
      </c>
      <c r="S22" s="2">
        <v>0.983</v>
      </c>
      <c r="T22" s="2">
        <v>0.983</v>
      </c>
      <c r="U22" s="2">
        <v>0.983</v>
      </c>
      <c r="V22" s="2"/>
    </row>
    <row r="23" spans="3:22">
      <c r="C23" s="5"/>
      <c r="I23" s="2"/>
      <c r="K23" s="2"/>
      <c r="O23" s="2"/>
      <c r="V23" s="2"/>
    </row>
    <row r="24" spans="1:22">
      <c r="A24" s="4" t="s">
        <v>18</v>
      </c>
      <c r="B24" s="2" t="s">
        <v>9</v>
      </c>
      <c r="C24" s="5" t="s">
        <v>7</v>
      </c>
      <c r="D24" s="6"/>
      <c r="E24" s="7">
        <v>7</v>
      </c>
      <c r="F24" s="6">
        <v>20</v>
      </c>
      <c r="G24" s="6">
        <v>70</v>
      </c>
      <c r="H24" s="6">
        <v>193</v>
      </c>
      <c r="I24" s="7">
        <v>211</v>
      </c>
      <c r="K24" s="2"/>
      <c r="O24" s="2"/>
      <c r="V24" s="2"/>
    </row>
    <row r="25" spans="1:22">
      <c r="A25" s="3"/>
      <c r="B25" s="2" t="s">
        <v>10</v>
      </c>
      <c r="C25" s="5" t="s">
        <v>7</v>
      </c>
      <c r="D25" s="6"/>
      <c r="E25" s="7">
        <v>0.057147741317749</v>
      </c>
      <c r="F25" s="6">
        <v>0.115937391916911</v>
      </c>
      <c r="G25" s="6">
        <v>0.388444821039835</v>
      </c>
      <c r="H25" s="6">
        <v>0.451184431711832</v>
      </c>
      <c r="I25" s="7">
        <v>0.54895003636678</v>
      </c>
      <c r="K25" s="7">
        <v>0.0699742635091146</v>
      </c>
      <c r="L25" s="6">
        <v>0.148023923238118</v>
      </c>
      <c r="M25" s="6">
        <v>0.443556388219198</v>
      </c>
      <c r="N25" s="6">
        <v>0.543761650721232</v>
      </c>
      <c r="O25" s="7">
        <v>0.646333614985148</v>
      </c>
      <c r="Q25" s="7">
        <v>0.0704367160797119</v>
      </c>
      <c r="R25" s="7">
        <v>0.123637199401855</v>
      </c>
      <c r="S25" s="7">
        <v>0.400230407714844</v>
      </c>
      <c r="T25" s="7">
        <v>0.45741605758667</v>
      </c>
      <c r="U25" s="7">
        <v>0.620766162872314</v>
      </c>
      <c r="V25" s="2"/>
    </row>
    <row r="26" spans="1:22">
      <c r="A26" s="3"/>
      <c r="B26" s="2" t="s">
        <v>11</v>
      </c>
      <c r="C26" s="5">
        <v>30.6889666666667</v>
      </c>
      <c r="D26" s="6"/>
      <c r="E26" s="7">
        <v>11.900350411733</v>
      </c>
      <c r="F26" s="6">
        <v>11.020357131958</v>
      </c>
      <c r="G26" s="6">
        <v>11.2856113115946</v>
      </c>
      <c r="H26" s="6">
        <v>10.9005286693573</v>
      </c>
      <c r="I26" s="7">
        <v>8.81225355466207</v>
      </c>
      <c r="K26" s="7">
        <v>11.7821307182312</v>
      </c>
      <c r="L26" s="6">
        <v>12.1079630851746</v>
      </c>
      <c r="M26" s="6">
        <v>14.5989275773366</v>
      </c>
      <c r="N26" s="6">
        <v>14.9439743359884</v>
      </c>
      <c r="O26" s="7">
        <v>13.3677682876587</v>
      </c>
      <c r="Q26" s="7">
        <v>13.3877081871033</v>
      </c>
      <c r="R26" s="7">
        <v>15.2952237129211</v>
      </c>
      <c r="S26" s="7">
        <v>25.993994474411</v>
      </c>
      <c r="T26" s="7">
        <v>33.6213426589966</v>
      </c>
      <c r="U26" s="7">
        <v>36.0066804885864</v>
      </c>
      <c r="V26" s="2"/>
    </row>
    <row r="27" spans="1:22">
      <c r="A27" s="3"/>
      <c r="B27" s="2" t="s">
        <v>12</v>
      </c>
      <c r="C27" s="8" t="s">
        <v>7</v>
      </c>
      <c r="D27" s="6"/>
      <c r="E27" s="7">
        <v>13.9108795324961</v>
      </c>
      <c r="F27" s="6">
        <v>13.1254958311717</v>
      </c>
      <c r="G27" s="6">
        <v>13.9242053031922</v>
      </c>
      <c r="H27" s="6">
        <v>13.8162357012431</v>
      </c>
      <c r="I27" s="7">
        <v>11.9447848796844</v>
      </c>
      <c r="K27" s="7">
        <v>13.9035915533702</v>
      </c>
      <c r="L27" s="6">
        <v>14.3664678732554</v>
      </c>
      <c r="M27" s="6">
        <v>17.5487209955851</v>
      </c>
      <c r="N27" s="6">
        <v>18.1588332653046</v>
      </c>
      <c r="O27" s="7">
        <v>16.8545785744985</v>
      </c>
      <c r="Q27" s="7">
        <v>16.0000200271606</v>
      </c>
      <c r="R27" s="7">
        <v>17.4152846336365</v>
      </c>
      <c r="S27" s="7">
        <v>28.7695844173431</v>
      </c>
      <c r="T27" s="7">
        <v>36.805463552475</v>
      </c>
      <c r="U27" s="7">
        <v>39.5484030246735</v>
      </c>
      <c r="V27" s="2"/>
    </row>
    <row r="28" spans="1:22">
      <c r="A28" s="3"/>
      <c r="B28" s="2" t="s">
        <v>13</v>
      </c>
      <c r="C28" s="5">
        <v>1</v>
      </c>
      <c r="D28" s="6"/>
      <c r="E28" s="7">
        <v>0.995045788920582</v>
      </c>
      <c r="F28" s="6">
        <v>0.995045788920582</v>
      </c>
      <c r="G28" s="6">
        <v>0.995045788920582</v>
      </c>
      <c r="H28" s="6">
        <v>0.993694640444378</v>
      </c>
      <c r="I28" s="7">
        <v>0.983185707851674</v>
      </c>
      <c r="K28" s="7">
        <v>1</v>
      </c>
      <c r="L28" s="6">
        <v>1</v>
      </c>
      <c r="M28" s="6">
        <v>1</v>
      </c>
      <c r="N28" s="6">
        <v>1</v>
      </c>
      <c r="O28" s="7">
        <v>1</v>
      </c>
      <c r="Q28" s="7">
        <v>1</v>
      </c>
      <c r="R28" s="7">
        <v>0.964795075814442</v>
      </c>
      <c r="S28" s="7">
        <v>0.925761897612971</v>
      </c>
      <c r="T28" s="7">
        <v>0.925761897612971</v>
      </c>
      <c r="U28" s="7">
        <v>0.925761897612971</v>
      </c>
      <c r="V28" s="2"/>
    </row>
    <row r="29" spans="1:22">
      <c r="A29" s="3"/>
      <c r="B29" s="2" t="s">
        <v>14</v>
      </c>
      <c r="C29" s="5" t="s">
        <v>7</v>
      </c>
      <c r="E29" s="2">
        <v>0.9339</v>
      </c>
      <c r="F29" s="1">
        <v>0.9339</v>
      </c>
      <c r="G29" s="1">
        <v>0.9339</v>
      </c>
      <c r="H29" s="1">
        <v>0.925</v>
      </c>
      <c r="I29" s="2">
        <v>0.915</v>
      </c>
      <c r="K29" s="2">
        <v>1</v>
      </c>
      <c r="L29" s="1">
        <v>1</v>
      </c>
      <c r="M29" s="1">
        <v>1</v>
      </c>
      <c r="N29" s="1">
        <v>1</v>
      </c>
      <c r="O29" s="2">
        <v>1</v>
      </c>
      <c r="Q29" s="2">
        <v>1</v>
      </c>
      <c r="R29" s="2">
        <v>0.909</v>
      </c>
      <c r="S29" s="2">
        <v>0.793</v>
      </c>
      <c r="T29" s="2">
        <v>0.793</v>
      </c>
      <c r="U29" s="2">
        <v>0.793</v>
      </c>
      <c r="V29" s="2"/>
    </row>
    <row r="30" spans="3:22">
      <c r="C30" s="5"/>
      <c r="K30" s="2"/>
      <c r="O30" s="2"/>
      <c r="V30" s="2"/>
    </row>
    <row r="31" spans="1:22">
      <c r="A31" s="4" t="s">
        <v>19</v>
      </c>
      <c r="B31" s="2" t="s">
        <v>9</v>
      </c>
      <c r="C31" s="5" t="s">
        <v>7</v>
      </c>
      <c r="D31" s="6"/>
      <c r="E31" s="7">
        <v>11</v>
      </c>
      <c r="F31" s="6">
        <v>16</v>
      </c>
      <c r="G31" s="7">
        <v>19</v>
      </c>
      <c r="H31" s="6">
        <v>37</v>
      </c>
      <c r="I31" s="6">
        <v>43</v>
      </c>
      <c r="K31" s="2"/>
      <c r="O31" s="2"/>
      <c r="V31" s="2"/>
    </row>
    <row r="32" spans="1:22">
      <c r="A32" s="3"/>
      <c r="B32" s="2" t="s">
        <v>10</v>
      </c>
      <c r="C32" s="5" t="s">
        <v>7</v>
      </c>
      <c r="D32" s="6"/>
      <c r="E32" s="7">
        <v>0.110702196756999</v>
      </c>
      <c r="F32" s="6">
        <v>0.113483667373657</v>
      </c>
      <c r="G32" s="7">
        <v>0.216874043146769</v>
      </c>
      <c r="H32" s="6">
        <v>0.270118951797485</v>
      </c>
      <c r="I32" s="7">
        <v>0.28935694694519</v>
      </c>
      <c r="K32" s="7">
        <v>0.13839054107666</v>
      </c>
      <c r="L32" s="6">
        <v>0.14210311571757</v>
      </c>
      <c r="M32" s="6">
        <v>0.243072271347046</v>
      </c>
      <c r="N32" s="6">
        <v>0.342132965723674</v>
      </c>
      <c r="O32" s="7">
        <v>0.337241411209106</v>
      </c>
      <c r="Q32" s="7">
        <v>0.122842073440552</v>
      </c>
      <c r="R32" s="7">
        <v>0.113756656646729</v>
      </c>
      <c r="S32" s="7">
        <v>0.221476078033447</v>
      </c>
      <c r="T32" s="7">
        <v>0.289774656295776</v>
      </c>
      <c r="U32" s="7">
        <v>0.292968511581421</v>
      </c>
      <c r="V32" s="2"/>
    </row>
    <row r="33" spans="1:22">
      <c r="A33" s="3"/>
      <c r="B33" s="2" t="s">
        <v>11</v>
      </c>
      <c r="C33" s="5">
        <v>44.3411333333333</v>
      </c>
      <c r="D33" s="6"/>
      <c r="E33" s="7">
        <v>10.7300107479096</v>
      </c>
      <c r="F33" s="6">
        <v>8.77199165026347</v>
      </c>
      <c r="G33" s="7">
        <v>8.5291919708252</v>
      </c>
      <c r="H33" s="6">
        <v>8.32856233914693</v>
      </c>
      <c r="I33" s="7">
        <v>7.97737987836202</v>
      </c>
      <c r="K33" s="7">
        <v>10.9615112145742</v>
      </c>
      <c r="L33" s="6">
        <v>9.28315401077271</v>
      </c>
      <c r="M33" s="6">
        <v>9.57197817166646</v>
      </c>
      <c r="N33" s="6">
        <v>8.47843027114868</v>
      </c>
      <c r="O33" s="7">
        <v>8.323211034139</v>
      </c>
      <c r="Q33" s="7">
        <v>12.2716512680054</v>
      </c>
      <c r="R33" s="7">
        <v>11.2287411689758</v>
      </c>
      <c r="S33" s="7">
        <v>12.0545902252197</v>
      </c>
      <c r="T33" s="7">
        <v>13.7825713157654</v>
      </c>
      <c r="U33" s="7">
        <v>12.6172032356262</v>
      </c>
      <c r="V33" s="2"/>
    </row>
    <row r="34" spans="1:22">
      <c r="A34" s="3"/>
      <c r="B34" s="2" t="s">
        <v>12</v>
      </c>
      <c r="C34" s="8" t="s">
        <v>7</v>
      </c>
      <c r="D34" s="6"/>
      <c r="E34" s="7">
        <v>12.8695123195648</v>
      </c>
      <c r="F34" s="6">
        <v>10.8053886890411</v>
      </c>
      <c r="G34" s="7">
        <v>10.7221422990163</v>
      </c>
      <c r="H34" s="6">
        <v>10.5125025113424</v>
      </c>
      <c r="I34" s="7">
        <v>10.2189024289449</v>
      </c>
      <c r="K34" s="7">
        <v>13.1763637860616</v>
      </c>
      <c r="L34" s="6">
        <v>11.4757680892944</v>
      </c>
      <c r="M34" s="6">
        <v>11.8805658022563</v>
      </c>
      <c r="N34" s="6">
        <v>10.8658184210459</v>
      </c>
      <c r="O34" s="7">
        <v>10.6488561630249</v>
      </c>
      <c r="Q34" s="7">
        <v>14.4208505153656</v>
      </c>
      <c r="R34" s="7">
        <v>13.2709832191467</v>
      </c>
      <c r="S34" s="7">
        <v>14.151040315628</v>
      </c>
      <c r="T34" s="7">
        <v>16.037978887558</v>
      </c>
      <c r="U34" s="7">
        <v>14.8444197177887</v>
      </c>
      <c r="V34" s="2"/>
    </row>
    <row r="35" spans="1:22">
      <c r="A35" s="3"/>
      <c r="B35" s="2" t="s">
        <v>13</v>
      </c>
      <c r="C35" s="5">
        <v>0.7626</v>
      </c>
      <c r="D35" s="6"/>
      <c r="E35" s="7">
        <v>0.723664122137404</v>
      </c>
      <c r="F35" s="6">
        <v>0.723664122137404</v>
      </c>
      <c r="G35" s="7">
        <v>0.718667591950035</v>
      </c>
      <c r="H35" s="6">
        <v>0.664816099930604</v>
      </c>
      <c r="I35" s="7">
        <v>0.664816099930604</v>
      </c>
      <c r="K35" s="7">
        <v>0.762664816099931</v>
      </c>
      <c r="L35" s="6">
        <v>0.762664816099931</v>
      </c>
      <c r="M35" s="6">
        <v>0.762387231089521</v>
      </c>
      <c r="N35" s="6">
        <v>0.762387231089521</v>
      </c>
      <c r="O35" s="7">
        <v>0.762387231089521</v>
      </c>
      <c r="Q35" s="7">
        <v>0.681887578070784</v>
      </c>
      <c r="R35" s="7">
        <v>0.673837612768911</v>
      </c>
      <c r="S35" s="7">
        <v>0.666342817487856</v>
      </c>
      <c r="T35" s="7">
        <v>0.570020818875781</v>
      </c>
      <c r="U35" s="7">
        <v>0.55558639833449</v>
      </c>
      <c r="V35" s="2"/>
    </row>
    <row r="36" spans="1:22">
      <c r="A36" s="3"/>
      <c r="B36" s="2" t="s">
        <v>14</v>
      </c>
      <c r="C36" s="5" t="s">
        <v>7</v>
      </c>
      <c r="E36" s="2">
        <v>0.951</v>
      </c>
      <c r="F36" s="1">
        <v>0.951</v>
      </c>
      <c r="G36" s="2">
        <v>0.9487</v>
      </c>
      <c r="H36" s="1">
        <v>0.9453</v>
      </c>
      <c r="I36" s="2">
        <v>0.9453</v>
      </c>
      <c r="K36" s="2">
        <v>1</v>
      </c>
      <c r="L36" s="1">
        <v>1</v>
      </c>
      <c r="M36" s="1">
        <v>0.9977</v>
      </c>
      <c r="N36" s="1">
        <v>0.9977</v>
      </c>
      <c r="O36" s="2">
        <v>0.9977</v>
      </c>
      <c r="Q36" s="2">
        <v>0.91</v>
      </c>
      <c r="R36" s="2">
        <v>0.876</v>
      </c>
      <c r="S36" s="2">
        <v>0.8667</v>
      </c>
      <c r="T36" s="2">
        <v>0.8223</v>
      </c>
      <c r="U36" s="2">
        <v>0.8052</v>
      </c>
      <c r="V36" s="2"/>
    </row>
    <row r="37" spans="11:22">
      <c r="K37" s="2"/>
      <c r="O37" s="2"/>
      <c r="V37" s="2"/>
    </row>
    <row r="38" spans="1:22">
      <c r="A38" s="4" t="s">
        <v>20</v>
      </c>
      <c r="B38" s="2" t="s">
        <v>9</v>
      </c>
      <c r="C38" s="5" t="s">
        <v>7</v>
      </c>
      <c r="D38" s="6"/>
      <c r="E38" s="7">
        <v>4</v>
      </c>
      <c r="F38" s="6">
        <v>7</v>
      </c>
      <c r="G38" s="6">
        <v>10</v>
      </c>
      <c r="H38" s="6">
        <v>19</v>
      </c>
      <c r="I38" s="6">
        <v>21</v>
      </c>
      <c r="K38" s="2"/>
      <c r="O38" s="2"/>
      <c r="V38" s="2"/>
    </row>
    <row r="39" spans="1:22">
      <c r="A39" s="3"/>
      <c r="B39" s="2" t="s">
        <v>10</v>
      </c>
      <c r="C39" s="5" t="s">
        <v>7</v>
      </c>
      <c r="D39" s="6"/>
      <c r="E39" s="7">
        <v>0.0591033299763997</v>
      </c>
      <c r="F39" s="6">
        <v>0.0956386725107829</v>
      </c>
      <c r="G39" s="6">
        <v>0.142194112141927</v>
      </c>
      <c r="H39" s="6">
        <v>0.229584852854411</v>
      </c>
      <c r="I39" s="7">
        <v>0.241829951604207</v>
      </c>
      <c r="K39" s="7">
        <v>0.062625249226888</v>
      </c>
      <c r="L39" s="6">
        <v>0.1143852074941</v>
      </c>
      <c r="M39" s="6">
        <v>0.141831318537394</v>
      </c>
      <c r="N39" s="6">
        <v>0.225336710611979</v>
      </c>
      <c r="O39" s="7">
        <v>0.244873444239299</v>
      </c>
      <c r="Q39" s="7">
        <v>0.0685861110687256</v>
      </c>
      <c r="R39" s="7">
        <v>0.0911645889282227</v>
      </c>
      <c r="S39" s="7">
        <v>0.136486053466797</v>
      </c>
      <c r="T39" s="7">
        <v>0.254592180252075</v>
      </c>
      <c r="U39" s="7">
        <v>0.223865985870361</v>
      </c>
      <c r="V39" s="2"/>
    </row>
    <row r="40" spans="1:22">
      <c r="A40" s="3"/>
      <c r="B40" s="2" t="s">
        <v>11</v>
      </c>
      <c r="C40" s="5">
        <f>(98.2604+94.1877+97.6512)/3</f>
        <v>96.6997666666667</v>
      </c>
      <c r="D40" s="6"/>
      <c r="E40" s="7">
        <v>19.5187221368154</v>
      </c>
      <c r="F40" s="6">
        <v>16.243311882019</v>
      </c>
      <c r="G40" s="6">
        <v>15.4602351983388</v>
      </c>
      <c r="H40" s="6">
        <v>15.1084325313568</v>
      </c>
      <c r="I40" s="7">
        <v>14.6799743970235</v>
      </c>
      <c r="K40" s="7">
        <v>21.0051002502441</v>
      </c>
      <c r="L40" s="6">
        <v>17.961905558904</v>
      </c>
      <c r="M40" s="6">
        <v>17.5201584498088</v>
      </c>
      <c r="N40" s="6">
        <v>17.2992139657338</v>
      </c>
      <c r="O40" s="7">
        <v>17.2436870733897</v>
      </c>
      <c r="Q40" s="7">
        <v>26.0594396591186</v>
      </c>
      <c r="R40" s="7">
        <v>19.445946931839</v>
      </c>
      <c r="S40" s="7">
        <v>18.9094715118408</v>
      </c>
      <c r="T40" s="7">
        <v>20.3271338939667</v>
      </c>
      <c r="U40" s="7">
        <v>20.1724247932434</v>
      </c>
      <c r="V40" s="2"/>
    </row>
    <row r="41" spans="1:22">
      <c r="A41" s="3"/>
      <c r="B41" s="2" t="s">
        <v>12</v>
      </c>
      <c r="C41" s="5" t="s">
        <v>7</v>
      </c>
      <c r="D41" s="6"/>
      <c r="E41" s="7">
        <v>21.4747188886007</v>
      </c>
      <c r="F41" s="6">
        <v>18.3520204226176</v>
      </c>
      <c r="G41" s="6">
        <v>17.5868465900421</v>
      </c>
      <c r="H41" s="6">
        <v>17.3129367033641</v>
      </c>
      <c r="I41" s="7">
        <v>16.8382054964701</v>
      </c>
      <c r="K41" s="7">
        <v>23.1318027973175</v>
      </c>
      <c r="L41" s="6">
        <v>20.2423765659332</v>
      </c>
      <c r="M41" s="6">
        <v>19.6830930709839</v>
      </c>
      <c r="N41" s="6">
        <v>19.5122816562653</v>
      </c>
      <c r="O41" s="7">
        <v>19.4841197331746</v>
      </c>
      <c r="Q41" s="7">
        <v>28.7036893367767</v>
      </c>
      <c r="R41" s="7">
        <v>21.7231633663177</v>
      </c>
      <c r="S41" s="7">
        <v>21.0811860561371</v>
      </c>
      <c r="T41" s="7">
        <v>22.5138030052185</v>
      </c>
      <c r="U41" s="7">
        <v>22.2869548797607</v>
      </c>
      <c r="V41" s="2"/>
    </row>
    <row r="42" spans="1:22">
      <c r="A42" s="3"/>
      <c r="B42" s="2" t="s">
        <v>13</v>
      </c>
      <c r="C42" s="5">
        <v>0.9185</v>
      </c>
      <c r="D42" s="6"/>
      <c r="E42" s="7">
        <v>0.918533269696022</v>
      </c>
      <c r="F42" s="6">
        <v>0.918533269696022</v>
      </c>
      <c r="G42" s="6">
        <v>0.918533269696022</v>
      </c>
      <c r="H42" s="6">
        <v>0.918533269696022</v>
      </c>
      <c r="I42" s="7">
        <v>0.918533269696022</v>
      </c>
      <c r="K42" s="7">
        <v>0.918533269696022</v>
      </c>
      <c r="L42" s="6">
        <v>0.918533269696022</v>
      </c>
      <c r="M42" s="6">
        <v>0.918533269696022</v>
      </c>
      <c r="N42" s="6">
        <v>0.918533269696022</v>
      </c>
      <c r="O42" s="7">
        <v>0.918533269696022</v>
      </c>
      <c r="Q42" s="7">
        <v>0.918533269696022</v>
      </c>
      <c r="R42" s="7">
        <v>0.918533269696022</v>
      </c>
      <c r="S42" s="7">
        <v>0.918533269696022</v>
      </c>
      <c r="T42" s="7">
        <v>0.918533269696022</v>
      </c>
      <c r="U42" s="7">
        <v>0.918533269696022</v>
      </c>
      <c r="V42" s="2"/>
    </row>
    <row r="43" spans="1:22">
      <c r="A43" s="3"/>
      <c r="B43" s="2" t="s">
        <v>14</v>
      </c>
      <c r="C43" s="5" t="s">
        <v>7</v>
      </c>
      <c r="E43" s="2">
        <v>1</v>
      </c>
      <c r="F43" s="1">
        <v>1</v>
      </c>
      <c r="G43" s="1">
        <v>1</v>
      </c>
      <c r="H43" s="1">
        <v>1</v>
      </c>
      <c r="I43" s="7">
        <v>1</v>
      </c>
      <c r="K43" s="2">
        <v>1</v>
      </c>
      <c r="L43" s="1">
        <v>1</v>
      </c>
      <c r="M43" s="1">
        <v>1</v>
      </c>
      <c r="N43" s="1">
        <v>1</v>
      </c>
      <c r="O43" s="2">
        <v>1</v>
      </c>
      <c r="Q43" s="2">
        <v>1</v>
      </c>
      <c r="R43" s="2">
        <v>1</v>
      </c>
      <c r="S43" s="2">
        <v>1</v>
      </c>
      <c r="T43" s="2">
        <v>1</v>
      </c>
      <c r="U43" s="2">
        <v>1</v>
      </c>
      <c r="V43" s="2"/>
    </row>
    <row r="44" spans="3:22">
      <c r="C44" s="5"/>
      <c r="E44" s="2"/>
      <c r="I44" s="2"/>
      <c r="K44" s="2"/>
      <c r="O44" s="2"/>
      <c r="V44" s="2"/>
    </row>
    <row r="45" spans="1:22">
      <c r="A45" s="4" t="s">
        <v>21</v>
      </c>
      <c r="B45" s="2" t="s">
        <v>9</v>
      </c>
      <c r="C45" s="5" t="s">
        <v>7</v>
      </c>
      <c r="D45" s="6"/>
      <c r="E45" s="7">
        <v>4</v>
      </c>
      <c r="F45" s="6">
        <v>7</v>
      </c>
      <c r="G45" s="6">
        <v>10</v>
      </c>
      <c r="H45" s="6">
        <v>22</v>
      </c>
      <c r="I45" s="7">
        <v>112</v>
      </c>
      <c r="K45" s="2"/>
      <c r="O45" s="2"/>
      <c r="V45" s="2"/>
    </row>
    <row r="46" spans="1:22">
      <c r="A46" s="3"/>
      <c r="B46" s="2" t="s">
        <v>10</v>
      </c>
      <c r="C46" s="5" t="s">
        <v>7</v>
      </c>
      <c r="D46" s="6"/>
      <c r="E46" s="7">
        <v>0.0593145688374837</v>
      </c>
      <c r="F46" s="6">
        <v>0.0862791538238525</v>
      </c>
      <c r="G46" s="6">
        <v>0.124995787938436</v>
      </c>
      <c r="H46" s="6">
        <v>0.160424073537191</v>
      </c>
      <c r="I46" s="7">
        <v>0.450172344843547</v>
      </c>
      <c r="K46" s="7">
        <v>0.0692222118377686</v>
      </c>
      <c r="L46" s="6">
        <v>0.0919479529062907</v>
      </c>
      <c r="M46" s="6">
        <v>0.142000436782837</v>
      </c>
      <c r="N46" s="6">
        <v>0.182697455088298</v>
      </c>
      <c r="O46" s="7">
        <v>0.4673171043396</v>
      </c>
      <c r="Q46" s="7">
        <v>0.0619275569915771</v>
      </c>
      <c r="R46" s="7">
        <v>0.092522144317627</v>
      </c>
      <c r="S46" s="7">
        <v>0.13188648223877</v>
      </c>
      <c r="T46" s="7">
        <v>0.154187679290772</v>
      </c>
      <c r="U46" s="7">
        <v>0.446107625961304</v>
      </c>
      <c r="V46" s="2"/>
    </row>
    <row r="47" spans="1:22">
      <c r="A47" s="3"/>
      <c r="B47" s="2" t="s">
        <v>11</v>
      </c>
      <c r="C47" s="5">
        <f>(49.6569+48.3691+47.6985)/3</f>
        <v>48.5748333333333</v>
      </c>
      <c r="D47" s="6"/>
      <c r="E47" s="7">
        <v>13.1780111789703</v>
      </c>
      <c r="F47" s="6">
        <v>11.7537235418955</v>
      </c>
      <c r="G47" s="6">
        <v>11.1464905738831</v>
      </c>
      <c r="H47" s="6">
        <v>10.9953768253326</v>
      </c>
      <c r="I47" s="7">
        <v>11.4568871657054</v>
      </c>
      <c r="K47" s="7">
        <v>15.1402585506439</v>
      </c>
      <c r="L47" s="6">
        <v>14.1448476314545</v>
      </c>
      <c r="M47" s="6">
        <v>13.0935386021932</v>
      </c>
      <c r="N47" s="6">
        <v>14.229346593221</v>
      </c>
      <c r="O47" s="7">
        <v>22.0886703332265</v>
      </c>
      <c r="Q47" s="7">
        <v>15.9752757549286</v>
      </c>
      <c r="R47" s="7">
        <v>15.8311195373535</v>
      </c>
      <c r="S47" s="7">
        <v>15.5211198329926</v>
      </c>
      <c r="T47" s="7">
        <v>18.7170734405518</v>
      </c>
      <c r="U47" s="7">
        <v>45.7733809947968</v>
      </c>
      <c r="V47" s="2"/>
    </row>
    <row r="48" spans="1:22">
      <c r="A48" s="3"/>
      <c r="B48" s="2" t="s">
        <v>12</v>
      </c>
      <c r="C48" s="5" t="s">
        <v>7</v>
      </c>
      <c r="D48" s="6"/>
      <c r="E48" s="7">
        <v>15.0990709463755</v>
      </c>
      <c r="F48" s="6">
        <v>13.7686025301615</v>
      </c>
      <c r="G48" s="6">
        <v>13.2165543238322</v>
      </c>
      <c r="H48" s="6">
        <v>13.1366392771403</v>
      </c>
      <c r="I48" s="7">
        <v>14.1804376443227</v>
      </c>
      <c r="K48" s="7">
        <v>17.3192096551259</v>
      </c>
      <c r="L48" s="6">
        <v>16.3280390103658</v>
      </c>
      <c r="M48" s="6">
        <v>15.3536218007406</v>
      </c>
      <c r="N48" s="6">
        <v>16.6008591651917</v>
      </c>
      <c r="O48" s="7">
        <v>24.9865219593048</v>
      </c>
      <c r="Q48" s="7">
        <v>17.9516260623932</v>
      </c>
      <c r="R48" s="7">
        <v>17.9991929531097</v>
      </c>
      <c r="S48" s="7">
        <v>17.6673746109009</v>
      </c>
      <c r="T48" s="7">
        <v>21.1088371276856</v>
      </c>
      <c r="U48" s="7">
        <v>48.6451897621155</v>
      </c>
      <c r="V48" s="2"/>
    </row>
    <row r="49" spans="1:22">
      <c r="A49" s="3"/>
      <c r="B49" s="2" t="s">
        <v>13</v>
      </c>
      <c r="C49" s="5">
        <v>1</v>
      </c>
      <c r="D49" s="6"/>
      <c r="E49" s="7">
        <v>1</v>
      </c>
      <c r="F49" s="6">
        <v>1</v>
      </c>
      <c r="G49" s="6">
        <v>1</v>
      </c>
      <c r="H49" s="6">
        <v>1</v>
      </c>
      <c r="I49" s="7">
        <v>1</v>
      </c>
      <c r="K49" s="7">
        <v>1</v>
      </c>
      <c r="L49" s="6">
        <v>1</v>
      </c>
      <c r="M49" s="6">
        <v>1</v>
      </c>
      <c r="N49" s="6">
        <v>1</v>
      </c>
      <c r="O49" s="7">
        <v>1</v>
      </c>
      <c r="Q49" s="7">
        <v>1</v>
      </c>
      <c r="R49" s="7">
        <v>1</v>
      </c>
      <c r="S49" s="7">
        <v>1</v>
      </c>
      <c r="T49" s="7">
        <v>1</v>
      </c>
      <c r="U49" s="7">
        <v>0.986244593945219</v>
      </c>
      <c r="V49" s="2"/>
    </row>
    <row r="50" spans="1:22">
      <c r="A50" s="3"/>
      <c r="B50" s="2" t="s">
        <v>14</v>
      </c>
      <c r="C50" s="5" t="s">
        <v>7</v>
      </c>
      <c r="E50" s="2">
        <v>1</v>
      </c>
      <c r="F50" s="1">
        <v>1</v>
      </c>
      <c r="G50" s="1">
        <v>1</v>
      </c>
      <c r="H50" s="1">
        <v>1</v>
      </c>
      <c r="I50" s="2">
        <v>1</v>
      </c>
      <c r="K50" s="2">
        <v>1</v>
      </c>
      <c r="L50" s="1">
        <v>1</v>
      </c>
      <c r="M50" s="1">
        <v>1</v>
      </c>
      <c r="N50" s="1">
        <v>1</v>
      </c>
      <c r="O50" s="2">
        <v>1</v>
      </c>
      <c r="Q50" s="2">
        <v>1</v>
      </c>
      <c r="R50" s="2">
        <v>1</v>
      </c>
      <c r="S50" s="2">
        <v>1</v>
      </c>
      <c r="T50" s="2">
        <v>1</v>
      </c>
      <c r="U50" s="2">
        <v>0.7175</v>
      </c>
      <c r="V50" s="2"/>
    </row>
    <row r="51" spans="3:22">
      <c r="C51" s="5"/>
      <c r="E51" s="2"/>
      <c r="I51" s="2"/>
      <c r="K51" s="2"/>
      <c r="O51" s="2"/>
      <c r="V51" s="2"/>
    </row>
    <row r="52" spans="1:22">
      <c r="A52" s="4" t="s">
        <v>22</v>
      </c>
      <c r="B52" s="2" t="s">
        <v>9</v>
      </c>
      <c r="C52" s="5" t="s">
        <v>7</v>
      </c>
      <c r="D52" s="6"/>
      <c r="E52" s="7">
        <v>4</v>
      </c>
      <c r="F52" s="6">
        <v>7</v>
      </c>
      <c r="G52" s="6">
        <v>10</v>
      </c>
      <c r="H52" s="6">
        <v>22</v>
      </c>
      <c r="I52" s="7">
        <v>112</v>
      </c>
      <c r="K52" s="2"/>
      <c r="O52" s="2"/>
      <c r="V52" s="2"/>
    </row>
    <row r="53" spans="1:22">
      <c r="A53" s="3"/>
      <c r="B53" s="2" t="s">
        <v>10</v>
      </c>
      <c r="C53" s="5" t="s">
        <v>7</v>
      </c>
      <c r="D53" s="6"/>
      <c r="E53" s="7">
        <v>0.0564273993174235</v>
      </c>
      <c r="F53" s="6">
        <v>0.0869612693786621</v>
      </c>
      <c r="G53" s="6">
        <v>0.131827116012573</v>
      </c>
      <c r="H53" s="6">
        <v>0.152140140533447</v>
      </c>
      <c r="I53" s="7">
        <v>0.472564220428467</v>
      </c>
      <c r="K53" s="7">
        <v>0.0665117104848226</v>
      </c>
      <c r="L53" s="6">
        <v>0.114446401596069</v>
      </c>
      <c r="M53" s="6">
        <v>0.146983464558919</v>
      </c>
      <c r="N53" s="6">
        <v>0.201929012934367</v>
      </c>
      <c r="O53" s="7">
        <v>0.459155241648356</v>
      </c>
      <c r="Q53" s="7">
        <v>0.0528254508972168</v>
      </c>
      <c r="R53" s="7">
        <v>0.0876436233520508</v>
      </c>
      <c r="S53" s="7">
        <v>0.124850273132324</v>
      </c>
      <c r="T53" s="7">
        <v>0.159615755081177</v>
      </c>
      <c r="U53" s="7">
        <v>0.437078237533569</v>
      </c>
      <c r="V53" s="2"/>
    </row>
    <row r="54" spans="1:22">
      <c r="A54" s="3"/>
      <c r="B54" s="2" t="s">
        <v>11</v>
      </c>
      <c r="C54" s="5">
        <f>(2014.1781+1878.3517+1840.846)/3</f>
        <v>1911.12526666667</v>
      </c>
      <c r="D54" s="6"/>
      <c r="E54" s="7">
        <v>419.204800526301</v>
      </c>
      <c r="F54" s="6">
        <v>401.278150955836</v>
      </c>
      <c r="G54" s="6">
        <v>389.081212441127</v>
      </c>
      <c r="H54" s="6">
        <v>387.985040744146</v>
      </c>
      <c r="I54" s="7">
        <v>401.971166213353</v>
      </c>
      <c r="K54" s="7">
        <v>401.403454065323</v>
      </c>
      <c r="L54" s="6">
        <v>368.901631037394</v>
      </c>
      <c r="M54" s="6">
        <v>364.515810887019</v>
      </c>
      <c r="N54" s="6">
        <v>368.229863007863</v>
      </c>
      <c r="O54" s="7">
        <v>376.729046821594</v>
      </c>
      <c r="Q54" s="7">
        <v>435.169732809067</v>
      </c>
      <c r="R54" s="7">
        <v>398.635234832764</v>
      </c>
      <c r="S54" s="7">
        <v>380.097929239273</v>
      </c>
      <c r="T54" s="7">
        <v>384.575597286224</v>
      </c>
      <c r="U54" s="7">
        <v>406.245679616928</v>
      </c>
      <c r="V54" s="2"/>
    </row>
    <row r="55" spans="1:22">
      <c r="A55" s="3"/>
      <c r="B55" s="2" t="s">
        <v>12</v>
      </c>
      <c r="C55" s="5" t="s">
        <v>7</v>
      </c>
      <c r="D55" s="6"/>
      <c r="E55" s="7">
        <v>421.212389310201</v>
      </c>
      <c r="F55" s="6">
        <v>403.403247356415</v>
      </c>
      <c r="G55" s="6">
        <v>391.596923669179</v>
      </c>
      <c r="H55" s="6">
        <v>390.148090839386</v>
      </c>
      <c r="I55" s="7">
        <v>405.040882984797</v>
      </c>
      <c r="K55" s="7">
        <v>403.422550519307</v>
      </c>
      <c r="L55" s="6">
        <v>372.051956176758</v>
      </c>
      <c r="M55" s="6">
        <v>366.817546526591</v>
      </c>
      <c r="N55" s="6">
        <v>370.588628768921</v>
      </c>
      <c r="O55" s="7">
        <v>379.557911078135</v>
      </c>
      <c r="Q55" s="7">
        <v>437.229548931122</v>
      </c>
      <c r="R55" s="7">
        <v>400.699779748917</v>
      </c>
      <c r="S55" s="7">
        <v>382.072653532028</v>
      </c>
      <c r="T55" s="7">
        <v>386.708033561706</v>
      </c>
      <c r="U55" s="7">
        <v>409.056766271591</v>
      </c>
      <c r="V55" s="2"/>
    </row>
    <row r="56" spans="1:22">
      <c r="A56" s="3"/>
      <c r="B56" s="2" t="s">
        <v>13</v>
      </c>
      <c r="C56" s="5">
        <v>0.5595</v>
      </c>
      <c r="D56" s="6"/>
      <c r="E56" s="7">
        <v>0.559529246443</v>
      </c>
      <c r="F56" s="6">
        <v>0.559529246443</v>
      </c>
      <c r="G56" s="6">
        <v>0.559529246443</v>
      </c>
      <c r="H56" s="6">
        <v>0.559494115580538</v>
      </c>
      <c r="I56" s="7">
        <v>0.559494115580538</v>
      </c>
      <c r="K56" s="7">
        <v>0.559529246443</v>
      </c>
      <c r="L56" s="6">
        <v>0.559529246443</v>
      </c>
      <c r="M56" s="6">
        <v>0.559529246443</v>
      </c>
      <c r="N56" s="6">
        <v>0.559494115580538</v>
      </c>
      <c r="O56" s="7">
        <v>0.559494115580538</v>
      </c>
      <c r="Q56" s="7">
        <v>0.559037414368523</v>
      </c>
      <c r="R56" s="7">
        <v>0.559037414368523</v>
      </c>
      <c r="S56" s="7">
        <v>0.558686105743896</v>
      </c>
      <c r="T56" s="7">
        <v>0.556156683646584</v>
      </c>
      <c r="U56" s="7">
        <v>0.548076585280169</v>
      </c>
      <c r="V56" s="2"/>
    </row>
    <row r="57" spans="1:22">
      <c r="A57" s="3"/>
      <c r="B57" s="2" t="s">
        <v>14</v>
      </c>
      <c r="C57" s="5" t="s">
        <v>7</v>
      </c>
      <c r="E57" s="2">
        <v>1</v>
      </c>
      <c r="F57" s="1">
        <v>1</v>
      </c>
      <c r="G57" s="1">
        <v>1</v>
      </c>
      <c r="H57" s="1">
        <v>0.998</v>
      </c>
      <c r="I57" s="2">
        <v>0.998</v>
      </c>
      <c r="K57" s="2">
        <v>1</v>
      </c>
      <c r="L57" s="1">
        <v>1</v>
      </c>
      <c r="M57" s="1">
        <v>1</v>
      </c>
      <c r="N57" s="1">
        <v>0.998</v>
      </c>
      <c r="O57" s="2">
        <v>0.998</v>
      </c>
      <c r="Q57" s="2">
        <v>0.988</v>
      </c>
      <c r="R57" s="2">
        <v>0.988</v>
      </c>
      <c r="S57" s="2"/>
      <c r="T57" s="2">
        <v>0.946</v>
      </c>
      <c r="U57" s="2">
        <v>0.778</v>
      </c>
      <c r="V57" s="2"/>
    </row>
    <row r="58" spans="3:22">
      <c r="C58" s="5"/>
      <c r="E58" s="2"/>
      <c r="I58" s="2"/>
      <c r="K58" s="2"/>
      <c r="O58" s="2"/>
      <c r="V58" s="2"/>
    </row>
    <row r="59" spans="1:22">
      <c r="A59" s="4" t="s">
        <v>23</v>
      </c>
      <c r="B59" s="2" t="s">
        <v>9</v>
      </c>
      <c r="C59" s="5" t="s">
        <v>7</v>
      </c>
      <c r="D59" s="6"/>
      <c r="E59" s="7">
        <v>5</v>
      </c>
      <c r="F59" s="6">
        <v>10</v>
      </c>
      <c r="G59" s="6">
        <v>17</v>
      </c>
      <c r="H59" s="6">
        <v>20</v>
      </c>
      <c r="I59" s="7">
        <v>66</v>
      </c>
      <c r="K59" s="2"/>
      <c r="O59" s="2"/>
      <c r="V59" s="2"/>
    </row>
    <row r="60" spans="1:22">
      <c r="A60" s="3"/>
      <c r="B60" s="2" t="s">
        <v>10</v>
      </c>
      <c r="C60" s="5" t="s">
        <v>7</v>
      </c>
      <c r="D60" s="6"/>
      <c r="E60" s="7">
        <v>0.0632077058156331</v>
      </c>
      <c r="F60" s="6">
        <v>0.09913436571757</v>
      </c>
      <c r="G60" s="6">
        <v>0.218802690505981</v>
      </c>
      <c r="H60" s="6">
        <v>0.237792412439982</v>
      </c>
      <c r="I60" s="7">
        <v>0.499715884526571</v>
      </c>
      <c r="K60" s="6">
        <v>0.0627894401550293</v>
      </c>
      <c r="L60" s="6">
        <v>0.0954899787902832</v>
      </c>
      <c r="M60" s="6">
        <v>0.200883388519287</v>
      </c>
      <c r="N60" s="6">
        <v>0.225903749465942</v>
      </c>
      <c r="O60" s="6">
        <v>0.451184272766113</v>
      </c>
      <c r="Q60" s="7">
        <v>0.0536363124847412</v>
      </c>
      <c r="R60" s="7">
        <v>0.0939517021179199</v>
      </c>
      <c r="S60" s="7">
        <v>0.195513010025024</v>
      </c>
      <c r="T60" s="7">
        <v>0.285728454589844</v>
      </c>
      <c r="U60" s="7">
        <v>0.487249612808227</v>
      </c>
      <c r="V60" s="2"/>
    </row>
    <row r="61" spans="1:22">
      <c r="A61" s="3"/>
      <c r="B61" s="2" t="s">
        <v>11</v>
      </c>
      <c r="C61" s="5">
        <f>(233.0283+210.366+207.691)/3</f>
        <v>217.028433333333</v>
      </c>
      <c r="D61" s="6"/>
      <c r="E61" s="7">
        <v>80.6525288422902</v>
      </c>
      <c r="F61" s="6">
        <v>77.4886720180511</v>
      </c>
      <c r="G61" s="6">
        <v>76.0319138367971</v>
      </c>
      <c r="H61" s="6">
        <v>77.9428002039592</v>
      </c>
      <c r="I61" s="7">
        <v>75.4045673211416</v>
      </c>
      <c r="K61" s="6">
        <v>73.9216279983521</v>
      </c>
      <c r="L61" s="6">
        <v>73.1775722503662</v>
      </c>
      <c r="M61" s="6">
        <v>73.1894111633301</v>
      </c>
      <c r="N61" s="6">
        <v>74.9118812084198</v>
      </c>
      <c r="O61" s="6">
        <v>96.3182888031006</v>
      </c>
      <c r="Q61" s="7">
        <v>83.3716683387756</v>
      </c>
      <c r="R61" s="7">
        <v>84.0842618942261</v>
      </c>
      <c r="S61" s="7">
        <v>86.2461256980896</v>
      </c>
      <c r="T61" s="7">
        <v>91.5043454170227</v>
      </c>
      <c r="U61" s="7">
        <v>133.465467214584</v>
      </c>
      <c r="V61" s="2"/>
    </row>
    <row r="62" spans="1:22">
      <c r="A62" s="3"/>
      <c r="B62" s="2" t="s">
        <v>12</v>
      </c>
      <c r="C62" s="5" t="s">
        <v>7</v>
      </c>
      <c r="D62" s="6"/>
      <c r="E62" s="7">
        <v>82.9731222788493</v>
      </c>
      <c r="F62" s="6">
        <v>79.8055098056793</v>
      </c>
      <c r="G62" s="6">
        <v>78.3034178415934</v>
      </c>
      <c r="H62" s="6">
        <v>80.5464289983114</v>
      </c>
      <c r="I62" s="7">
        <v>78.7434230645498</v>
      </c>
      <c r="K62" s="6">
        <v>76.2786264419556</v>
      </c>
      <c r="L62" s="6">
        <v>75.3893065452576</v>
      </c>
      <c r="M62" s="6">
        <v>75.4017264842987</v>
      </c>
      <c r="N62" s="6">
        <v>77.2660856246948</v>
      </c>
      <c r="O62" s="6">
        <v>99.6497044563293</v>
      </c>
      <c r="Q62" s="7">
        <v>86.0565536022186</v>
      </c>
      <c r="R62" s="7">
        <v>86.2753739356995</v>
      </c>
      <c r="S62" s="7">
        <v>88.4322285652161</v>
      </c>
      <c r="T62" s="7">
        <v>94.0621712207794</v>
      </c>
      <c r="U62" s="7">
        <v>136.715247869492</v>
      </c>
      <c r="V62" s="2"/>
    </row>
    <row r="63" spans="1:22">
      <c r="A63" s="3"/>
      <c r="B63" s="2" t="s">
        <v>13</v>
      </c>
      <c r="C63" s="5">
        <v>0.9776</v>
      </c>
      <c r="D63" s="6"/>
      <c r="E63" s="7">
        <v>0.977623733759726</v>
      </c>
      <c r="F63" s="6">
        <v>0.977623733759726</v>
      </c>
      <c r="G63" s="6">
        <v>0.977623733759726</v>
      </c>
      <c r="H63" s="6">
        <v>0.977623733759726</v>
      </c>
      <c r="I63" s="7">
        <v>0.977623733759726</v>
      </c>
      <c r="K63" s="6">
        <v>0.977623733759726</v>
      </c>
      <c r="L63" s="6">
        <v>0.977623733759726</v>
      </c>
      <c r="M63" s="6">
        <v>0.977623733759726</v>
      </c>
      <c r="N63" s="6">
        <v>0.977623733759726</v>
      </c>
      <c r="O63" s="6">
        <v>0.977623733759726</v>
      </c>
      <c r="Q63" s="7">
        <v>0.977623733759726</v>
      </c>
      <c r="R63" s="7">
        <v>0.977623733759726</v>
      </c>
      <c r="S63" s="7">
        <v>0.97367059339061</v>
      </c>
      <c r="T63" s="7">
        <v>0.97367059339061</v>
      </c>
      <c r="U63" s="7">
        <v>0.946539370574278</v>
      </c>
      <c r="V63" s="2"/>
    </row>
    <row r="64" spans="1:21">
      <c r="A64" s="3"/>
      <c r="B64" s="2" t="s">
        <v>14</v>
      </c>
      <c r="C64" s="5" t="s">
        <v>7</v>
      </c>
      <c r="E64" s="2">
        <v>1</v>
      </c>
      <c r="F64" s="1">
        <v>1</v>
      </c>
      <c r="G64" s="1">
        <v>1</v>
      </c>
      <c r="H64" s="1">
        <v>1</v>
      </c>
      <c r="I64" s="2">
        <v>1</v>
      </c>
      <c r="K64" s="2">
        <v>1</v>
      </c>
      <c r="L64" s="1">
        <v>1</v>
      </c>
      <c r="M64" s="1">
        <v>1</v>
      </c>
      <c r="N64" s="1">
        <v>1</v>
      </c>
      <c r="O64" s="2">
        <v>1</v>
      </c>
      <c r="Q64" s="2">
        <v>1</v>
      </c>
      <c r="R64" s="2">
        <v>1</v>
      </c>
      <c r="U64" s="2">
        <v>0.1691</v>
      </c>
    </row>
  </sheetData>
  <mergeCells count="12">
    <mergeCell ref="E1:I1"/>
    <mergeCell ref="K1:O1"/>
    <mergeCell ref="Q1:V1"/>
    <mergeCell ref="A3:A8"/>
    <mergeCell ref="A10:A15"/>
    <mergeCell ref="A17:A22"/>
    <mergeCell ref="A24:A29"/>
    <mergeCell ref="A31:A36"/>
    <mergeCell ref="A38:A43"/>
    <mergeCell ref="A45:A50"/>
    <mergeCell ref="A52:A57"/>
    <mergeCell ref="A59:A64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ACT NUM</vt:lpstr>
      <vt:lpstr>STATUS NUM</vt:lpstr>
      <vt:lpstr>LAYER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linna</dc:creator>
  <cp:lastModifiedBy>Lin呐</cp:lastModifiedBy>
  <dcterms:created xsi:type="dcterms:W3CDTF">2023-06-08T13:24:00Z</dcterms:created>
  <dcterms:modified xsi:type="dcterms:W3CDTF">2023-07-09T11:36:01Z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0D9F2BAB997C47368F56A09EE4E8BC3E_12</vt:lpwstr>
  </property>
  <property fmtid="{D5CDD505-2E9C-101B-9397-08002B2CF9AE}" pid="3" name="KSOProductBuildVer">
    <vt:lpwstr>2052-11.1.0.14309</vt:lpwstr>
  </property>
</Properties>
</file>