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fetzer/Dropbox/Wyoming/Projects/SIF/Datasets/WYZooplankton/"/>
    </mc:Choice>
  </mc:AlternateContent>
  <xr:revisionPtr revIDLastSave="0" documentId="8_{F41F10CE-DE23-B64C-8D6D-6D2CFCF510E6}" xr6:coauthVersionLast="36" xr6:coauthVersionMax="36" xr10:uidLastSave="{00000000-0000-0000-0000-000000000000}"/>
  <bookViews>
    <workbookView xWindow="22160" yWindow="500" windowWidth="29040" windowHeight="15840" tabRatio="787" xr2:uid="{00000000-000D-0000-FFFF-FFFF00000000}"/>
  </bookViews>
  <sheets>
    <sheet name="Final Report " sheetId="29" r:id="rId1"/>
    <sheet name="Data Flags" sheetId="32" r:id="rId2"/>
    <sheet name="QAQC, calculations" sheetId="13" r:id="rId3"/>
    <sheet name="Contact" sheetId="28" r:id="rId4"/>
    <sheet name="Tray 1" sheetId="33" r:id="rId5"/>
    <sheet name="Tray 1b" sheetId="34" r:id="rId6"/>
    <sheet name="Tray 2" sheetId="35" r:id="rId7"/>
    <sheet name="Tray 3" sheetId="36" r:id="rId8"/>
    <sheet name="Tray 4" sheetId="37" r:id="rId9"/>
    <sheet name="Tray 5" sheetId="38" r:id="rId10"/>
    <sheet name="Original 1" sheetId="39" r:id="rId11"/>
    <sheet name="Original 1b" sheetId="40" r:id="rId12"/>
    <sheet name="Original 2" sheetId="41" r:id="rId13"/>
    <sheet name="Original 3" sheetId="42" r:id="rId14"/>
    <sheet name="Original 4" sheetId="43" r:id="rId15"/>
    <sheet name="Original 5" sheetId="44" r:id="rId16"/>
    <sheet name="mg Calc 1b" sheetId="45" r:id="rId17"/>
    <sheet name="Sorted All 1" sheetId="46" r:id="rId18"/>
    <sheet name="Sorted All 2" sheetId="47" r:id="rId19"/>
    <sheet name="Sorted All 3" sheetId="48" r:id="rId20"/>
    <sheet name="Sorted All 4" sheetId="49" r:id="rId21"/>
    <sheet name="Sorted All 5" sheetId="50" r:id="rId22"/>
    <sheet name="Sorted 1" sheetId="51" r:id="rId23"/>
    <sheet name="Sorted 1b" sheetId="52" r:id="rId24"/>
    <sheet name="Sorted 2" sheetId="53" r:id="rId25"/>
    <sheet name="Sorted 3" sheetId="54" r:id="rId26"/>
    <sheet name="Sorted 4" sheetId="55" r:id="rId27"/>
    <sheet name="Sorted 5" sheetId="56" r:id="rId28"/>
    <sheet name="Linear Corr 34S 1b" sheetId="57" r:id="rId29"/>
    <sheet name="MG_LIN_Stats 1" sheetId="58" r:id="rId30"/>
    <sheet name="MG_LIN_Stats 2" sheetId="59" r:id="rId31"/>
    <sheet name="MG_LIN_Stats 3" sheetId="60" r:id="rId32"/>
    <sheet name="MG_LIN_Stats 4" sheetId="61" r:id="rId33"/>
    <sheet name="MG_LIN_Stats 5" sheetId="62" r:id="rId34"/>
    <sheet name="Q-TEST 2" sheetId="63" r:id="rId35"/>
  </sheets>
  <externalReferences>
    <externalReference r:id="rId36"/>
    <externalReference r:id="rId37"/>
    <externalReference r:id="rId38"/>
  </externalReferences>
  <definedNames>
    <definedName name="C_only.wke" localSheetId="1">#REF!</definedName>
    <definedName name="C_only.wke">#REF!</definedName>
    <definedName name="CN.wke" localSheetId="1">#REF!</definedName>
    <definedName name="CN.wke">#REF!</definedName>
    <definedName name="CNanalysis.wke" localSheetId="3">[1]Sorted!$A$1:$H$50</definedName>
    <definedName name="CNanalysis.wke">[2]Origional!$A$1:$H$7</definedName>
    <definedName name="CO2.wke" localSheetId="1">[3]Original!$A$1:$K$601</definedName>
    <definedName name="CO2.wke">[3]Original!$A$1:$K$601</definedName>
    <definedName name="N2_CO2_SO2.wke" localSheetId="11">'Original 1b'!$A$1:$AV$616</definedName>
    <definedName name="N2_CO2_SO2.wke" localSheetId="6">#REF!</definedName>
    <definedName name="N2_CO2_SO2.wke">#REF!</definedName>
    <definedName name="N2_CO2.wke">#REF!</definedName>
    <definedName name="_xlnm.Print_Area" localSheetId="0">'Final Report '!$A$1:$J$192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3" l="1"/>
  <c r="G69" i="13"/>
  <c r="B71" i="13"/>
  <c r="B72" i="13"/>
  <c r="L29" i="13"/>
  <c r="L30" i="13"/>
  <c r="G30" i="13"/>
  <c r="B39" i="13"/>
  <c r="G29" i="13"/>
  <c r="B38" i="13"/>
  <c r="F21" i="63"/>
  <c r="F20" i="63"/>
  <c r="H20" i="63" s="1"/>
  <c r="F19" i="63"/>
  <c r="H18" i="63" s="1"/>
  <c r="E11" i="63" s="1"/>
  <c r="F18" i="63"/>
  <c r="E12" i="63"/>
  <c r="J22" i="57"/>
  <c r="I22" i="57"/>
  <c r="J21" i="57"/>
  <c r="I21" i="57"/>
  <c r="J20" i="57"/>
  <c r="I20" i="57"/>
  <c r="J19" i="57"/>
  <c r="I19" i="57"/>
  <c r="J18" i="57"/>
  <c r="I18" i="57"/>
  <c r="J17" i="57"/>
  <c r="I17" i="57"/>
  <c r="J15" i="57"/>
  <c r="I15" i="57"/>
  <c r="J14" i="57"/>
  <c r="I14" i="57"/>
  <c r="J13" i="57"/>
  <c r="I13" i="57"/>
  <c r="J12" i="57"/>
  <c r="I12" i="57"/>
  <c r="J11" i="57"/>
  <c r="I11" i="57"/>
  <c r="J10" i="57"/>
  <c r="I10" i="57"/>
  <c r="J8" i="57"/>
  <c r="I8" i="57"/>
  <c r="J7" i="57"/>
  <c r="I7" i="57"/>
  <c r="I6" i="57"/>
  <c r="J6" i="57" s="1"/>
  <c r="J5" i="57"/>
  <c r="I5" i="57"/>
  <c r="J4" i="57"/>
  <c r="I4" i="57"/>
  <c r="H4" i="57"/>
  <c r="I3" i="57"/>
  <c r="J3" i="57" s="1"/>
  <c r="H3" i="57"/>
  <c r="J2" i="57"/>
  <c r="I2" i="57"/>
  <c r="H2" i="57"/>
  <c r="N87" i="45"/>
  <c r="Q87" i="45" s="1"/>
  <c r="N86" i="45"/>
  <c r="Q86" i="45" s="1"/>
  <c r="N85" i="45"/>
  <c r="Q85" i="45" s="1"/>
  <c r="N84" i="45"/>
  <c r="Q84" i="45" s="1"/>
  <c r="Q83" i="45"/>
  <c r="P83" i="45"/>
  <c r="N83" i="45"/>
  <c r="M83" i="45"/>
  <c r="L83" i="45"/>
  <c r="O83" i="45" s="1"/>
  <c r="Q82" i="45"/>
  <c r="P82" i="45"/>
  <c r="N82" i="45"/>
  <c r="M82" i="45"/>
  <c r="L82" i="45"/>
  <c r="O82" i="45" s="1"/>
  <c r="O81" i="45"/>
  <c r="M81" i="45"/>
  <c r="P81" i="45" s="1"/>
  <c r="L81" i="45"/>
  <c r="O80" i="45"/>
  <c r="M80" i="45"/>
  <c r="P80" i="45" s="1"/>
  <c r="L80" i="45"/>
  <c r="P79" i="45"/>
  <c r="M79" i="45"/>
  <c r="L79" i="45"/>
  <c r="O79" i="45" s="1"/>
  <c r="M78" i="45"/>
  <c r="P78" i="45" s="1"/>
  <c r="L78" i="45"/>
  <c r="O78" i="45" s="1"/>
  <c r="P77" i="45"/>
  <c r="O77" i="45"/>
  <c r="N77" i="45"/>
  <c r="Q77" i="45" s="1"/>
  <c r="M77" i="45"/>
  <c r="L77" i="45"/>
  <c r="P76" i="45"/>
  <c r="O76" i="45"/>
  <c r="N76" i="45"/>
  <c r="Q76" i="45" s="1"/>
  <c r="M76" i="45"/>
  <c r="L76" i="45"/>
  <c r="O75" i="45"/>
  <c r="N75" i="45"/>
  <c r="Q75" i="45" s="1"/>
  <c r="M75" i="45"/>
  <c r="P75" i="45" s="1"/>
  <c r="L75" i="45"/>
  <c r="O74" i="45"/>
  <c r="N74" i="45"/>
  <c r="Q74" i="45" s="1"/>
  <c r="M74" i="45"/>
  <c r="P74" i="45" s="1"/>
  <c r="L74" i="45"/>
  <c r="O73" i="45"/>
  <c r="N73" i="45"/>
  <c r="Q73" i="45" s="1"/>
  <c r="M73" i="45"/>
  <c r="P73" i="45" s="1"/>
  <c r="L73" i="45"/>
  <c r="P72" i="45"/>
  <c r="O72" i="45"/>
  <c r="N72" i="45"/>
  <c r="Q72" i="45" s="1"/>
  <c r="M72" i="45"/>
  <c r="L72" i="45"/>
  <c r="P71" i="45"/>
  <c r="O71" i="45"/>
  <c r="N71" i="45"/>
  <c r="Q71" i="45" s="1"/>
  <c r="M71" i="45"/>
  <c r="L71" i="45"/>
  <c r="P70" i="45"/>
  <c r="O70" i="45"/>
  <c r="N70" i="45"/>
  <c r="Q70" i="45" s="1"/>
  <c r="M70" i="45"/>
  <c r="L70" i="45"/>
  <c r="O69" i="45"/>
  <c r="N69" i="45"/>
  <c r="Q69" i="45" s="1"/>
  <c r="M69" i="45"/>
  <c r="P69" i="45" s="1"/>
  <c r="L69" i="45"/>
  <c r="O68" i="45"/>
  <c r="N68" i="45"/>
  <c r="Q68" i="45" s="1"/>
  <c r="M68" i="45"/>
  <c r="P68" i="45" s="1"/>
  <c r="L68" i="45"/>
  <c r="O67" i="45"/>
  <c r="N67" i="45"/>
  <c r="Q67" i="45" s="1"/>
  <c r="M67" i="45"/>
  <c r="P67" i="45" s="1"/>
  <c r="L67" i="45"/>
  <c r="P66" i="45"/>
  <c r="O66" i="45"/>
  <c r="N66" i="45"/>
  <c r="Q66" i="45" s="1"/>
  <c r="M66" i="45"/>
  <c r="L66" i="45"/>
  <c r="P65" i="45"/>
  <c r="O65" i="45"/>
  <c r="N65" i="45"/>
  <c r="Q65" i="45" s="1"/>
  <c r="M65" i="45"/>
  <c r="L65" i="45"/>
  <c r="P64" i="45"/>
  <c r="O64" i="45"/>
  <c r="N64" i="45"/>
  <c r="Q64" i="45" s="1"/>
  <c r="M64" i="45"/>
  <c r="L64" i="45"/>
  <c r="O63" i="45"/>
  <c r="N63" i="45"/>
  <c r="Q63" i="45" s="1"/>
  <c r="M63" i="45"/>
  <c r="P63" i="45" s="1"/>
  <c r="L63" i="45"/>
  <c r="O62" i="45"/>
  <c r="N62" i="45"/>
  <c r="Q62" i="45" s="1"/>
  <c r="M62" i="45"/>
  <c r="P62" i="45" s="1"/>
  <c r="L62" i="45"/>
  <c r="O61" i="45"/>
  <c r="N61" i="45"/>
  <c r="Q61" i="45" s="1"/>
  <c r="M61" i="45"/>
  <c r="P61" i="45" s="1"/>
  <c r="L61" i="45"/>
  <c r="P60" i="45"/>
  <c r="O60" i="45"/>
  <c r="N60" i="45"/>
  <c r="Q60" i="45" s="1"/>
  <c r="M60" i="45"/>
  <c r="L60" i="45"/>
  <c r="P59" i="45"/>
  <c r="O59" i="45"/>
  <c r="N59" i="45"/>
  <c r="Q59" i="45" s="1"/>
  <c r="M59" i="45"/>
  <c r="L59" i="45"/>
  <c r="P58" i="45"/>
  <c r="O58" i="45"/>
  <c r="N58" i="45"/>
  <c r="Q58" i="45" s="1"/>
  <c r="M58" i="45"/>
  <c r="L58" i="45"/>
  <c r="N57" i="45"/>
  <c r="Q57" i="45" s="1"/>
  <c r="Q56" i="45"/>
  <c r="N56" i="45"/>
  <c r="Q55" i="45"/>
  <c r="N55" i="45"/>
  <c r="N54" i="45"/>
  <c r="Q54" i="45" s="1"/>
  <c r="Q53" i="45"/>
  <c r="P53" i="45"/>
  <c r="O53" i="45"/>
  <c r="N53" i="45"/>
  <c r="M53" i="45"/>
  <c r="L53" i="45"/>
  <c r="Q52" i="45"/>
  <c r="P52" i="45"/>
  <c r="O52" i="45"/>
  <c r="N52" i="45"/>
  <c r="M52" i="45"/>
  <c r="L52" i="45"/>
  <c r="M51" i="45"/>
  <c r="P51" i="45" s="1"/>
  <c r="L51" i="45"/>
  <c r="O51" i="45" s="1"/>
  <c r="O50" i="45"/>
  <c r="M50" i="45"/>
  <c r="P50" i="45" s="1"/>
  <c r="L50" i="45"/>
  <c r="P49" i="45"/>
  <c r="M49" i="45"/>
  <c r="L49" i="45"/>
  <c r="O49" i="45" s="1"/>
  <c r="M48" i="45"/>
  <c r="P48" i="45" s="1"/>
  <c r="L48" i="45"/>
  <c r="O48" i="45" s="1"/>
  <c r="O47" i="45"/>
  <c r="N47" i="45"/>
  <c r="Q47" i="45" s="1"/>
  <c r="M47" i="45"/>
  <c r="P47" i="45" s="1"/>
  <c r="L47" i="45"/>
  <c r="P46" i="45"/>
  <c r="O46" i="45"/>
  <c r="N46" i="45"/>
  <c r="Q46" i="45" s="1"/>
  <c r="M46" i="45"/>
  <c r="L46" i="45"/>
  <c r="P45" i="45"/>
  <c r="O45" i="45"/>
  <c r="N45" i="45"/>
  <c r="Q45" i="45" s="1"/>
  <c r="M45" i="45"/>
  <c r="L45" i="45"/>
  <c r="P44" i="45"/>
  <c r="O44" i="45"/>
  <c r="N44" i="45"/>
  <c r="Q44" i="45" s="1"/>
  <c r="M44" i="45"/>
  <c r="L44" i="45"/>
  <c r="O43" i="45"/>
  <c r="N43" i="45"/>
  <c r="Q43" i="45" s="1"/>
  <c r="M43" i="45"/>
  <c r="P43" i="45" s="1"/>
  <c r="L43" i="45"/>
  <c r="O42" i="45"/>
  <c r="N42" i="45"/>
  <c r="Q42" i="45" s="1"/>
  <c r="M42" i="45"/>
  <c r="P42" i="45" s="1"/>
  <c r="L42" i="45"/>
  <c r="O41" i="45"/>
  <c r="N41" i="45"/>
  <c r="Q41" i="45" s="1"/>
  <c r="M41" i="45"/>
  <c r="P41" i="45" s="1"/>
  <c r="L41" i="45"/>
  <c r="P40" i="45"/>
  <c r="O40" i="45"/>
  <c r="N40" i="45"/>
  <c r="Q40" i="45" s="1"/>
  <c r="M40" i="45"/>
  <c r="L40" i="45"/>
  <c r="P39" i="45"/>
  <c r="O39" i="45"/>
  <c r="N39" i="45"/>
  <c r="Q39" i="45" s="1"/>
  <c r="M39" i="45"/>
  <c r="L39" i="45"/>
  <c r="P38" i="45"/>
  <c r="O38" i="45"/>
  <c r="N38" i="45"/>
  <c r="Q38" i="45" s="1"/>
  <c r="M38" i="45"/>
  <c r="L38" i="45"/>
  <c r="O37" i="45"/>
  <c r="N37" i="45"/>
  <c r="Q37" i="45" s="1"/>
  <c r="M37" i="45"/>
  <c r="P37" i="45" s="1"/>
  <c r="L37" i="45"/>
  <c r="O36" i="45"/>
  <c r="N36" i="45"/>
  <c r="Q36" i="45" s="1"/>
  <c r="M36" i="45"/>
  <c r="P36" i="45" s="1"/>
  <c r="L36" i="45"/>
  <c r="O35" i="45"/>
  <c r="N35" i="45"/>
  <c r="Q35" i="45" s="1"/>
  <c r="M35" i="45"/>
  <c r="P35" i="45" s="1"/>
  <c r="L35" i="45"/>
  <c r="P34" i="45"/>
  <c r="O34" i="45"/>
  <c r="N34" i="45"/>
  <c r="Q34" i="45" s="1"/>
  <c r="M34" i="45"/>
  <c r="L34" i="45"/>
  <c r="P33" i="45"/>
  <c r="O33" i="45"/>
  <c r="N33" i="45"/>
  <c r="Q33" i="45" s="1"/>
  <c r="M33" i="45"/>
  <c r="L33" i="45"/>
  <c r="P32" i="45"/>
  <c r="O32" i="45"/>
  <c r="N32" i="45"/>
  <c r="Q32" i="45" s="1"/>
  <c r="M32" i="45"/>
  <c r="L32" i="45"/>
  <c r="O31" i="45"/>
  <c r="N31" i="45"/>
  <c r="Q31" i="45" s="1"/>
  <c r="M31" i="45"/>
  <c r="P31" i="45" s="1"/>
  <c r="L31" i="45"/>
  <c r="O30" i="45"/>
  <c r="N30" i="45"/>
  <c r="Q30" i="45" s="1"/>
  <c r="M30" i="45"/>
  <c r="P30" i="45" s="1"/>
  <c r="L30" i="45"/>
  <c r="O29" i="45"/>
  <c r="N29" i="45"/>
  <c r="Q29" i="45" s="1"/>
  <c r="M29" i="45"/>
  <c r="P29" i="45" s="1"/>
  <c r="L29" i="45"/>
  <c r="N28" i="45"/>
  <c r="Q28" i="45" s="1"/>
  <c r="N27" i="45"/>
  <c r="Q27" i="45" s="1"/>
  <c r="Q26" i="45"/>
  <c r="N26" i="45"/>
  <c r="N25" i="45"/>
  <c r="Q25" i="45" s="1"/>
  <c r="N24" i="45"/>
  <c r="Q24" i="45" s="1"/>
  <c r="Q23" i="45"/>
  <c r="N23" i="45"/>
  <c r="M23" i="45"/>
  <c r="P23" i="45" s="1"/>
  <c r="L23" i="45"/>
  <c r="O23" i="45" s="1"/>
  <c r="N22" i="45"/>
  <c r="Q22" i="45" s="1"/>
  <c r="M22" i="45"/>
  <c r="P22" i="45" s="1"/>
  <c r="L22" i="45"/>
  <c r="O22" i="45" s="1"/>
  <c r="P21" i="45"/>
  <c r="M21" i="45"/>
  <c r="L21" i="45"/>
  <c r="O21" i="45" s="1"/>
  <c r="O20" i="45"/>
  <c r="M20" i="45"/>
  <c r="P20" i="45" s="1"/>
  <c r="L20" i="45"/>
  <c r="M19" i="45"/>
  <c r="P19" i="45" s="1"/>
  <c r="L19" i="45"/>
  <c r="O19" i="45" s="1"/>
  <c r="P18" i="45"/>
  <c r="M18" i="45"/>
  <c r="L18" i="45"/>
  <c r="O18" i="45" s="1"/>
  <c r="O17" i="45"/>
  <c r="M17" i="45"/>
  <c r="P17" i="45" s="1"/>
  <c r="L17" i="45"/>
  <c r="O16" i="45"/>
  <c r="M16" i="45"/>
  <c r="P16" i="45" s="1"/>
  <c r="L16" i="45"/>
  <c r="P15" i="45"/>
  <c r="M15" i="45"/>
  <c r="L15" i="45"/>
  <c r="O15" i="45" s="1"/>
  <c r="N9" i="45"/>
  <c r="Q9" i="45" s="1"/>
  <c r="K9" i="45"/>
  <c r="Q8" i="45"/>
  <c r="N8" i="45"/>
  <c r="K8" i="45"/>
  <c r="N7" i="45"/>
  <c r="Q7" i="45" s="1"/>
  <c r="K7" i="45"/>
  <c r="M5" i="45"/>
  <c r="P5" i="45" s="1"/>
  <c r="L5" i="45"/>
  <c r="O5" i="45" s="1"/>
  <c r="J5" i="45"/>
  <c r="I5" i="45"/>
  <c r="M4" i="45"/>
  <c r="P4" i="45" s="1"/>
  <c r="L4" i="45"/>
  <c r="O4" i="45" s="1"/>
  <c r="J4" i="45"/>
  <c r="I4" i="45"/>
  <c r="M3" i="45"/>
  <c r="P3" i="45" s="1"/>
  <c r="L3" i="45"/>
  <c r="O3" i="45" s="1"/>
  <c r="J3" i="45"/>
  <c r="I3" i="45"/>
  <c r="M2" i="45"/>
  <c r="P2" i="45" s="1"/>
  <c r="L2" i="45"/>
  <c r="O2" i="45" s="1"/>
  <c r="J2" i="45"/>
  <c r="I2" i="45"/>
  <c r="F108" i="38"/>
  <c r="F107" i="38"/>
  <c r="R68" i="38"/>
  <c r="O68" i="38"/>
  <c r="N68" i="38"/>
  <c r="R67" i="38"/>
  <c r="O67" i="38"/>
  <c r="N67" i="38"/>
  <c r="U66" i="38"/>
  <c r="U65" i="38"/>
  <c r="U64" i="38"/>
  <c r="U67" i="38" s="1"/>
  <c r="U63" i="38"/>
  <c r="U62" i="38"/>
  <c r="R59" i="38"/>
  <c r="O59" i="38"/>
  <c r="N59" i="38"/>
  <c r="R58" i="38"/>
  <c r="O58" i="38"/>
  <c r="N58" i="38"/>
  <c r="U57" i="38"/>
  <c r="U56" i="38"/>
  <c r="U55" i="38"/>
  <c r="U58" i="38" s="1"/>
  <c r="U54" i="38"/>
  <c r="Q51" i="38"/>
  <c r="P51" i="38"/>
  <c r="K51" i="38"/>
  <c r="H51" i="38"/>
  <c r="Q50" i="38"/>
  <c r="P50" i="38"/>
  <c r="K50" i="38"/>
  <c r="H50" i="38"/>
  <c r="T49" i="38"/>
  <c r="L49" i="38"/>
  <c r="I49" i="38"/>
  <c r="S49" i="38" s="1"/>
  <c r="S48" i="38"/>
  <c r="L48" i="38"/>
  <c r="T48" i="38" s="1"/>
  <c r="I48" i="38"/>
  <c r="S47" i="38"/>
  <c r="L47" i="38"/>
  <c r="T47" i="38" s="1"/>
  <c r="I47" i="38"/>
  <c r="T46" i="38"/>
  <c r="L46" i="38"/>
  <c r="L50" i="38" s="1"/>
  <c r="F93" i="38" s="1"/>
  <c r="I46" i="38"/>
  <c r="Q43" i="38"/>
  <c r="P43" i="38"/>
  <c r="K43" i="38"/>
  <c r="H43" i="38"/>
  <c r="Q42" i="38"/>
  <c r="P42" i="38"/>
  <c r="K42" i="38"/>
  <c r="H42" i="38"/>
  <c r="S41" i="38"/>
  <c r="L41" i="38"/>
  <c r="T41" i="38" s="1"/>
  <c r="I41" i="38"/>
  <c r="T40" i="38"/>
  <c r="L40" i="38"/>
  <c r="I40" i="38"/>
  <c r="S40" i="38" s="1"/>
  <c r="W39" i="38"/>
  <c r="V39" i="38"/>
  <c r="T39" i="38"/>
  <c r="L39" i="38"/>
  <c r="I39" i="38"/>
  <c r="S39" i="38" s="1"/>
  <c r="W38" i="38"/>
  <c r="V38" i="38"/>
  <c r="T38" i="38"/>
  <c r="T42" i="38" s="1"/>
  <c r="L38" i="38"/>
  <c r="I38" i="38"/>
  <c r="S38" i="38" s="1"/>
  <c r="W37" i="38"/>
  <c r="V37" i="38"/>
  <c r="T37" i="38"/>
  <c r="L37" i="38"/>
  <c r="L43" i="38" s="1"/>
  <c r="I37" i="38"/>
  <c r="I42" i="38" s="1"/>
  <c r="F77" i="38" s="1"/>
  <c r="R34" i="38"/>
  <c r="Q34" i="38"/>
  <c r="P34" i="38"/>
  <c r="O34" i="38"/>
  <c r="N34" i="38"/>
  <c r="K34" i="38"/>
  <c r="H34" i="38"/>
  <c r="R33" i="38"/>
  <c r="F115" i="38" s="1"/>
  <c r="H115" i="38" s="1"/>
  <c r="Q33" i="38"/>
  <c r="F100" i="38" s="1"/>
  <c r="H100" i="38" s="1"/>
  <c r="P33" i="38"/>
  <c r="F85" i="38" s="1"/>
  <c r="H85" i="38" s="1"/>
  <c r="O33" i="38"/>
  <c r="N33" i="38"/>
  <c r="K33" i="38"/>
  <c r="H33" i="38"/>
  <c r="U32" i="38"/>
  <c r="T32" i="38"/>
  <c r="S32" i="38"/>
  <c r="L32" i="38"/>
  <c r="I32" i="38"/>
  <c r="U31" i="38"/>
  <c r="S31" i="38"/>
  <c r="L31" i="38"/>
  <c r="I31" i="38"/>
  <c r="U30" i="38"/>
  <c r="L30" i="38"/>
  <c r="T30" i="38" s="1"/>
  <c r="I30" i="38"/>
  <c r="S30" i="38" s="1"/>
  <c r="U29" i="38"/>
  <c r="U34" i="38" s="1"/>
  <c r="S29" i="38"/>
  <c r="L29" i="38"/>
  <c r="T29" i="38" s="1"/>
  <c r="I29" i="38"/>
  <c r="U25" i="38"/>
  <c r="L25" i="38"/>
  <c r="T25" i="38" s="1"/>
  <c r="I25" i="38"/>
  <c r="S25" i="38" s="1"/>
  <c r="U24" i="38"/>
  <c r="T24" i="38"/>
  <c r="L24" i="38"/>
  <c r="I24" i="38"/>
  <c r="S24" i="38" s="1"/>
  <c r="U23" i="38"/>
  <c r="T23" i="38"/>
  <c r="S23" i="38"/>
  <c r="L23" i="38"/>
  <c r="I23" i="38"/>
  <c r="U22" i="38"/>
  <c r="S22" i="38"/>
  <c r="L22" i="38"/>
  <c r="T22" i="38" s="1"/>
  <c r="I22" i="38"/>
  <c r="U21" i="38"/>
  <c r="L21" i="38"/>
  <c r="T21" i="38" s="1"/>
  <c r="I21" i="38"/>
  <c r="S21" i="38" s="1"/>
  <c r="U20" i="38"/>
  <c r="S20" i="38"/>
  <c r="L20" i="38"/>
  <c r="T20" i="38" s="1"/>
  <c r="I20" i="38"/>
  <c r="U19" i="38"/>
  <c r="L19" i="38"/>
  <c r="T19" i="38" s="1"/>
  <c r="I19" i="38"/>
  <c r="S19" i="38" s="1"/>
  <c r="U18" i="38"/>
  <c r="T18" i="38"/>
  <c r="L18" i="38"/>
  <c r="I18" i="38"/>
  <c r="S18" i="38" s="1"/>
  <c r="U17" i="38"/>
  <c r="T17" i="38"/>
  <c r="S17" i="38"/>
  <c r="L17" i="38"/>
  <c r="I17" i="38"/>
  <c r="U16" i="38"/>
  <c r="S16" i="38"/>
  <c r="L16" i="38"/>
  <c r="T16" i="38" s="1"/>
  <c r="I16" i="38"/>
  <c r="U15" i="38"/>
  <c r="L15" i="38"/>
  <c r="T15" i="38" s="1"/>
  <c r="I15" i="38"/>
  <c r="S15" i="38" s="1"/>
  <c r="U14" i="38"/>
  <c r="S14" i="38"/>
  <c r="L14" i="38"/>
  <c r="T14" i="38" s="1"/>
  <c r="I14" i="38"/>
  <c r="U13" i="38"/>
  <c r="L13" i="38"/>
  <c r="T13" i="38" s="1"/>
  <c r="I13" i="38"/>
  <c r="S13" i="38" s="1"/>
  <c r="U12" i="38"/>
  <c r="T12" i="38"/>
  <c r="L12" i="38"/>
  <c r="I12" i="38"/>
  <c r="S12" i="38" s="1"/>
  <c r="U11" i="38"/>
  <c r="T11" i="38"/>
  <c r="S11" i="38"/>
  <c r="L11" i="38"/>
  <c r="I11" i="38"/>
  <c r="U10" i="38"/>
  <c r="S10" i="38"/>
  <c r="L10" i="38"/>
  <c r="T10" i="38" s="1"/>
  <c r="I10" i="38"/>
  <c r="U9" i="38"/>
  <c r="L9" i="38"/>
  <c r="T9" i="38" s="1"/>
  <c r="I9" i="38"/>
  <c r="S9" i="38" s="1"/>
  <c r="U8" i="38"/>
  <c r="S8" i="38"/>
  <c r="L8" i="38"/>
  <c r="T8" i="38" s="1"/>
  <c r="I8" i="38"/>
  <c r="U7" i="38"/>
  <c r="L7" i="38"/>
  <c r="T7" i="38" s="1"/>
  <c r="I7" i="38"/>
  <c r="S7" i="38" s="1"/>
  <c r="U6" i="38"/>
  <c r="T6" i="38"/>
  <c r="L6" i="38"/>
  <c r="I6" i="38"/>
  <c r="S6" i="38" s="1"/>
  <c r="U5" i="38"/>
  <c r="T5" i="38"/>
  <c r="S5" i="38"/>
  <c r="L5" i="38"/>
  <c r="I5" i="38"/>
  <c r="U4" i="38"/>
  <c r="S4" i="38"/>
  <c r="L4" i="38"/>
  <c r="T4" i="38" s="1"/>
  <c r="I4" i="38"/>
  <c r="U3" i="38"/>
  <c r="L3" i="38"/>
  <c r="T3" i="38" s="1"/>
  <c r="I3" i="38"/>
  <c r="S3" i="38" s="1"/>
  <c r="U2" i="38"/>
  <c r="S2" i="38"/>
  <c r="L2" i="38"/>
  <c r="T2" i="38" s="1"/>
  <c r="I2" i="38"/>
  <c r="F108" i="37"/>
  <c r="H101" i="37"/>
  <c r="F78" i="37"/>
  <c r="R69" i="37"/>
  <c r="O69" i="37"/>
  <c r="N69" i="37"/>
  <c r="R68" i="37"/>
  <c r="O68" i="37"/>
  <c r="N68" i="37"/>
  <c r="U67" i="37"/>
  <c r="U66" i="37"/>
  <c r="U65" i="37"/>
  <c r="U64" i="37"/>
  <c r="U63" i="37"/>
  <c r="U68" i="37" s="1"/>
  <c r="R60" i="37"/>
  <c r="O60" i="37"/>
  <c r="N60" i="37"/>
  <c r="R59" i="37"/>
  <c r="O59" i="37"/>
  <c r="F109" i="37" s="1"/>
  <c r="N59" i="37"/>
  <c r="U58" i="37"/>
  <c r="U57" i="37"/>
  <c r="U56" i="37"/>
  <c r="U59" i="37" s="1"/>
  <c r="U55" i="37"/>
  <c r="Q52" i="37"/>
  <c r="P52" i="37"/>
  <c r="K52" i="37"/>
  <c r="H52" i="37"/>
  <c r="Q51" i="37"/>
  <c r="P51" i="37"/>
  <c r="K51" i="37"/>
  <c r="H51" i="37"/>
  <c r="T50" i="37"/>
  <c r="S50" i="37"/>
  <c r="L50" i="37"/>
  <c r="I50" i="37"/>
  <c r="L49" i="37"/>
  <c r="T49" i="37" s="1"/>
  <c r="I49" i="37"/>
  <c r="S49" i="37" s="1"/>
  <c r="L48" i="37"/>
  <c r="I48" i="37"/>
  <c r="S48" i="37" s="1"/>
  <c r="T47" i="37"/>
  <c r="S47" i="37"/>
  <c r="L47" i="37"/>
  <c r="I47" i="37"/>
  <c r="I52" i="37" s="1"/>
  <c r="T44" i="37"/>
  <c r="Q44" i="37"/>
  <c r="P44" i="37"/>
  <c r="K44" i="37"/>
  <c r="I44" i="37"/>
  <c r="H44" i="37"/>
  <c r="T43" i="37"/>
  <c r="S43" i="37"/>
  <c r="Q43" i="37"/>
  <c r="P43" i="37"/>
  <c r="L43" i="37"/>
  <c r="F93" i="37" s="1"/>
  <c r="K43" i="37"/>
  <c r="I43" i="37"/>
  <c r="H43" i="37"/>
  <c r="S42" i="37"/>
  <c r="L42" i="37"/>
  <c r="T42" i="37" s="1"/>
  <c r="I42" i="37"/>
  <c r="T41" i="37"/>
  <c r="S41" i="37"/>
  <c r="L41" i="37"/>
  <c r="I41" i="37"/>
  <c r="W40" i="37"/>
  <c r="V40" i="37"/>
  <c r="T40" i="37"/>
  <c r="S40" i="37"/>
  <c r="L40" i="37"/>
  <c r="I40" i="37"/>
  <c r="W39" i="37"/>
  <c r="V39" i="37"/>
  <c r="T39" i="37"/>
  <c r="S39" i="37"/>
  <c r="L39" i="37"/>
  <c r="I39" i="37"/>
  <c r="W38" i="37"/>
  <c r="V38" i="37"/>
  <c r="T38" i="37"/>
  <c r="S38" i="37"/>
  <c r="S44" i="37" s="1"/>
  <c r="L38" i="37"/>
  <c r="L44" i="37" s="1"/>
  <c r="I38" i="37"/>
  <c r="R35" i="37"/>
  <c r="Q35" i="37"/>
  <c r="P35" i="37"/>
  <c r="O35" i="37"/>
  <c r="N35" i="37"/>
  <c r="K35" i="37"/>
  <c r="H35" i="37"/>
  <c r="U34" i="37"/>
  <c r="F114" i="37" s="1"/>
  <c r="H114" i="37" s="1"/>
  <c r="R34" i="37"/>
  <c r="F116" i="37" s="1"/>
  <c r="H116" i="37" s="1"/>
  <c r="Q34" i="37"/>
  <c r="F101" i="37" s="1"/>
  <c r="P34" i="37"/>
  <c r="F86" i="37" s="1"/>
  <c r="H86" i="37" s="1"/>
  <c r="O34" i="37"/>
  <c r="N34" i="37"/>
  <c r="K34" i="37"/>
  <c r="H34" i="37"/>
  <c r="U33" i="37"/>
  <c r="S33" i="37"/>
  <c r="L33" i="37"/>
  <c r="T33" i="37" s="1"/>
  <c r="I33" i="37"/>
  <c r="U32" i="37"/>
  <c r="L32" i="37"/>
  <c r="T32" i="37" s="1"/>
  <c r="I32" i="37"/>
  <c r="S32" i="37" s="1"/>
  <c r="U31" i="37"/>
  <c r="L31" i="37"/>
  <c r="T31" i="37" s="1"/>
  <c r="I31" i="37"/>
  <c r="S31" i="37" s="1"/>
  <c r="U30" i="37"/>
  <c r="U35" i="37" s="1"/>
  <c r="S30" i="37"/>
  <c r="L30" i="37"/>
  <c r="I30" i="37"/>
  <c r="U26" i="37"/>
  <c r="L26" i="37"/>
  <c r="T26" i="37" s="1"/>
  <c r="I26" i="37"/>
  <c r="S26" i="37" s="1"/>
  <c r="U25" i="37"/>
  <c r="L25" i="37"/>
  <c r="T25" i="37" s="1"/>
  <c r="I25" i="37"/>
  <c r="S25" i="37" s="1"/>
  <c r="U24" i="37"/>
  <c r="T24" i="37"/>
  <c r="L24" i="37"/>
  <c r="I24" i="37"/>
  <c r="S24" i="37" s="1"/>
  <c r="U23" i="37"/>
  <c r="T23" i="37"/>
  <c r="S23" i="37"/>
  <c r="L23" i="37"/>
  <c r="I23" i="37"/>
  <c r="U22" i="37"/>
  <c r="S22" i="37"/>
  <c r="L22" i="37"/>
  <c r="T22" i="37" s="1"/>
  <c r="I22" i="37"/>
  <c r="U21" i="37"/>
  <c r="L21" i="37"/>
  <c r="T21" i="37" s="1"/>
  <c r="I21" i="37"/>
  <c r="S21" i="37" s="1"/>
  <c r="U20" i="37"/>
  <c r="L20" i="37"/>
  <c r="T20" i="37" s="1"/>
  <c r="I20" i="37"/>
  <c r="S20" i="37" s="1"/>
  <c r="U19" i="37"/>
  <c r="L19" i="37"/>
  <c r="T19" i="37" s="1"/>
  <c r="I19" i="37"/>
  <c r="S19" i="37" s="1"/>
  <c r="U18" i="37"/>
  <c r="T18" i="37"/>
  <c r="L18" i="37"/>
  <c r="I18" i="37"/>
  <c r="S18" i="37" s="1"/>
  <c r="U17" i="37"/>
  <c r="T17" i="37"/>
  <c r="S17" i="37"/>
  <c r="L17" i="37"/>
  <c r="I17" i="37"/>
  <c r="U16" i="37"/>
  <c r="S16" i="37"/>
  <c r="L16" i="37"/>
  <c r="T16" i="37" s="1"/>
  <c r="I16" i="37"/>
  <c r="U15" i="37"/>
  <c r="L15" i="37"/>
  <c r="T15" i="37" s="1"/>
  <c r="I15" i="37"/>
  <c r="S15" i="37" s="1"/>
  <c r="U14" i="37"/>
  <c r="L14" i="37"/>
  <c r="T14" i="37" s="1"/>
  <c r="I14" i="37"/>
  <c r="S14" i="37" s="1"/>
  <c r="U13" i="37"/>
  <c r="L13" i="37"/>
  <c r="T13" i="37" s="1"/>
  <c r="I13" i="37"/>
  <c r="S13" i="37" s="1"/>
  <c r="U12" i="37"/>
  <c r="T12" i="37"/>
  <c r="L12" i="37"/>
  <c r="I12" i="37"/>
  <c r="S12" i="37" s="1"/>
  <c r="U11" i="37"/>
  <c r="T11" i="37"/>
  <c r="S11" i="37"/>
  <c r="L11" i="37"/>
  <c r="I11" i="37"/>
  <c r="U10" i="37"/>
  <c r="S10" i="37"/>
  <c r="L10" i="37"/>
  <c r="T10" i="37" s="1"/>
  <c r="I10" i="37"/>
  <c r="U9" i="37"/>
  <c r="L9" i="37"/>
  <c r="T9" i="37" s="1"/>
  <c r="I9" i="37"/>
  <c r="S9" i="37" s="1"/>
  <c r="U8" i="37"/>
  <c r="L8" i="37"/>
  <c r="T8" i="37" s="1"/>
  <c r="I8" i="37"/>
  <c r="S8" i="37" s="1"/>
  <c r="U7" i="37"/>
  <c r="L7" i="37"/>
  <c r="T7" i="37" s="1"/>
  <c r="I7" i="37"/>
  <c r="S7" i="37" s="1"/>
  <c r="U6" i="37"/>
  <c r="T6" i="37"/>
  <c r="L6" i="37"/>
  <c r="I6" i="37"/>
  <c r="S6" i="37" s="1"/>
  <c r="U5" i="37"/>
  <c r="T5" i="37"/>
  <c r="S5" i="37"/>
  <c r="L5" i="37"/>
  <c r="I5" i="37"/>
  <c r="U4" i="37"/>
  <c r="S4" i="37"/>
  <c r="L4" i="37"/>
  <c r="T4" i="37" s="1"/>
  <c r="I4" i="37"/>
  <c r="U3" i="37"/>
  <c r="L3" i="37"/>
  <c r="T3" i="37" s="1"/>
  <c r="I3" i="37"/>
  <c r="S3" i="37" s="1"/>
  <c r="U2" i="37"/>
  <c r="L2" i="37"/>
  <c r="T2" i="37" s="1"/>
  <c r="I2" i="37"/>
  <c r="S2" i="37" s="1"/>
  <c r="F108" i="36"/>
  <c r="U69" i="36"/>
  <c r="R69" i="36"/>
  <c r="O69" i="36"/>
  <c r="N69" i="36"/>
  <c r="R68" i="36"/>
  <c r="O68" i="36"/>
  <c r="N68" i="36"/>
  <c r="U67" i="36"/>
  <c r="U66" i="36"/>
  <c r="U65" i="36"/>
  <c r="U64" i="36"/>
  <c r="U63" i="36"/>
  <c r="R60" i="36"/>
  <c r="O60" i="36"/>
  <c r="N60" i="36"/>
  <c r="R59" i="36"/>
  <c r="O59" i="36"/>
  <c r="F109" i="36" s="1"/>
  <c r="N59" i="36"/>
  <c r="U58" i="36"/>
  <c r="U57" i="36"/>
  <c r="U56" i="36"/>
  <c r="U55" i="36"/>
  <c r="U60" i="36" s="1"/>
  <c r="Q52" i="36"/>
  <c r="P52" i="36"/>
  <c r="L52" i="36"/>
  <c r="K52" i="36"/>
  <c r="H52" i="36"/>
  <c r="Q51" i="36"/>
  <c r="P51" i="36"/>
  <c r="K51" i="36"/>
  <c r="H51" i="36"/>
  <c r="T50" i="36"/>
  <c r="S50" i="36"/>
  <c r="L50" i="36"/>
  <c r="I50" i="36"/>
  <c r="L49" i="36"/>
  <c r="T49" i="36" s="1"/>
  <c r="I49" i="36"/>
  <c r="S49" i="36" s="1"/>
  <c r="T48" i="36"/>
  <c r="L48" i="36"/>
  <c r="I48" i="36"/>
  <c r="S48" i="36" s="1"/>
  <c r="T47" i="36"/>
  <c r="S47" i="36"/>
  <c r="L47" i="36"/>
  <c r="L51" i="36" s="1"/>
  <c r="F94" i="36" s="1"/>
  <c r="I47" i="36"/>
  <c r="Q44" i="36"/>
  <c r="P44" i="36"/>
  <c r="K44" i="36"/>
  <c r="H44" i="36"/>
  <c r="T43" i="36"/>
  <c r="S43" i="36"/>
  <c r="Q43" i="36"/>
  <c r="P43" i="36"/>
  <c r="K43" i="36"/>
  <c r="I43" i="36"/>
  <c r="F78" i="36" s="1"/>
  <c r="H43" i="36"/>
  <c r="L42" i="36"/>
  <c r="T42" i="36" s="1"/>
  <c r="I42" i="36"/>
  <c r="S42" i="36" s="1"/>
  <c r="T41" i="36"/>
  <c r="S41" i="36"/>
  <c r="L41" i="36"/>
  <c r="I41" i="36"/>
  <c r="W40" i="36"/>
  <c r="V40" i="36"/>
  <c r="T40" i="36"/>
  <c r="S40" i="36"/>
  <c r="L40" i="36"/>
  <c r="I40" i="36"/>
  <c r="W39" i="36"/>
  <c r="V39" i="36"/>
  <c r="T39" i="36"/>
  <c r="S39" i="36"/>
  <c r="L39" i="36"/>
  <c r="I39" i="36"/>
  <c r="W38" i="36"/>
  <c r="V38" i="36"/>
  <c r="T38" i="36"/>
  <c r="S38" i="36"/>
  <c r="L38" i="36"/>
  <c r="L44" i="36" s="1"/>
  <c r="I38" i="36"/>
  <c r="I44" i="36" s="1"/>
  <c r="R35" i="36"/>
  <c r="Q35" i="36"/>
  <c r="P35" i="36"/>
  <c r="O35" i="36"/>
  <c r="N35" i="36"/>
  <c r="K35" i="36"/>
  <c r="H35" i="36"/>
  <c r="R34" i="36"/>
  <c r="F116" i="36" s="1"/>
  <c r="H116" i="36" s="1"/>
  <c r="Q34" i="36"/>
  <c r="F101" i="36" s="1"/>
  <c r="H101" i="36" s="1"/>
  <c r="P34" i="36"/>
  <c r="F86" i="36" s="1"/>
  <c r="H86" i="36" s="1"/>
  <c r="O34" i="36"/>
  <c r="N34" i="36"/>
  <c r="K34" i="36"/>
  <c r="H34" i="36"/>
  <c r="U33" i="36"/>
  <c r="S33" i="36"/>
  <c r="L33" i="36"/>
  <c r="T33" i="36" s="1"/>
  <c r="I33" i="36"/>
  <c r="U32" i="36"/>
  <c r="L32" i="36"/>
  <c r="T32" i="36" s="1"/>
  <c r="I32" i="36"/>
  <c r="S32" i="36" s="1"/>
  <c r="U31" i="36"/>
  <c r="L31" i="36"/>
  <c r="T31" i="36" s="1"/>
  <c r="I31" i="36"/>
  <c r="S31" i="36" s="1"/>
  <c r="U30" i="36"/>
  <c r="T30" i="36"/>
  <c r="L30" i="36"/>
  <c r="I30" i="36"/>
  <c r="U26" i="36"/>
  <c r="T26" i="36"/>
  <c r="S26" i="36"/>
  <c r="L26" i="36"/>
  <c r="I26" i="36"/>
  <c r="U25" i="36"/>
  <c r="T25" i="36"/>
  <c r="S25" i="36"/>
  <c r="L25" i="36"/>
  <c r="I25" i="36"/>
  <c r="U24" i="36"/>
  <c r="S24" i="36"/>
  <c r="L24" i="36"/>
  <c r="T24" i="36" s="1"/>
  <c r="I24" i="36"/>
  <c r="U23" i="36"/>
  <c r="L23" i="36"/>
  <c r="T23" i="36" s="1"/>
  <c r="I23" i="36"/>
  <c r="S23" i="36" s="1"/>
  <c r="U22" i="36"/>
  <c r="L22" i="36"/>
  <c r="T22" i="36" s="1"/>
  <c r="I22" i="36"/>
  <c r="S22" i="36" s="1"/>
  <c r="U21" i="36"/>
  <c r="L21" i="36"/>
  <c r="T21" i="36" s="1"/>
  <c r="I21" i="36"/>
  <c r="S21" i="36" s="1"/>
  <c r="U20" i="36"/>
  <c r="T20" i="36"/>
  <c r="L20" i="36"/>
  <c r="I20" i="36"/>
  <c r="S20" i="36" s="1"/>
  <c r="U19" i="36"/>
  <c r="T19" i="36"/>
  <c r="S19" i="36"/>
  <c r="L19" i="36"/>
  <c r="I19" i="36"/>
  <c r="U18" i="36"/>
  <c r="S18" i="36"/>
  <c r="L18" i="36"/>
  <c r="T18" i="36" s="1"/>
  <c r="I18" i="36"/>
  <c r="U17" i="36"/>
  <c r="L17" i="36"/>
  <c r="T17" i="36" s="1"/>
  <c r="I17" i="36"/>
  <c r="S17" i="36" s="1"/>
  <c r="U16" i="36"/>
  <c r="L16" i="36"/>
  <c r="T16" i="36" s="1"/>
  <c r="I16" i="36"/>
  <c r="S16" i="36" s="1"/>
  <c r="U15" i="36"/>
  <c r="L15" i="36"/>
  <c r="T15" i="36" s="1"/>
  <c r="I15" i="36"/>
  <c r="S15" i="36" s="1"/>
  <c r="U14" i="36"/>
  <c r="T14" i="36"/>
  <c r="L14" i="36"/>
  <c r="I14" i="36"/>
  <c r="S14" i="36" s="1"/>
  <c r="U13" i="36"/>
  <c r="T13" i="36"/>
  <c r="S13" i="36"/>
  <c r="L13" i="36"/>
  <c r="I13" i="36"/>
  <c r="U12" i="36"/>
  <c r="S12" i="36"/>
  <c r="L12" i="36"/>
  <c r="T12" i="36" s="1"/>
  <c r="I12" i="36"/>
  <c r="U11" i="36"/>
  <c r="L11" i="36"/>
  <c r="T11" i="36" s="1"/>
  <c r="I11" i="36"/>
  <c r="S11" i="36" s="1"/>
  <c r="U10" i="36"/>
  <c r="L10" i="36"/>
  <c r="T10" i="36" s="1"/>
  <c r="I10" i="36"/>
  <c r="S10" i="36" s="1"/>
  <c r="U9" i="36"/>
  <c r="L9" i="36"/>
  <c r="T9" i="36" s="1"/>
  <c r="I9" i="36"/>
  <c r="S9" i="36" s="1"/>
  <c r="U8" i="36"/>
  <c r="T8" i="36"/>
  <c r="L8" i="36"/>
  <c r="I8" i="36"/>
  <c r="S8" i="36" s="1"/>
  <c r="U7" i="36"/>
  <c r="T7" i="36"/>
  <c r="S7" i="36"/>
  <c r="L7" i="36"/>
  <c r="I7" i="36"/>
  <c r="U6" i="36"/>
  <c r="S6" i="36"/>
  <c r="L6" i="36"/>
  <c r="T6" i="36" s="1"/>
  <c r="I6" i="36"/>
  <c r="U5" i="36"/>
  <c r="L5" i="36"/>
  <c r="T5" i="36" s="1"/>
  <c r="I5" i="36"/>
  <c r="S5" i="36" s="1"/>
  <c r="U4" i="36"/>
  <c r="L4" i="36"/>
  <c r="T4" i="36" s="1"/>
  <c r="I4" i="36"/>
  <c r="S4" i="36" s="1"/>
  <c r="U3" i="36"/>
  <c r="L3" i="36"/>
  <c r="T3" i="36" s="1"/>
  <c r="I3" i="36"/>
  <c r="S3" i="36" s="1"/>
  <c r="U2" i="36"/>
  <c r="T2" i="36"/>
  <c r="L2" i="36"/>
  <c r="I2" i="36"/>
  <c r="S2" i="36" s="1"/>
  <c r="F116" i="35"/>
  <c r="H116" i="35" s="1"/>
  <c r="F101" i="35"/>
  <c r="H101" i="35" s="1"/>
  <c r="F86" i="35"/>
  <c r="H86" i="35" s="1"/>
  <c r="Q69" i="35"/>
  <c r="N69" i="35"/>
  <c r="M69" i="35"/>
  <c r="Q68" i="35"/>
  <c r="N68" i="35"/>
  <c r="F108" i="35" s="1"/>
  <c r="M68" i="35"/>
  <c r="T67" i="35"/>
  <c r="T66" i="35"/>
  <c r="T65" i="35"/>
  <c r="T64" i="35"/>
  <c r="T63" i="35"/>
  <c r="T60" i="35"/>
  <c r="Q60" i="35"/>
  <c r="N60" i="35"/>
  <c r="M60" i="35"/>
  <c r="Q59" i="35"/>
  <c r="N59" i="35"/>
  <c r="F109" i="35" s="1"/>
  <c r="M59" i="35"/>
  <c r="T58" i="35"/>
  <c r="T57" i="35"/>
  <c r="T56" i="35"/>
  <c r="T55" i="35"/>
  <c r="T59" i="35" s="1"/>
  <c r="P52" i="35"/>
  <c r="O52" i="35"/>
  <c r="J52" i="35"/>
  <c r="H52" i="35"/>
  <c r="P51" i="35"/>
  <c r="O51" i="35"/>
  <c r="J51" i="35"/>
  <c r="H51" i="35"/>
  <c r="F79" i="35" s="1"/>
  <c r="R50" i="35"/>
  <c r="K50" i="35"/>
  <c r="S50" i="35" s="1"/>
  <c r="R49" i="35"/>
  <c r="R52" i="35" s="1"/>
  <c r="K49" i="35"/>
  <c r="S49" i="35" s="1"/>
  <c r="R48" i="35"/>
  <c r="K48" i="35"/>
  <c r="S48" i="35" s="1"/>
  <c r="K47" i="35"/>
  <c r="P44" i="35"/>
  <c r="O44" i="35"/>
  <c r="J44" i="35"/>
  <c r="H44" i="35"/>
  <c r="P43" i="35"/>
  <c r="O43" i="35"/>
  <c r="K43" i="35"/>
  <c r="F93" i="35" s="1"/>
  <c r="J43" i="35"/>
  <c r="H43" i="35"/>
  <c r="F78" i="35" s="1"/>
  <c r="R42" i="35"/>
  <c r="K42" i="35"/>
  <c r="S42" i="35" s="1"/>
  <c r="S41" i="35"/>
  <c r="R41" i="35"/>
  <c r="K41" i="35"/>
  <c r="W40" i="35"/>
  <c r="V40" i="35"/>
  <c r="R40" i="35"/>
  <c r="K40" i="35"/>
  <c r="S40" i="35" s="1"/>
  <c r="W39" i="35"/>
  <c r="V39" i="35"/>
  <c r="R39" i="35"/>
  <c r="K39" i="35"/>
  <c r="S39" i="35" s="1"/>
  <c r="W38" i="35"/>
  <c r="V38" i="35"/>
  <c r="R38" i="35"/>
  <c r="R44" i="35" s="1"/>
  <c r="K38" i="35"/>
  <c r="S38" i="35" s="1"/>
  <c r="S43" i="35" s="1"/>
  <c r="T35" i="35"/>
  <c r="Q35" i="35"/>
  <c r="P35" i="35"/>
  <c r="O35" i="35"/>
  <c r="N35" i="35"/>
  <c r="M35" i="35"/>
  <c r="J35" i="35"/>
  <c r="H35" i="35"/>
  <c r="R34" i="35"/>
  <c r="F84" i="35" s="1"/>
  <c r="H84" i="35" s="1"/>
  <c r="Q34" i="35"/>
  <c r="P34" i="35"/>
  <c r="O34" i="35"/>
  <c r="N34" i="35"/>
  <c r="M34" i="35"/>
  <c r="K34" i="35"/>
  <c r="J34" i="35"/>
  <c r="H34" i="35"/>
  <c r="T33" i="35"/>
  <c r="R33" i="35"/>
  <c r="K33" i="35"/>
  <c r="S33" i="35" s="1"/>
  <c r="T32" i="35"/>
  <c r="R32" i="35"/>
  <c r="K32" i="35"/>
  <c r="S32" i="35" s="1"/>
  <c r="T31" i="35"/>
  <c r="S31" i="35"/>
  <c r="R31" i="35"/>
  <c r="K31" i="35"/>
  <c r="T30" i="35"/>
  <c r="T34" i="35" s="1"/>
  <c r="F114" i="35" s="1"/>
  <c r="H114" i="35" s="1"/>
  <c r="R30" i="35"/>
  <c r="R35" i="35" s="1"/>
  <c r="K30" i="35"/>
  <c r="T26" i="35"/>
  <c r="R26" i="35"/>
  <c r="K26" i="35"/>
  <c r="S26" i="35" s="1"/>
  <c r="T25" i="35"/>
  <c r="S25" i="35"/>
  <c r="R25" i="35"/>
  <c r="K25" i="35"/>
  <c r="T24" i="35"/>
  <c r="R24" i="35"/>
  <c r="K24" i="35"/>
  <c r="S24" i="35" s="1"/>
  <c r="T23" i="35"/>
  <c r="R23" i="35"/>
  <c r="K23" i="35"/>
  <c r="S23" i="35" s="1"/>
  <c r="T22" i="35"/>
  <c r="S22" i="35"/>
  <c r="R22" i="35"/>
  <c r="K22" i="35"/>
  <c r="T21" i="35"/>
  <c r="R21" i="35"/>
  <c r="K21" i="35"/>
  <c r="S21" i="35" s="1"/>
  <c r="T20" i="35"/>
  <c r="R20" i="35"/>
  <c r="K20" i="35"/>
  <c r="S20" i="35" s="1"/>
  <c r="T19" i="35"/>
  <c r="S19" i="35"/>
  <c r="R19" i="35"/>
  <c r="K19" i="35"/>
  <c r="T18" i="35"/>
  <c r="R18" i="35"/>
  <c r="K18" i="35"/>
  <c r="S18" i="35" s="1"/>
  <c r="T17" i="35"/>
  <c r="R17" i="35"/>
  <c r="K17" i="35"/>
  <c r="S17" i="35" s="1"/>
  <c r="T16" i="35"/>
  <c r="S16" i="35"/>
  <c r="R16" i="35"/>
  <c r="K16" i="35"/>
  <c r="T15" i="35"/>
  <c r="R15" i="35"/>
  <c r="K15" i="35"/>
  <c r="S15" i="35" s="1"/>
  <c r="T14" i="35"/>
  <c r="R14" i="35"/>
  <c r="K14" i="35"/>
  <c r="S14" i="35" s="1"/>
  <c r="T13" i="35"/>
  <c r="S13" i="35"/>
  <c r="R13" i="35"/>
  <c r="K13" i="35"/>
  <c r="T12" i="35"/>
  <c r="R12" i="35"/>
  <c r="K12" i="35"/>
  <c r="S12" i="35" s="1"/>
  <c r="T11" i="35"/>
  <c r="R11" i="35"/>
  <c r="K11" i="35"/>
  <c r="S11" i="35" s="1"/>
  <c r="T10" i="35"/>
  <c r="S10" i="35"/>
  <c r="R10" i="35"/>
  <c r="K10" i="35"/>
  <c r="T9" i="35"/>
  <c r="R9" i="35"/>
  <c r="K9" i="35"/>
  <c r="S9" i="35" s="1"/>
  <c r="T8" i="35"/>
  <c r="R8" i="35"/>
  <c r="K8" i="35"/>
  <c r="S8" i="35" s="1"/>
  <c r="T7" i="35"/>
  <c r="S7" i="35"/>
  <c r="R7" i="35"/>
  <c r="K7" i="35"/>
  <c r="T6" i="35"/>
  <c r="R6" i="35"/>
  <c r="K6" i="35"/>
  <c r="S6" i="35" s="1"/>
  <c r="T5" i="35"/>
  <c r="R5" i="35"/>
  <c r="K5" i="35"/>
  <c r="S5" i="35" s="1"/>
  <c r="T4" i="35"/>
  <c r="S4" i="35"/>
  <c r="R4" i="35"/>
  <c r="K4" i="35"/>
  <c r="T3" i="35"/>
  <c r="R3" i="35"/>
  <c r="K3" i="35"/>
  <c r="S3" i="35" s="1"/>
  <c r="T2" i="35"/>
  <c r="R2" i="35"/>
  <c r="K2" i="35"/>
  <c r="S2" i="35" s="1"/>
  <c r="F122" i="34"/>
  <c r="H122" i="34" s="1"/>
  <c r="F107" i="34"/>
  <c r="H107" i="34" s="1"/>
  <c r="H92" i="34"/>
  <c r="F92" i="34"/>
  <c r="R75" i="34"/>
  <c r="O75" i="34"/>
  <c r="N75" i="34"/>
  <c r="R74" i="34"/>
  <c r="O74" i="34"/>
  <c r="F114" i="34" s="1"/>
  <c r="N74" i="34"/>
  <c r="U73" i="34"/>
  <c r="U72" i="34"/>
  <c r="U71" i="34"/>
  <c r="U70" i="34"/>
  <c r="U69" i="34"/>
  <c r="U68" i="34"/>
  <c r="U75" i="34" s="1"/>
  <c r="U67" i="34"/>
  <c r="R64" i="34"/>
  <c r="O64" i="34"/>
  <c r="N64" i="34"/>
  <c r="R63" i="34"/>
  <c r="O63" i="34"/>
  <c r="F115" i="34" s="1"/>
  <c r="N63" i="34"/>
  <c r="U62" i="34"/>
  <c r="U61" i="34"/>
  <c r="U60" i="34"/>
  <c r="U63" i="34" s="1"/>
  <c r="U59" i="34"/>
  <c r="U58" i="34"/>
  <c r="U57" i="34"/>
  <c r="Q54" i="34"/>
  <c r="P54" i="34"/>
  <c r="K54" i="34"/>
  <c r="H54" i="34"/>
  <c r="Q53" i="34"/>
  <c r="P53" i="34"/>
  <c r="K53" i="34"/>
  <c r="H53" i="34"/>
  <c r="L52" i="34"/>
  <c r="T52" i="34" s="1"/>
  <c r="I52" i="34"/>
  <c r="S52" i="34" s="1"/>
  <c r="T51" i="34"/>
  <c r="L51" i="34"/>
  <c r="I51" i="34"/>
  <c r="S51" i="34" s="1"/>
  <c r="S50" i="34"/>
  <c r="L50" i="34"/>
  <c r="T50" i="34" s="1"/>
  <c r="I50" i="34"/>
  <c r="L49" i="34"/>
  <c r="T49" i="34" s="1"/>
  <c r="I49" i="34"/>
  <c r="S49" i="34" s="1"/>
  <c r="T48" i="34"/>
  <c r="L48" i="34"/>
  <c r="I48" i="34"/>
  <c r="S48" i="34" s="1"/>
  <c r="S47" i="34"/>
  <c r="S53" i="34" s="1"/>
  <c r="L47" i="34"/>
  <c r="I47" i="34"/>
  <c r="Q44" i="34"/>
  <c r="P44" i="34"/>
  <c r="K44" i="34"/>
  <c r="H44" i="34"/>
  <c r="Q43" i="34"/>
  <c r="P43" i="34"/>
  <c r="K43" i="34"/>
  <c r="H43" i="34"/>
  <c r="T42" i="34"/>
  <c r="L42" i="34"/>
  <c r="I42" i="34"/>
  <c r="S42" i="34" s="1"/>
  <c r="S41" i="34"/>
  <c r="L41" i="34"/>
  <c r="T41" i="34" s="1"/>
  <c r="I41" i="34"/>
  <c r="T40" i="34"/>
  <c r="L40" i="34"/>
  <c r="I40" i="34"/>
  <c r="S40" i="34" s="1"/>
  <c r="T39" i="34"/>
  <c r="L39" i="34"/>
  <c r="I39" i="34"/>
  <c r="S39" i="34" s="1"/>
  <c r="X38" i="34"/>
  <c r="W38" i="34"/>
  <c r="T38" i="34"/>
  <c r="L38" i="34"/>
  <c r="I38" i="34"/>
  <c r="S38" i="34" s="1"/>
  <c r="X37" i="34"/>
  <c r="W37" i="34"/>
  <c r="T37" i="34"/>
  <c r="L37" i="34"/>
  <c r="I37" i="34"/>
  <c r="S37" i="34" s="1"/>
  <c r="X36" i="34"/>
  <c r="W36" i="34"/>
  <c r="T36" i="34"/>
  <c r="L36" i="34"/>
  <c r="I36" i="34"/>
  <c r="S36" i="34" s="1"/>
  <c r="X35" i="34"/>
  <c r="W35" i="34"/>
  <c r="T35" i="34"/>
  <c r="L35" i="34"/>
  <c r="L43" i="34" s="1"/>
  <c r="F99" i="34" s="1"/>
  <c r="I35" i="34"/>
  <c r="S35" i="34" s="1"/>
  <c r="R32" i="34"/>
  <c r="Q32" i="34"/>
  <c r="P32" i="34"/>
  <c r="O32" i="34"/>
  <c r="N32" i="34"/>
  <c r="K32" i="34"/>
  <c r="H32" i="34"/>
  <c r="R31" i="34"/>
  <c r="Q31" i="34"/>
  <c r="P31" i="34"/>
  <c r="O31" i="34"/>
  <c r="N31" i="34"/>
  <c r="K31" i="34"/>
  <c r="H31" i="34"/>
  <c r="U30" i="34"/>
  <c r="T30" i="34"/>
  <c r="S30" i="34"/>
  <c r="L30" i="34"/>
  <c r="I30" i="34"/>
  <c r="U29" i="34"/>
  <c r="S29" i="34"/>
  <c r="L29" i="34"/>
  <c r="T29" i="34" s="1"/>
  <c r="I29" i="34"/>
  <c r="U28" i="34"/>
  <c r="S28" i="34"/>
  <c r="L28" i="34"/>
  <c r="T28" i="34" s="1"/>
  <c r="I28" i="34"/>
  <c r="U27" i="34"/>
  <c r="L27" i="34"/>
  <c r="T27" i="34" s="1"/>
  <c r="I27" i="34"/>
  <c r="S27" i="34" s="1"/>
  <c r="S31" i="34" s="1"/>
  <c r="F90" i="34" s="1"/>
  <c r="H90" i="34" s="1"/>
  <c r="U26" i="34"/>
  <c r="L26" i="34"/>
  <c r="T26" i="34" s="1"/>
  <c r="I26" i="34"/>
  <c r="S26" i="34" s="1"/>
  <c r="U25" i="34"/>
  <c r="T25" i="34"/>
  <c r="T32" i="34" s="1"/>
  <c r="L25" i="34"/>
  <c r="I25" i="34"/>
  <c r="S25" i="34" s="1"/>
  <c r="U21" i="34"/>
  <c r="T21" i="34"/>
  <c r="S21" i="34"/>
  <c r="O21" i="34"/>
  <c r="L21" i="34"/>
  <c r="I21" i="34"/>
  <c r="S20" i="34"/>
  <c r="L20" i="34"/>
  <c r="T20" i="34" s="1"/>
  <c r="I20" i="34"/>
  <c r="S19" i="34"/>
  <c r="O19" i="34"/>
  <c r="U19" i="34" s="1"/>
  <c r="L19" i="34"/>
  <c r="T19" i="34" s="1"/>
  <c r="I19" i="34"/>
  <c r="S18" i="34"/>
  <c r="O18" i="34"/>
  <c r="U18" i="34" s="1"/>
  <c r="L18" i="34"/>
  <c r="T18" i="34" s="1"/>
  <c r="I18" i="34"/>
  <c r="S17" i="34"/>
  <c r="O17" i="34"/>
  <c r="U17" i="34" s="1"/>
  <c r="L17" i="34"/>
  <c r="T17" i="34" s="1"/>
  <c r="I17" i="34"/>
  <c r="S16" i="34"/>
  <c r="O16" i="34"/>
  <c r="U16" i="34" s="1"/>
  <c r="L16" i="34"/>
  <c r="T16" i="34" s="1"/>
  <c r="I16" i="34"/>
  <c r="S15" i="34"/>
  <c r="O15" i="34"/>
  <c r="U15" i="34" s="1"/>
  <c r="L15" i="34"/>
  <c r="T15" i="34" s="1"/>
  <c r="I15" i="34"/>
  <c r="S14" i="34"/>
  <c r="O14" i="34"/>
  <c r="U14" i="34" s="1"/>
  <c r="L14" i="34"/>
  <c r="T14" i="34" s="1"/>
  <c r="I14" i="34"/>
  <c r="S13" i="34"/>
  <c r="O13" i="34"/>
  <c r="U13" i="34" s="1"/>
  <c r="L13" i="34"/>
  <c r="T13" i="34" s="1"/>
  <c r="I13" i="34"/>
  <c r="S12" i="34"/>
  <c r="O12" i="34"/>
  <c r="U12" i="34" s="1"/>
  <c r="L12" i="34"/>
  <c r="T12" i="34" s="1"/>
  <c r="I12" i="34"/>
  <c r="S11" i="34"/>
  <c r="O11" i="34"/>
  <c r="U11" i="34" s="1"/>
  <c r="L11" i="34"/>
  <c r="T11" i="34" s="1"/>
  <c r="I11" i="34"/>
  <c r="S10" i="34"/>
  <c r="O10" i="34"/>
  <c r="U10" i="34" s="1"/>
  <c r="L10" i="34"/>
  <c r="T10" i="34" s="1"/>
  <c r="I10" i="34"/>
  <c r="S9" i="34"/>
  <c r="O9" i="34"/>
  <c r="U9" i="34" s="1"/>
  <c r="L9" i="34"/>
  <c r="T9" i="34" s="1"/>
  <c r="I9" i="34"/>
  <c r="S8" i="34"/>
  <c r="O8" i="34"/>
  <c r="U8" i="34" s="1"/>
  <c r="L8" i="34"/>
  <c r="T8" i="34" s="1"/>
  <c r="I8" i="34"/>
  <c r="S7" i="34"/>
  <c r="O7" i="34"/>
  <c r="U7" i="34" s="1"/>
  <c r="L7" i="34"/>
  <c r="T7" i="34" s="1"/>
  <c r="I7" i="34"/>
  <c r="S6" i="34"/>
  <c r="O6" i="34"/>
  <c r="U6" i="34" s="1"/>
  <c r="L6" i="34"/>
  <c r="T6" i="34" s="1"/>
  <c r="I6" i="34"/>
  <c r="S5" i="34"/>
  <c r="O5" i="34"/>
  <c r="U5" i="34" s="1"/>
  <c r="L5" i="34"/>
  <c r="T5" i="34" s="1"/>
  <c r="I5" i="34"/>
  <c r="S4" i="34"/>
  <c r="O4" i="34"/>
  <c r="U4" i="34" s="1"/>
  <c r="L4" i="34"/>
  <c r="T4" i="34" s="1"/>
  <c r="I4" i="34"/>
  <c r="S3" i="34"/>
  <c r="O3" i="34"/>
  <c r="U3" i="34" s="1"/>
  <c r="L3" i="34"/>
  <c r="T3" i="34" s="1"/>
  <c r="I3" i="34"/>
  <c r="S2" i="34"/>
  <c r="O2" i="34"/>
  <c r="U2" i="34" s="1"/>
  <c r="L2" i="34"/>
  <c r="T2" i="34" s="1"/>
  <c r="I2" i="34"/>
  <c r="R41" i="33"/>
  <c r="O41" i="33"/>
  <c r="N41" i="33"/>
  <c r="R40" i="33"/>
  <c r="O40" i="33"/>
  <c r="F80" i="33" s="1"/>
  <c r="N40" i="33"/>
  <c r="U39" i="33"/>
  <c r="U38" i="33"/>
  <c r="U37" i="33"/>
  <c r="U40" i="33" s="1"/>
  <c r="U34" i="33"/>
  <c r="R34" i="33"/>
  <c r="O34" i="33"/>
  <c r="N34" i="33"/>
  <c r="U33" i="33"/>
  <c r="R33" i="33"/>
  <c r="O33" i="33"/>
  <c r="F81" i="33" s="1"/>
  <c r="N33" i="33"/>
  <c r="U32" i="33"/>
  <c r="U31" i="33"/>
  <c r="Q28" i="33"/>
  <c r="P28" i="33"/>
  <c r="K28" i="33"/>
  <c r="H28" i="33"/>
  <c r="Q27" i="33"/>
  <c r="P27" i="33"/>
  <c r="K27" i="33"/>
  <c r="H27" i="33"/>
  <c r="L26" i="33"/>
  <c r="L27" i="33" s="1"/>
  <c r="F66" i="33" s="1"/>
  <c r="I26" i="33"/>
  <c r="I27" i="33" s="1"/>
  <c r="F51" i="33" s="1"/>
  <c r="T25" i="33"/>
  <c r="L25" i="33"/>
  <c r="L28" i="33" s="1"/>
  <c r="I25" i="33"/>
  <c r="S25" i="33" s="1"/>
  <c r="Q22" i="33"/>
  <c r="P22" i="33"/>
  <c r="K22" i="33"/>
  <c r="H22" i="33"/>
  <c r="Q21" i="33"/>
  <c r="P21" i="33"/>
  <c r="K21" i="33"/>
  <c r="H21" i="33"/>
  <c r="X20" i="33"/>
  <c r="W20" i="33"/>
  <c r="T20" i="33"/>
  <c r="S20" i="33"/>
  <c r="L20" i="33"/>
  <c r="I20" i="33"/>
  <c r="X19" i="33"/>
  <c r="W19" i="33"/>
  <c r="T19" i="33"/>
  <c r="S19" i="33"/>
  <c r="L19" i="33"/>
  <c r="I19" i="33"/>
  <c r="X18" i="33"/>
  <c r="W18" i="33"/>
  <c r="T18" i="33"/>
  <c r="S18" i="33"/>
  <c r="L18" i="33"/>
  <c r="I18" i="33"/>
  <c r="X17" i="33"/>
  <c r="W17" i="33"/>
  <c r="T17" i="33"/>
  <c r="S17" i="33"/>
  <c r="L17" i="33"/>
  <c r="I17" i="33"/>
  <c r="L16" i="33"/>
  <c r="L22" i="33" s="1"/>
  <c r="I16" i="33"/>
  <c r="I21" i="33" s="1"/>
  <c r="F50" i="33" s="1"/>
  <c r="R13" i="33"/>
  <c r="Q13" i="33"/>
  <c r="P13" i="33"/>
  <c r="O13" i="33"/>
  <c r="N13" i="33"/>
  <c r="K13" i="33"/>
  <c r="H13" i="33"/>
  <c r="R12" i="33"/>
  <c r="F88" i="33" s="1"/>
  <c r="H88" i="33" s="1"/>
  <c r="Q12" i="33"/>
  <c r="F73" i="33" s="1"/>
  <c r="H73" i="33" s="1"/>
  <c r="P12" i="33"/>
  <c r="F58" i="33" s="1"/>
  <c r="H58" i="33" s="1"/>
  <c r="O12" i="33"/>
  <c r="N12" i="33"/>
  <c r="K12" i="33"/>
  <c r="H12" i="33"/>
  <c r="U11" i="33"/>
  <c r="L11" i="33"/>
  <c r="T11" i="33" s="1"/>
  <c r="I11" i="33"/>
  <c r="I13" i="33" s="1"/>
  <c r="U10" i="33"/>
  <c r="U13" i="33" s="1"/>
  <c r="T10" i="33"/>
  <c r="T13" i="33" s="1"/>
  <c r="L10" i="33"/>
  <c r="L13" i="33" s="1"/>
  <c r="I10" i="33"/>
  <c r="S10" i="33" s="1"/>
  <c r="U5" i="33"/>
  <c r="T5" i="33"/>
  <c r="S5" i="33"/>
  <c r="L5" i="33"/>
  <c r="I5" i="33"/>
  <c r="U4" i="33"/>
  <c r="T4" i="33"/>
  <c r="S4" i="33"/>
  <c r="L4" i="33"/>
  <c r="I4" i="33"/>
  <c r="U3" i="33"/>
  <c r="S3" i="33"/>
  <c r="L3" i="33"/>
  <c r="T3" i="33" s="1"/>
  <c r="I3" i="33"/>
  <c r="U2" i="33"/>
  <c r="L2" i="33"/>
  <c r="T2" i="33" s="1"/>
  <c r="I2" i="33"/>
  <c r="S2" i="33" s="1"/>
  <c r="S28" i="33" l="1"/>
  <c r="T27" i="33"/>
  <c r="T31" i="38"/>
  <c r="T34" i="38" s="1"/>
  <c r="L33" i="38"/>
  <c r="L21" i="33"/>
  <c r="F65" i="33" s="1"/>
  <c r="I28" i="33"/>
  <c r="T44" i="34"/>
  <c r="T43" i="34"/>
  <c r="S52" i="36"/>
  <c r="S51" i="36"/>
  <c r="S16" i="33"/>
  <c r="S26" i="33"/>
  <c r="S27" i="33" s="1"/>
  <c r="L44" i="34"/>
  <c r="U64" i="34"/>
  <c r="S44" i="35"/>
  <c r="T68" i="35"/>
  <c r="L34" i="36"/>
  <c r="S44" i="36"/>
  <c r="T52" i="36"/>
  <c r="T51" i="36"/>
  <c r="U68" i="36"/>
  <c r="U59" i="38"/>
  <c r="T31" i="34"/>
  <c r="F105" i="34" s="1"/>
  <c r="H105" i="34" s="1"/>
  <c r="S33" i="38"/>
  <c r="F83" i="38" s="1"/>
  <c r="H83" i="38" s="1"/>
  <c r="S34" i="38"/>
  <c r="T43" i="38"/>
  <c r="S11" i="33"/>
  <c r="S13" i="33" s="1"/>
  <c r="L12" i="33"/>
  <c r="T16" i="33"/>
  <c r="T26" i="33"/>
  <c r="T28" i="33" s="1"/>
  <c r="L32" i="34"/>
  <c r="S32" i="34"/>
  <c r="U74" i="34"/>
  <c r="K52" i="35"/>
  <c r="K51" i="35"/>
  <c r="F94" i="35" s="1"/>
  <c r="S47" i="35"/>
  <c r="T44" i="36"/>
  <c r="I12" i="33"/>
  <c r="S54" i="34"/>
  <c r="U35" i="36"/>
  <c r="U34" i="36"/>
  <c r="F114" i="36" s="1"/>
  <c r="H114" i="36" s="1"/>
  <c r="T12" i="33"/>
  <c r="F71" i="33" s="1"/>
  <c r="H71" i="33" s="1"/>
  <c r="U41" i="33"/>
  <c r="I53" i="34"/>
  <c r="F85" i="34" s="1"/>
  <c r="K35" i="35"/>
  <c r="S30" i="35"/>
  <c r="I35" i="36"/>
  <c r="U59" i="36"/>
  <c r="T30" i="37"/>
  <c r="L34" i="37"/>
  <c r="L35" i="37"/>
  <c r="T48" i="37"/>
  <c r="T51" i="37" s="1"/>
  <c r="L52" i="37"/>
  <c r="U69" i="37"/>
  <c r="L54" i="34"/>
  <c r="L53" i="34"/>
  <c r="F100" i="34" s="1"/>
  <c r="T47" i="34"/>
  <c r="T35" i="36"/>
  <c r="S46" i="38"/>
  <c r="I51" i="38"/>
  <c r="I50" i="38"/>
  <c r="F78" i="38" s="1"/>
  <c r="I22" i="33"/>
  <c r="U32" i="34"/>
  <c r="U31" i="34"/>
  <c r="F120" i="34" s="1"/>
  <c r="H120" i="34" s="1"/>
  <c r="U12" i="33"/>
  <c r="F86" i="33" s="1"/>
  <c r="H86" i="33" s="1"/>
  <c r="L31" i="34"/>
  <c r="S44" i="34"/>
  <c r="S43" i="34"/>
  <c r="I54" i="34"/>
  <c r="R51" i="35"/>
  <c r="L35" i="36"/>
  <c r="I52" i="36"/>
  <c r="S34" i="37"/>
  <c r="F84" i="37" s="1"/>
  <c r="H84" i="37" s="1"/>
  <c r="S35" i="37"/>
  <c r="I43" i="34"/>
  <c r="F84" i="34" s="1"/>
  <c r="K44" i="35"/>
  <c r="T69" i="35"/>
  <c r="T34" i="36"/>
  <c r="F99" i="36" s="1"/>
  <c r="H99" i="36" s="1"/>
  <c r="U60" i="37"/>
  <c r="L51" i="38"/>
  <c r="L43" i="36"/>
  <c r="F93" i="36" s="1"/>
  <c r="I51" i="36"/>
  <c r="F79" i="36" s="1"/>
  <c r="L51" i="37"/>
  <c r="F94" i="37" s="1"/>
  <c r="L34" i="38"/>
  <c r="T51" i="38"/>
  <c r="T50" i="38"/>
  <c r="I31" i="34"/>
  <c r="I32" i="34"/>
  <c r="I44" i="34"/>
  <c r="R43" i="35"/>
  <c r="S30" i="36"/>
  <c r="S52" i="37"/>
  <c r="S51" i="37"/>
  <c r="I51" i="37"/>
  <c r="F79" i="37" s="1"/>
  <c r="I34" i="38"/>
  <c r="I33" i="38"/>
  <c r="I34" i="36"/>
  <c r="I35" i="37"/>
  <c r="I34" i="37"/>
  <c r="T52" i="37"/>
  <c r="S37" i="38"/>
  <c r="I43" i="38"/>
  <c r="U68" i="38"/>
  <c r="U33" i="38"/>
  <c r="F113" i="38" s="1"/>
  <c r="H113" i="38" s="1"/>
  <c r="L42" i="38"/>
  <c r="F92" i="38" s="1"/>
  <c r="S35" i="36" l="1"/>
  <c r="S34" i="36"/>
  <c r="F84" i="36" s="1"/>
  <c r="H84" i="36" s="1"/>
  <c r="T35" i="37"/>
  <c r="T34" i="37"/>
  <c r="F99" i="37" s="1"/>
  <c r="H99" i="37" s="1"/>
  <c r="T33" i="38"/>
  <c r="F98" i="38" s="1"/>
  <c r="H98" i="38" s="1"/>
  <c r="S51" i="38"/>
  <c r="S50" i="38"/>
  <c r="T21" i="33"/>
  <c r="T22" i="33"/>
  <c r="S12" i="33"/>
  <c r="F56" i="33" s="1"/>
  <c r="H56" i="33" s="1"/>
  <c r="S42" i="38"/>
  <c r="S43" i="38"/>
  <c r="S52" i="35"/>
  <c r="S51" i="35"/>
  <c r="S35" i="35"/>
  <c r="S34" i="35"/>
  <c r="F99" i="35" s="1"/>
  <c r="H99" i="35" s="1"/>
  <c r="S22" i="33"/>
  <c r="S21" i="33"/>
  <c r="T54" i="34"/>
  <c r="T53" i="34"/>
  <c r="N8" i="13" l="1"/>
  <c r="O8" i="13"/>
  <c r="P8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3" i="13"/>
  <c r="O13" i="13"/>
  <c r="P13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W33" i="13"/>
  <c r="W32" i="13"/>
  <c r="N6" i="13"/>
  <c r="O6" i="13"/>
  <c r="P6" i="13"/>
  <c r="N7" i="13"/>
  <c r="O7" i="13"/>
  <c r="P7" i="13"/>
  <c r="N18" i="13"/>
  <c r="O18" i="13"/>
  <c r="P18" i="13"/>
  <c r="N19" i="13"/>
  <c r="O19" i="13"/>
  <c r="P19" i="13"/>
  <c r="N20" i="13"/>
  <c r="O20" i="13"/>
  <c r="P20" i="13"/>
  <c r="N21" i="13"/>
  <c r="O21" i="13"/>
  <c r="P21" i="13"/>
  <c r="N22" i="13"/>
  <c r="O22" i="13"/>
  <c r="P22" i="13"/>
  <c r="N23" i="13"/>
  <c r="O23" i="13"/>
  <c r="P23" i="13"/>
  <c r="N24" i="13"/>
  <c r="O24" i="13"/>
  <c r="P24" i="13"/>
  <c r="N25" i="13"/>
  <c r="O25" i="13"/>
  <c r="P25" i="13"/>
  <c r="N26" i="13"/>
  <c r="O26" i="13"/>
  <c r="P26" i="13"/>
  <c r="N27" i="13"/>
  <c r="O27" i="13"/>
  <c r="P27" i="13"/>
  <c r="N28" i="13"/>
  <c r="O28" i="13"/>
  <c r="P28" i="13"/>
  <c r="P5" i="13"/>
  <c r="O5" i="13"/>
  <c r="N5" i="13"/>
  <c r="I45" i="29" l="1"/>
  <c r="G45" i="29"/>
  <c r="I40" i="29"/>
  <c r="I41" i="29"/>
  <c r="I37" i="29"/>
  <c r="H37" i="29"/>
  <c r="G37" i="29"/>
  <c r="D49" i="29"/>
  <c r="D45" i="29"/>
  <c r="S31" i="13" l="1"/>
  <c r="I47" i="29" s="1"/>
  <c r="S30" i="13"/>
  <c r="I46" i="29" s="1"/>
  <c r="U32" i="13"/>
  <c r="V32" i="13"/>
  <c r="G40" i="29" s="1"/>
  <c r="W31" i="13"/>
  <c r="I39" i="29" s="1"/>
  <c r="W30" i="13"/>
  <c r="I38" i="29" s="1"/>
  <c r="V31" i="13"/>
  <c r="G39" i="29" s="1"/>
  <c r="V30" i="13"/>
  <c r="G38" i="29" s="1"/>
  <c r="V33" i="13"/>
  <c r="G41" i="29" s="1"/>
  <c r="I69" i="13"/>
  <c r="D50" i="29" s="1"/>
  <c r="D72" i="13"/>
  <c r="D46" i="29" s="1"/>
  <c r="I68" i="13"/>
  <c r="G31" i="29"/>
  <c r="D71" i="13"/>
  <c r="G30" i="29"/>
  <c r="H45" i="29"/>
  <c r="C41" i="29"/>
  <c r="C37" i="29"/>
  <c r="S32" i="13" l="1"/>
  <c r="F36" i="29"/>
  <c r="U33" i="13"/>
  <c r="H41" i="29" s="1"/>
  <c r="H40" i="29"/>
  <c r="J30" i="13"/>
  <c r="B42" i="29" s="1"/>
  <c r="I30" i="13"/>
  <c r="C42" i="29" s="1"/>
  <c r="E39" i="13"/>
  <c r="B38" i="29" s="1"/>
  <c r="D39" i="13"/>
  <c r="C38" i="29" s="1"/>
  <c r="U31" i="13"/>
  <c r="H39" i="29" s="1"/>
  <c r="R31" i="13"/>
  <c r="G47" i="29" s="1"/>
  <c r="Q31" i="13"/>
  <c r="H47" i="29" s="1"/>
  <c r="J29" i="13"/>
  <c r="I29" i="13"/>
  <c r="G29" i="29"/>
  <c r="E38" i="13"/>
  <c r="D38" i="13"/>
  <c r="G28" i="29"/>
  <c r="U30" i="13"/>
  <c r="H38" i="29" s="1"/>
  <c r="R30" i="13"/>
  <c r="G46" i="29" s="1"/>
  <c r="Q30" i="13"/>
  <c r="H46" i="29" s="1"/>
  <c r="B41" i="29"/>
  <c r="B37" i="29"/>
  <c r="S33" i="13" l="1"/>
  <c r="Q32" i="13"/>
  <c r="Q33" i="13" s="1"/>
  <c r="H48" i="29" s="1"/>
  <c r="R32" i="13"/>
  <c r="R33" i="13" s="1"/>
  <c r="G48" i="29" s="1"/>
  <c r="G32" i="29"/>
  <c r="G33" i="29" s="1"/>
  <c r="D33" i="29" s="1"/>
  <c r="I48" i="29" l="1"/>
</calcChain>
</file>

<file path=xl/sharedStrings.xml><?xml version="1.0" encoding="utf-8"?>
<sst xmlns="http://schemas.openxmlformats.org/spreadsheetml/2006/main" count="32269" uniqueCount="3859">
  <si>
    <t>Analytical Report</t>
  </si>
  <si>
    <t>Isotope(s) requested:</t>
  </si>
  <si>
    <r>
      <t>δ</t>
    </r>
    <r>
      <rPr>
        <vertAlign val="superscript"/>
        <sz val="12"/>
        <rFont val="Times New Roman"/>
        <family val="1"/>
      </rPr>
      <t>13</t>
    </r>
    <r>
      <rPr>
        <sz val="12"/>
        <rFont val="Times New Roman"/>
        <family val="1"/>
      </rPr>
      <t>C, δ</t>
    </r>
    <r>
      <rPr>
        <vertAlign val="superscript"/>
        <sz val="12"/>
        <rFont val="Times New Roman"/>
        <family val="1"/>
      </rPr>
      <t>15</t>
    </r>
    <r>
      <rPr>
        <sz val="12"/>
        <rFont val="Times New Roman"/>
        <family val="1"/>
      </rPr>
      <t>N, δ</t>
    </r>
    <r>
      <rPr>
        <vertAlign val="superscript"/>
        <sz val="12"/>
        <rFont val="Times New Roman"/>
        <family val="1"/>
      </rPr>
      <t>34</t>
    </r>
    <r>
      <rPr>
        <sz val="12"/>
        <rFont val="Times New Roman"/>
        <family val="1"/>
      </rPr>
      <t xml:space="preserve">S  </t>
    </r>
  </si>
  <si>
    <t>Instrument Used:</t>
  </si>
  <si>
    <t>Thermo Flash Isolink Elemental Analyzer coupled to a Thermo Delta V IRMS</t>
  </si>
  <si>
    <t>Analytical Code:</t>
  </si>
  <si>
    <t>029 (combustion/reduction organics)</t>
  </si>
  <si>
    <t>Units:</t>
  </si>
  <si>
    <r>
      <t>δ</t>
    </r>
    <r>
      <rPr>
        <vertAlign val="superscript"/>
        <sz val="12"/>
        <color indexed="8"/>
        <rFont val="Times New Roman"/>
        <family val="1"/>
      </rPr>
      <t>13</t>
    </r>
    <r>
      <rPr>
        <sz val="12"/>
        <color indexed="8"/>
        <rFont val="Times New Roman"/>
        <family val="1"/>
      </rPr>
      <t>C, δ</t>
    </r>
    <r>
      <rPr>
        <vertAlign val="superscript"/>
        <sz val="12"/>
        <color indexed="8"/>
        <rFont val="Times New Roman"/>
        <family val="1"/>
      </rPr>
      <t>15</t>
    </r>
    <r>
      <rPr>
        <sz val="12"/>
        <color indexed="8"/>
        <rFont val="Times New Roman"/>
        <family val="1"/>
      </rPr>
      <t>N, and δ</t>
    </r>
    <r>
      <rPr>
        <vertAlign val="superscript"/>
        <sz val="12"/>
        <color indexed="8"/>
        <rFont val="Times New Roman"/>
        <family val="1"/>
      </rPr>
      <t>34</t>
    </r>
    <r>
      <rPr>
        <sz val="12"/>
        <color indexed="8"/>
        <rFont val="Times New Roman"/>
        <family val="1"/>
      </rPr>
      <t>S values are reported w.r.t. VPDB, AIR, and V-CDT respectively in per mil</t>
    </r>
  </si>
  <si>
    <t>Principal Investigator:</t>
  </si>
  <si>
    <t>Job submission contact:</t>
  </si>
  <si>
    <t>Sample Material(s):</t>
  </si>
  <si>
    <t>Project:</t>
  </si>
  <si>
    <t>Date Submited:</t>
  </si>
  <si>
    <t>Number of unknown samples analyzed:</t>
  </si>
  <si>
    <t>Actual</t>
  </si>
  <si>
    <t>Quality Control Reference Material 1:</t>
  </si>
  <si>
    <t>N=</t>
  </si>
  <si>
    <t>Quality Control Reference Material 2:</t>
  </si>
  <si>
    <t>39-UWSIF-Glutamic 2</t>
  </si>
  <si>
    <t>Quality Control Reference Material 3:</t>
  </si>
  <si>
    <t>71-UWSIF-Silver Sulfide-</t>
  </si>
  <si>
    <t>Quality Control Reference Material 4:</t>
  </si>
  <si>
    <t>70-UWSIF-Silver Sulfide-</t>
  </si>
  <si>
    <t>Quality Assessment Reference Material 5:</t>
  </si>
  <si>
    <t>85-UWSIF-Protein</t>
  </si>
  <si>
    <t>Number of reference samples analyzed:</t>
  </si>
  <si>
    <t>Total</t>
  </si>
  <si>
    <t>Quality Assurance Data</t>
  </si>
  <si>
    <t>Quality Control Data</t>
  </si>
  <si>
    <t>Reference Material 1</t>
  </si>
  <si>
    <t>Known</t>
  </si>
  <si>
    <t>Reference Material 5</t>
  </si>
  <si>
    <r>
      <t>δ</t>
    </r>
    <r>
      <rPr>
        <vertAlign val="superscript"/>
        <sz val="12"/>
        <color indexed="60"/>
        <rFont val="Times New Roman"/>
        <family val="1"/>
      </rPr>
      <t>13</t>
    </r>
    <r>
      <rPr>
        <sz val="12"/>
        <color indexed="60"/>
        <rFont val="Times New Roman"/>
        <family val="1"/>
      </rPr>
      <t xml:space="preserve">C </t>
    </r>
    <r>
      <rPr>
        <vertAlign val="subscript"/>
        <sz val="12"/>
        <color indexed="60"/>
        <rFont val="Times New Roman"/>
        <family val="1"/>
      </rPr>
      <t>VPDB</t>
    </r>
  </si>
  <si>
    <r>
      <t>δ</t>
    </r>
    <r>
      <rPr>
        <vertAlign val="superscript"/>
        <sz val="12"/>
        <color indexed="60"/>
        <rFont val="Times New Roman"/>
        <family val="1"/>
      </rPr>
      <t>15</t>
    </r>
    <r>
      <rPr>
        <sz val="12"/>
        <color indexed="60"/>
        <rFont val="Times New Roman"/>
        <family val="1"/>
      </rPr>
      <t>N</t>
    </r>
    <r>
      <rPr>
        <vertAlign val="subscript"/>
        <sz val="12"/>
        <color indexed="60"/>
        <rFont val="Times New Roman"/>
        <family val="1"/>
      </rPr>
      <t xml:space="preserve"> AIR</t>
    </r>
  </si>
  <si>
    <r>
      <t>δ</t>
    </r>
    <r>
      <rPr>
        <vertAlign val="superscript"/>
        <sz val="12"/>
        <color indexed="60"/>
        <rFont val="Times New Roman"/>
        <family val="1"/>
      </rPr>
      <t>34</t>
    </r>
    <r>
      <rPr>
        <sz val="12"/>
        <color indexed="60"/>
        <rFont val="Times New Roman"/>
        <family val="1"/>
      </rPr>
      <t>S</t>
    </r>
    <r>
      <rPr>
        <vertAlign val="subscript"/>
        <sz val="12"/>
        <color indexed="60"/>
        <rFont val="Times New Roman"/>
        <family val="1"/>
      </rPr>
      <t xml:space="preserve"> V-CDT</t>
    </r>
  </si>
  <si>
    <t>average</t>
  </si>
  <si>
    <t>standard uncertainty</t>
  </si>
  <si>
    <t>Normalized average</t>
  </si>
  <si>
    <t>Reference Material 2</t>
  </si>
  <si>
    <t xml:space="preserve">Known </t>
  </si>
  <si>
    <t>Long-Term</t>
  </si>
  <si>
    <t>Acceptable Range</t>
  </si>
  <si>
    <r>
      <t xml:space="preserve">2 </t>
    </r>
    <r>
      <rPr>
        <sz val="12"/>
        <color rgb="FF8F2E00"/>
        <rFont val="Calibri"/>
        <family val="2"/>
      </rPr>
      <t>σ</t>
    </r>
  </si>
  <si>
    <t>Reference Material 3</t>
  </si>
  <si>
    <t>Weight Percent</t>
  </si>
  <si>
    <t>Wt% C</t>
  </si>
  <si>
    <t>Wt% N</t>
  </si>
  <si>
    <t>Wt% S</t>
  </si>
  <si>
    <t>Measured Average</t>
  </si>
  <si>
    <t>Reference Material 4</t>
  </si>
  <si>
    <t>relative error (%)</t>
  </si>
  <si>
    <t xml:space="preserve">Record Keeping </t>
  </si>
  <si>
    <t>Quality Assurance Approval</t>
  </si>
  <si>
    <t>Date Reported:</t>
  </si>
  <si>
    <t>Reviewer:</t>
  </si>
  <si>
    <t>Date Invoiced:</t>
  </si>
  <si>
    <t>Title:</t>
  </si>
  <si>
    <t>Initial:</t>
  </si>
  <si>
    <t>Date Reviewed:</t>
  </si>
  <si>
    <t>Comments:</t>
  </si>
  <si>
    <t>Analytical Comments:</t>
  </si>
  <si>
    <t>*Sample weight percents are calculated using the sample weights reported by the user and are dependent upon the accuracy of these values.</t>
  </si>
  <si>
    <t>Quality Control Color Legend</t>
  </si>
  <si>
    <t>SIF ID</t>
  </si>
  <si>
    <t>Sample ID</t>
  </si>
  <si>
    <t>Wt% N*</t>
  </si>
  <si>
    <t>Wt% C*</t>
  </si>
  <si>
    <t>Wt% S*</t>
  </si>
  <si>
    <r>
      <t>δ</t>
    </r>
    <r>
      <rPr>
        <b/>
        <vertAlign val="superscript"/>
        <sz val="14"/>
        <rFont val="Times New Roman"/>
        <family val="1"/>
      </rPr>
      <t>15</t>
    </r>
    <r>
      <rPr>
        <b/>
        <sz val="14"/>
        <rFont val="Times New Roman"/>
        <family val="1"/>
      </rPr>
      <t>N</t>
    </r>
  </si>
  <si>
    <r>
      <t>δ</t>
    </r>
    <r>
      <rPr>
        <b/>
        <vertAlign val="superscript"/>
        <sz val="14"/>
        <rFont val="Times New Roman"/>
        <family val="1"/>
      </rPr>
      <t>13</t>
    </r>
    <r>
      <rPr>
        <b/>
        <sz val="14"/>
        <rFont val="Times New Roman"/>
        <family val="1"/>
      </rPr>
      <t>C</t>
    </r>
  </si>
  <si>
    <r>
      <t>δ</t>
    </r>
    <r>
      <rPr>
        <b/>
        <vertAlign val="superscript"/>
        <sz val="14"/>
        <rFont val="Times New Roman"/>
        <family val="1"/>
      </rPr>
      <t>34</t>
    </r>
    <r>
      <rPr>
        <b/>
        <sz val="14"/>
        <rFont val="Times New Roman"/>
        <family val="1"/>
      </rPr>
      <t>S</t>
    </r>
  </si>
  <si>
    <t>Comments</t>
  </si>
  <si>
    <t>Line</t>
  </si>
  <si>
    <t>Identifier 1</t>
  </si>
  <si>
    <r>
      <t>δ</t>
    </r>
    <r>
      <rPr>
        <b/>
        <vertAlign val="superscript"/>
        <sz val="12"/>
        <rFont val="Times New Roman"/>
        <family val="1"/>
      </rPr>
      <t>15</t>
    </r>
    <r>
      <rPr>
        <b/>
        <sz val="12"/>
        <rFont val="Times New Roman"/>
        <family val="1"/>
      </rPr>
      <t>N</t>
    </r>
  </si>
  <si>
    <r>
      <t xml:space="preserve"> δ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</t>
    </r>
  </si>
  <si>
    <t>Absolute Difference</t>
  </si>
  <si>
    <t>Weight % measured</t>
  </si>
  <si>
    <r>
      <t>δ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</t>
    </r>
  </si>
  <si>
    <r>
      <t>δ</t>
    </r>
    <r>
      <rPr>
        <b/>
        <vertAlign val="superscript"/>
        <sz val="12"/>
        <rFont val="Times New Roman"/>
        <family val="1"/>
      </rPr>
      <t>34</t>
    </r>
    <r>
      <rPr>
        <b/>
        <sz val="12"/>
        <rFont val="Times New Roman"/>
        <family val="1"/>
      </rPr>
      <t>S</t>
    </r>
  </si>
  <si>
    <t>Normalized</t>
  </si>
  <si>
    <t>% Nitrogen</t>
  </si>
  <si>
    <t>% Carbon</t>
  </si>
  <si>
    <t>% Sulfur</t>
  </si>
  <si>
    <t>normalized</t>
  </si>
  <si>
    <t>QA Reference Materials</t>
  </si>
  <si>
    <t>QC Reference Material</t>
  </si>
  <si>
    <t>Known %</t>
  </si>
  <si>
    <t>known</t>
  </si>
  <si>
    <t>std uncertainty</t>
  </si>
  <si>
    <t>Average</t>
  </si>
  <si>
    <r>
      <t>δ</t>
    </r>
    <r>
      <rPr>
        <vertAlign val="superscript"/>
        <sz val="12"/>
        <rFont val="Times New Roman"/>
        <family val="1"/>
      </rPr>
      <t>15</t>
    </r>
    <r>
      <rPr>
        <sz val="12"/>
        <rFont val="Times New Roman"/>
        <family val="1"/>
      </rPr>
      <t>N known</t>
    </r>
  </si>
  <si>
    <t>Stdev</t>
  </si>
  <si>
    <t>stdev</t>
  </si>
  <si>
    <r>
      <t>δ</t>
    </r>
    <r>
      <rPr>
        <vertAlign val="superscript"/>
        <sz val="12"/>
        <rFont val="Times New Roman"/>
        <family val="1"/>
      </rPr>
      <t>13</t>
    </r>
    <r>
      <rPr>
        <sz val="12"/>
        <rFont val="Times New Roman"/>
        <family val="1"/>
      </rPr>
      <t>C known</t>
    </r>
  </si>
  <si>
    <t>Absolute Error</t>
  </si>
  <si>
    <t>Relative Error</t>
  </si>
  <si>
    <t>QC Reference Materials</t>
  </si>
  <si>
    <r>
      <t>δ</t>
    </r>
    <r>
      <rPr>
        <vertAlign val="superscript"/>
        <sz val="12"/>
        <rFont val="Times New Roman"/>
        <family val="1"/>
      </rPr>
      <t>34</t>
    </r>
    <r>
      <rPr>
        <sz val="12"/>
        <rFont val="Times New Roman"/>
        <family val="1"/>
      </rPr>
      <t xml:space="preserve">S known </t>
    </r>
  </si>
  <si>
    <t>For questions about the analysis, please contact:</t>
  </si>
  <si>
    <t>Chandelle Macdonald</t>
  </si>
  <si>
    <t>Master Technician</t>
  </si>
  <si>
    <t>email:</t>
  </si>
  <si>
    <t>cmacdon1@uwyo.edu</t>
  </si>
  <si>
    <t>Phone:</t>
  </si>
  <si>
    <t>(307) 766-6373</t>
  </si>
  <si>
    <t>Contact information for UW Stable Isotope Facility:</t>
  </si>
  <si>
    <t>Personnel:</t>
  </si>
  <si>
    <t>Dr. David G. Williams</t>
  </si>
  <si>
    <t>Faculty Director</t>
  </si>
  <si>
    <t>dgw@uwyo.edu</t>
  </si>
  <si>
    <t>Craig Cook</t>
  </si>
  <si>
    <t>Facility Director</t>
  </si>
  <si>
    <t>ccook21@uwyo.edu</t>
  </si>
  <si>
    <t>Address:</t>
  </si>
  <si>
    <t>UWYO Stable Isotope Facility</t>
  </si>
  <si>
    <t>University of Wyoming</t>
  </si>
  <si>
    <t>Berry Biodiversity Center Rm 214</t>
  </si>
  <si>
    <t>Laramie, WY 82071</t>
  </si>
  <si>
    <t>uwyosif@uwyo.edu</t>
  </si>
  <si>
    <t> (307) 766-6373</t>
  </si>
  <si>
    <t>Bad</t>
  </si>
  <si>
    <t>Unusable data point.  Contact SIF for reanalysis</t>
  </si>
  <si>
    <t>Flagged</t>
  </si>
  <si>
    <t xml:space="preserve">Error for data point may be greater than reported in quality assesment criteria.  Client should us at their own discretion.  </t>
  </si>
  <si>
    <t>Good</t>
  </si>
  <si>
    <t>Del-CHR</t>
  </si>
  <si>
    <t>Del-EA</t>
  </si>
  <si>
    <t>Del-IRMS</t>
  </si>
  <si>
    <t>Del-PK-SAT - (N, C, S)</t>
  </si>
  <si>
    <t>Del-OUT</t>
  </si>
  <si>
    <t>Data deleted - Outlier as determined by Q-test.</t>
  </si>
  <si>
    <t>PK-AMP - (N, C, S)</t>
  </si>
  <si>
    <t>NO PK - (N, C, S)</t>
  </si>
  <si>
    <t>Data flagged - No peak detected.</t>
  </si>
  <si>
    <t>Del-WT</t>
  </si>
  <si>
    <t>PK-BGD</t>
  </si>
  <si>
    <t>Data flagged – High backgrounds.</t>
  </si>
  <si>
    <t>Rep-noisy</t>
  </si>
  <si>
    <t>Replicate outside QA/QC criteria.</t>
  </si>
  <si>
    <t>REPRO</t>
  </si>
  <si>
    <t>Data deleted - Chromatography issue.
Example: Peak jump interference; high background.</t>
  </si>
  <si>
    <t>Data deleted - EA error.
Example: Missed sample/double sample; copper expired.</t>
  </si>
  <si>
    <t>Data deleted - IRMS error.
Example: Unstable reference peaks.</t>
  </si>
  <si>
    <t>Data deleted - Peak saturated the detector.
Example: Amplitude &gt; 50,000 mV.</t>
  </si>
  <si>
    <t>See "Data Flag" tab for more info.</t>
  </si>
  <si>
    <t>Data flagged – Low Peak amplitude.  Error may be greater than reported in quality assesment.
Example:  Amplitude &lt; 300 mV.</t>
  </si>
  <si>
    <t xml:space="preserve">Data deleted - Sample weight/weighing error.
Example: Wrong weight entered into sequence table. </t>
  </si>
  <si>
    <t>Data flagged – Data reprocessed separate from other data.
Example: Peak data redefined due to excessive tailing.</t>
  </si>
  <si>
    <t>Data point good but may have been reprossessed or treated differently than other data.</t>
  </si>
  <si>
    <t>Flag</t>
  </si>
  <si>
    <t>Data Flag</t>
  </si>
  <si>
    <t>48-UWSIF-Glutamic 4</t>
  </si>
  <si>
    <t>48-UWSIF-Glut-4-20230055.11</t>
  </si>
  <si>
    <t>48-UWSIF-Glut-4-20230055.12</t>
  </si>
  <si>
    <t>48-UWSIF-Glut-4-20230055.13</t>
  </si>
  <si>
    <t>48-UWSIF-Glut-4-20230055.14</t>
  </si>
  <si>
    <t>48-UWSIF-Glut-4-20230055.15</t>
  </si>
  <si>
    <t>39-UWSIF-UW Glut 2-20230055.11</t>
  </si>
  <si>
    <t>39-UWSIF-UW Glut 2-20230055.12</t>
  </si>
  <si>
    <t>85-UWSIF-Protein20230055.11</t>
  </si>
  <si>
    <t>85-UWSIF-Protein20230055.12</t>
  </si>
  <si>
    <t>71-UWSIF-Silver Sulfide-20230055.11</t>
  </si>
  <si>
    <t>71-UWSIF-Silver Sulfide-20230055.12</t>
  </si>
  <si>
    <t>70-UWSIF-Silver Sulfide-20230055.11</t>
  </si>
  <si>
    <t>70-UWSIF-Silver Sulfide-20230055.12</t>
  </si>
  <si>
    <t>70-UWSIF-Silver Sulfide-20230055.13</t>
  </si>
  <si>
    <t>48-UWSIF- Glut 4-20230114.12</t>
  </si>
  <si>
    <t>48-UWSIF- Glut 4-20230114.13</t>
  </si>
  <si>
    <t>48-UWSIF- Glut 4-20230114.14</t>
  </si>
  <si>
    <t>48-UWSIF- Glut 4-20230114.15</t>
  </si>
  <si>
    <t>48-UWSIF- Glut 4-20230114.16</t>
  </si>
  <si>
    <t>48-UWSIF- Glut 4-20230114.17</t>
  </si>
  <si>
    <t>48-UWSIF- Glut 4-20230114.18</t>
  </si>
  <si>
    <t>48-UWSIF- Glut 4-20230114.19</t>
  </si>
  <si>
    <t>39-UWSIF-UW Glut 2-20230114.11</t>
  </si>
  <si>
    <t>39-UWSIF-UW Glut 2-20230114.12</t>
  </si>
  <si>
    <t>39-UWSIF-UW Glut 2-20230114.13</t>
  </si>
  <si>
    <t>39-UWSIF-UW Glut 2-20230114.14</t>
  </si>
  <si>
    <t>39-UWSIF-UW Glut 2-20230055.13</t>
  </si>
  <si>
    <t>39-UWSIF-UW Glut 2-20230055.14</t>
  </si>
  <si>
    <t>10/25/24</t>
  </si>
  <si>
    <t>10/26/24</t>
  </si>
  <si>
    <t>85-UWSIF-Protein20230114.11</t>
  </si>
  <si>
    <t>85-UWSIF-Protein20230114.12</t>
  </si>
  <si>
    <t>85-UWSIF-Protein20230114.13</t>
  </si>
  <si>
    <t>85-UWSIF-Protein20230114.14</t>
  </si>
  <si>
    <t>85-UWSIF-Protein20230055.13</t>
  </si>
  <si>
    <t>85-UWSIF-Protein20230055.14</t>
  </si>
  <si>
    <t>71-UWSIF-Silver Sulfide-20230114.11</t>
  </si>
  <si>
    <t>71-UWSIF-Silver Sulfide-20230114.12</t>
  </si>
  <si>
    <t>71-UWSIF-Silver Sulfide-20230114.13</t>
  </si>
  <si>
    <t>71-UWSIF-Silver Sulfide-20230114.14</t>
  </si>
  <si>
    <t>71-UWSIF-Silver Sulfide-20230055.13</t>
  </si>
  <si>
    <t>71-UWSIF-Silver Sulfide-20230055.14</t>
  </si>
  <si>
    <t>70-UWSIF-Silver Sulfide-20230114.11</t>
  </si>
  <si>
    <t>70-UWSIF-Silver Sulfide-20230114.12</t>
  </si>
  <si>
    <t>70-UWSIF-Silver Sulfide-20230114.13</t>
  </si>
  <si>
    <t>70-UWSIF-Silver Sulfide-20230114.14</t>
  </si>
  <si>
    <t>70-UWSIF-Silver Sulfide-20230114.15</t>
  </si>
  <si>
    <t>70-UWSIF-Silver Sulfide-20230055.14</t>
  </si>
  <si>
    <t>70-UWSIF-Silver Sulfide-20230055.15</t>
  </si>
  <si>
    <t>48-UWSIF-Glut-4-20230055.53</t>
  </si>
  <si>
    <t>48-UWSIF-Glut-4-20230055.54</t>
  </si>
  <si>
    <t>48-UWSIF-Glut-4-20230055.55</t>
  </si>
  <si>
    <t>48-UWSIF-Glut-4-20230055.56</t>
  </si>
  <si>
    <t>48-UWSIF-Glut-4-20230055.57</t>
  </si>
  <si>
    <t>39-UWSIF-UW Glut 2-20230055.51</t>
  </si>
  <si>
    <t>39-UWSIF-UW Glut 2-20230055.52</t>
  </si>
  <si>
    <t>39-UWSIF-UW Glut 2-20230055.53</t>
  </si>
  <si>
    <t>39-UWSIF-UW Glut 2-20230055.54</t>
  </si>
  <si>
    <t>85-UWSIF-Protein20230055.51</t>
  </si>
  <si>
    <t>85-UWSIF-Protein20230055.52</t>
  </si>
  <si>
    <t>85-UWSIF-Protein20230055.53</t>
  </si>
  <si>
    <t>85-UWSIF-Protein20230055.54</t>
  </si>
  <si>
    <t>10/25/2024</t>
  </si>
  <si>
    <t>10/26/2024</t>
  </si>
  <si>
    <t>71-UWSIF-Silver Sulfide-20230055.51</t>
  </si>
  <si>
    <t>71-UWSIF-Silver Sulfide-20230055.52</t>
  </si>
  <si>
    <t>71-UWSIF-Silver Sulfide-20230055.53</t>
  </si>
  <si>
    <t>71-UWSIF-Silver Sulfide-20230055.54</t>
  </si>
  <si>
    <t>70-UWSIF-Silver Sulfide-20230055.51</t>
  </si>
  <si>
    <t>70-UWSIF-Silver Sulfide-20230055.52</t>
  </si>
  <si>
    <t>70-UWSIF-Silver Sulfide-20230055.53</t>
  </si>
  <si>
    <t>70-UWSIF-Silver Sulfide-20230055.54</t>
  </si>
  <si>
    <t>70-UWSIF-Silver Sulfide-20230055.55</t>
  </si>
  <si>
    <t>48-UWSIF-Glut-4-20230055.33</t>
  </si>
  <si>
    <t>48-UWSIF-Glut-4-20230055.34</t>
  </si>
  <si>
    <t>48-UWSIF-Glut-4-20230055.35</t>
  </si>
  <si>
    <t>48-UWSIF-Glut-4-20230055.36</t>
  </si>
  <si>
    <t>48-UWSIF-Glut-4-20230055.37</t>
  </si>
  <si>
    <t>39-UWSIF-UW Glut 2-20230055.31</t>
  </si>
  <si>
    <t>39-UWSIF-UW Glut 2-20230055.32</t>
  </si>
  <si>
    <t>39-UWSIF-UW Glut 2-20230055.33</t>
  </si>
  <si>
    <t>39-UWSIF-UW Glut 2-20230055.34</t>
  </si>
  <si>
    <t>85-UWSIF-Protein20230055.31</t>
  </si>
  <si>
    <t>85-UWSIF-Protein20230055.32</t>
  </si>
  <si>
    <t>85-UWSIF-Protein20230055.33</t>
  </si>
  <si>
    <t>85-UWSIF-Protein20230055.34</t>
  </si>
  <si>
    <t>71-UWSIF-Silver Sulfide-20230055.31</t>
  </si>
  <si>
    <t>71-UWSIF-Silver Sulfide-20230055.32</t>
  </si>
  <si>
    <t>71-UWSIF-Silver Sulfide-20230055.33</t>
  </si>
  <si>
    <t>71-UWSIF-Silver Sulfide-20230055.34</t>
  </si>
  <si>
    <t>70-UWSIF-Silver Sulfide-20230055.31</t>
  </si>
  <si>
    <t>70-UWSIF-Silver Sulfide-20230055.32</t>
  </si>
  <si>
    <t>70-UWSIF-Silver Sulfide-20230055.33</t>
  </si>
  <si>
    <t>70-UWSIF-Silver Sulfide-20230055.34</t>
  </si>
  <si>
    <t>70-UWSIF-Silver Sulfide-20230055.35</t>
  </si>
  <si>
    <t>48-UWSIF-Glut-4-20230055.43</t>
  </si>
  <si>
    <t>48-UWSIF-Glut-4-20230055.44</t>
  </si>
  <si>
    <t>48-UWSIF-Glut-4-20230055.45</t>
  </si>
  <si>
    <t>48-UWSIF-Glut-4-20230055.46</t>
  </si>
  <si>
    <t>48-UWSIF-Glut-4-20230055.47</t>
  </si>
  <si>
    <t>39-UWSIF-UW Glut 2-20230055.41</t>
  </si>
  <si>
    <t>39-UWSIF-UW Glut 2-20230055.42</t>
  </si>
  <si>
    <t>39-UWSIF-UW Glut 2-20230055.43</t>
  </si>
  <si>
    <t>39-UWSIF-UW Glut 2-20230055.44</t>
  </si>
  <si>
    <t>85-UWSIF-Protein20230055.41</t>
  </si>
  <si>
    <t>85-UWSIF-Protein20230055.42</t>
  </si>
  <si>
    <t>85-UWSIF-Protein20230055.43</t>
  </si>
  <si>
    <t>85-UWSIF-Protein20230055.44</t>
  </si>
  <si>
    <t>71-UWSIF-Silver Sulfide-20230055.41</t>
  </si>
  <si>
    <t>71-UWSIF-Silver Sulfide-20230055.42</t>
  </si>
  <si>
    <t>71-UWSIF-Silver Sulfide-20230055.43</t>
  </si>
  <si>
    <t>71-UWSIF-Silver Sulfide-20230055.44</t>
  </si>
  <si>
    <t>70-UWSIF-Silver Sulfide-20230055.41</t>
  </si>
  <si>
    <t>70-UWSIF-Silver Sulfide-20230055.42</t>
  </si>
  <si>
    <t>70-UWSIF-Silver Sulfide-20230055.43</t>
  </si>
  <si>
    <t>70-UWSIF-Silver Sulfide-20230055.44</t>
  </si>
  <si>
    <t>70-UWSIF-Silver Sulfide-20230055.45</t>
  </si>
  <si>
    <t>20230055.001</t>
  </si>
  <si>
    <t>FON_P3_20210630</t>
  </si>
  <si>
    <t>20230055.002</t>
  </si>
  <si>
    <t>GLN_P3_20210712</t>
  </si>
  <si>
    <t>20230055.003</t>
  </si>
  <si>
    <t>ALC_P1_20210614_DUP</t>
  </si>
  <si>
    <t>20230055.004</t>
  </si>
  <si>
    <t>GLN_P1_20210809</t>
  </si>
  <si>
    <t xml:space="preserve">GRY_P1_20210902	</t>
  </si>
  <si>
    <t>20230055.006</t>
  </si>
  <si>
    <t>ALS_P1_20220621</t>
  </si>
  <si>
    <t>20230055.007</t>
  </si>
  <si>
    <t>GRY_P1_20210902</t>
  </si>
  <si>
    <t>20230055.008</t>
  </si>
  <si>
    <t>GLN_P2_20210809</t>
  </si>
  <si>
    <t>20230055.009</t>
  </si>
  <si>
    <t>GLN_P1_20210609</t>
  </si>
  <si>
    <t>20230055.010</t>
  </si>
  <si>
    <t>GRN_P1_20220601</t>
  </si>
  <si>
    <t>20230055.011</t>
  </si>
  <si>
    <t>GRY_P1_20220623</t>
  </si>
  <si>
    <t>20230055.012</t>
  </si>
  <si>
    <t>GRN_P1_20220725</t>
  </si>
  <si>
    <t>20230055.013</t>
  </si>
  <si>
    <t>GRN_P3_20220601</t>
  </si>
  <si>
    <t>20230055.014</t>
  </si>
  <si>
    <t>GRY_P2_20210902</t>
  </si>
  <si>
    <t>20230055.015</t>
  </si>
  <si>
    <t>WHE_P3_20210903</t>
  </si>
  <si>
    <t>20230055.016</t>
  </si>
  <si>
    <t>GRY_P2_20220817</t>
  </si>
  <si>
    <t>20230055.017</t>
  </si>
  <si>
    <t>WHE_P1_20210701</t>
  </si>
  <si>
    <t>20230055.018</t>
  </si>
  <si>
    <t>WHE_P1_20210903</t>
  </si>
  <si>
    <t>20230055.019</t>
  </si>
  <si>
    <t>WHE_P2_20210707</t>
  </si>
  <si>
    <t>Replicate C9</t>
  </si>
  <si>
    <t>20230055.020</t>
  </si>
  <si>
    <t>VIV_P2_20210629</t>
  </si>
  <si>
    <t>20230055.021</t>
  </si>
  <si>
    <t>FON_P3_20211001</t>
  </si>
  <si>
    <t>20230055.022</t>
  </si>
  <si>
    <t>GRN_P2_20220725</t>
  </si>
  <si>
    <t>20230055.023</t>
  </si>
  <si>
    <t>GLN_P3_20210809</t>
  </si>
  <si>
    <t>20230055.024</t>
  </si>
  <si>
    <t>WHE_P2_20210903</t>
  </si>
  <si>
    <t>PkAmp-NS</t>
  </si>
  <si>
    <t>20230055.025</t>
  </si>
  <si>
    <t>GLN_P1_20210712</t>
  </si>
  <si>
    <t>20230055.026</t>
  </si>
  <si>
    <t>FON_P3_20210630_DUP</t>
  </si>
  <si>
    <t>20230055.027</t>
  </si>
  <si>
    <t>VIV_P3_20210629</t>
  </si>
  <si>
    <t>20230055.028</t>
  </si>
  <si>
    <t>GLN_P2_20210609_DUP</t>
  </si>
  <si>
    <t>20230055.029</t>
  </si>
  <si>
    <t>GRY_P3_20220817</t>
  </si>
  <si>
    <t>20230055.030</t>
  </si>
  <si>
    <t>GRY_P3_20220623</t>
  </si>
  <si>
    <t>20230055.031</t>
  </si>
  <si>
    <t>VIV_P1-20210827</t>
  </si>
  <si>
    <t>20230055.032</t>
  </si>
  <si>
    <t>FON_P2_20210630</t>
  </si>
  <si>
    <t>20230055.033</t>
  </si>
  <si>
    <t>GRY_P1_20220930</t>
  </si>
  <si>
    <t>20230055.034</t>
  </si>
  <si>
    <t>GRY_P2_20220930</t>
  </si>
  <si>
    <t>20230055.035</t>
  </si>
  <si>
    <t>GRY_P3_20220930</t>
  </si>
  <si>
    <t>20230055.036</t>
  </si>
  <si>
    <t>GRN_P2_20220601</t>
  </si>
  <si>
    <t>20230055.037</t>
  </si>
  <si>
    <t>GRY_P2_202220623</t>
  </si>
  <si>
    <t>20230055.038</t>
  </si>
  <si>
    <t>GRN_P3_20220725</t>
  </si>
  <si>
    <t>20230055.039</t>
  </si>
  <si>
    <t>GLN_P3_20210609</t>
  </si>
  <si>
    <t>20230055.040</t>
  </si>
  <si>
    <t>WHE_P1_20220623</t>
  </si>
  <si>
    <t>20230055.041</t>
  </si>
  <si>
    <t>GRY_P3_20210714</t>
  </si>
  <si>
    <t>20230055.042</t>
  </si>
  <si>
    <t>FON_P1_20210630</t>
  </si>
  <si>
    <t>20230055.043</t>
  </si>
  <si>
    <t>ALC_P2_20210614</t>
  </si>
  <si>
    <t>20230055.044</t>
  </si>
  <si>
    <t>VIV_P1_20210629</t>
  </si>
  <si>
    <t>20230055.045</t>
  </si>
  <si>
    <t>ALC_P1_20210614</t>
  </si>
  <si>
    <t>20230055.046</t>
  </si>
  <si>
    <t>WHE_P3_20210707</t>
  </si>
  <si>
    <t>20230055.047</t>
  </si>
  <si>
    <t>WHE_P3_20221012_DUP</t>
  </si>
  <si>
    <t>20230055.048</t>
  </si>
  <si>
    <t>WHE_P2_20220817_DUP</t>
  </si>
  <si>
    <t>20230055.049</t>
  </si>
  <si>
    <t>GLN_P2_20210712</t>
  </si>
  <si>
    <t>20230055.050</t>
  </si>
  <si>
    <t>GRY_P3_20220907_DUP</t>
  </si>
  <si>
    <t>20230055.051</t>
  </si>
  <si>
    <t>SAR_P2_20220912</t>
  </si>
  <si>
    <t>20230055.052</t>
  </si>
  <si>
    <t>SAR_P1_20220912</t>
  </si>
  <si>
    <t>20230055.053</t>
  </si>
  <si>
    <t>GRY_P1_20220939_DUP</t>
  </si>
  <si>
    <t>20230055.054</t>
  </si>
  <si>
    <t>GRY_P3_20220812_DUP</t>
  </si>
  <si>
    <t>20230055.055</t>
  </si>
  <si>
    <t>SAR_P3_20220812_DUP</t>
  </si>
  <si>
    <t>20230055.056</t>
  </si>
  <si>
    <t>ALS_P3_20220812_DUP</t>
  </si>
  <si>
    <t>20230055.057</t>
  </si>
  <si>
    <t>SAR_P3_20220524</t>
  </si>
  <si>
    <t>20230055.058</t>
  </si>
  <si>
    <t>ALS_P3_20220725</t>
  </si>
  <si>
    <t>20230055.059</t>
  </si>
  <si>
    <t>SAR_P2_20220524</t>
  </si>
  <si>
    <t>20230055.060</t>
  </si>
  <si>
    <t>SAR_P1_20220524</t>
  </si>
  <si>
    <t>20230055.061</t>
  </si>
  <si>
    <t>GRN_P3_20220920_11m_Vertical_Tow</t>
  </si>
  <si>
    <t>20230055.062</t>
  </si>
  <si>
    <t>GRN_P2_20220920_11m_Vertical_Tow</t>
  </si>
  <si>
    <t>20230055.063</t>
  </si>
  <si>
    <t>SAR_P1_20220831</t>
  </si>
  <si>
    <t>20230055.064</t>
  </si>
  <si>
    <t>SAR_P1_20220912_DUP</t>
  </si>
  <si>
    <t>20230055.065</t>
  </si>
  <si>
    <t>ALS_P3_202201017_DUP</t>
  </si>
  <si>
    <t>20230055.066</t>
  </si>
  <si>
    <t>SAR_P3_20220912</t>
  </si>
  <si>
    <t>20230055.067</t>
  </si>
  <si>
    <t>VIV_P2_20210827</t>
  </si>
  <si>
    <t>20230055.068</t>
  </si>
  <si>
    <t>SAR_P2_20220831</t>
  </si>
  <si>
    <t>20230055.069</t>
  </si>
  <si>
    <t>SAR_P3_20220831</t>
  </si>
  <si>
    <t>20230055.070</t>
  </si>
  <si>
    <t>SAR_P3_20220831_DUP</t>
  </si>
  <si>
    <t>20230055.071</t>
  </si>
  <si>
    <t>VIV_P3_20210827</t>
  </si>
  <si>
    <t>20230055.072</t>
  </si>
  <si>
    <t>ALS_P2_20220715</t>
  </si>
  <si>
    <t>20230055.073</t>
  </si>
  <si>
    <t>ALS_P1_20220715</t>
  </si>
  <si>
    <t>NFL_P1_20210817</t>
  </si>
  <si>
    <t>ALS_P1_20220812</t>
  </si>
  <si>
    <t>NFL_P2_20210914</t>
  </si>
  <si>
    <t>NFL_P3_20210817</t>
  </si>
  <si>
    <t>NFL_P2_20210720</t>
  </si>
  <si>
    <t>ALS_P3_20220812</t>
  </si>
  <si>
    <t>NFL_P2_20210817</t>
  </si>
  <si>
    <t>NFL_P1_20210914</t>
  </si>
  <si>
    <t>ALS_P2_20220812</t>
  </si>
  <si>
    <t>NFL_P3_20210914</t>
  </si>
  <si>
    <t>NFL_P3_20210720</t>
  </si>
  <si>
    <t>ALS_P3_20220621</t>
  </si>
  <si>
    <t>SAR_P2_20220621</t>
  </si>
  <si>
    <t>NFL_P2_20211019</t>
  </si>
  <si>
    <t>ALS_P3_20221017</t>
  </si>
  <si>
    <t>NFL_P1_20211019</t>
  </si>
  <si>
    <t>ALS_P2_20221017</t>
  </si>
  <si>
    <t>ALS_P2_20220621</t>
  </si>
  <si>
    <t>SAR_P1_20220621</t>
  </si>
  <si>
    <t>NFL_P3_20211109</t>
  </si>
  <si>
    <t>SAR_P3_20220728</t>
  </si>
  <si>
    <t>BOY_LPD_20220615</t>
  </si>
  <si>
    <t>WHE_P2_20220817</t>
  </si>
  <si>
    <t>SAR_P1_20220812</t>
  </si>
  <si>
    <t>WHE_P3_20220817</t>
  </si>
  <si>
    <t>NFL_P2_20211109</t>
  </si>
  <si>
    <t>WHE_P3_20220623</t>
  </si>
  <si>
    <t>SAR_P3_20220812</t>
  </si>
  <si>
    <t>NFL_P3_20211019</t>
  </si>
  <si>
    <t>WHE_P3_20220726</t>
  </si>
  <si>
    <t>WHE_P1_20220726</t>
  </si>
  <si>
    <t>BOY_TPD_20220712</t>
  </si>
  <si>
    <t>BOY_TPD_20220829</t>
  </si>
  <si>
    <t>SAR_P2_20220728</t>
  </si>
  <si>
    <t>GRN_P2_20220831</t>
  </si>
  <si>
    <t>BOY_LPD_20220712</t>
  </si>
  <si>
    <t>WHE_P2_20220726</t>
  </si>
  <si>
    <t>BOY_RPD_20220510</t>
  </si>
  <si>
    <t>BOY_LPD_20220510</t>
  </si>
  <si>
    <t>GRN_P1_20220831</t>
  </si>
  <si>
    <t>SAR_P1_20220728</t>
  </si>
  <si>
    <t>WHE_P1_20220817</t>
  </si>
  <si>
    <t>GRY_P2_20220907</t>
  </si>
  <si>
    <t>GRN_P3_20220831</t>
  </si>
  <si>
    <t>BOY_TPD_20220510</t>
  </si>
  <si>
    <t>GRY_P1_20220907</t>
  </si>
  <si>
    <t>WHE_P2_20220623</t>
  </si>
  <si>
    <t>GRY_P3_20220907</t>
  </si>
  <si>
    <t>PkAmp-N, No-PK-S</t>
  </si>
  <si>
    <t>William Fetzer</t>
  </si>
  <si>
    <t>Invertebrate Tissue</t>
  </si>
  <si>
    <t>WY Zooplanton SIA</t>
  </si>
  <si>
    <t>126</t>
  </si>
  <si>
    <t>UWSIF Job 2023-0055</t>
  </si>
  <si>
    <t>Tray 2 d15N accuracy was out of QA tolerance by 0.06permil.  Client should use at their own discretion.</t>
  </si>
  <si>
    <t>cjm</t>
  </si>
  <si>
    <t>See analytical comments above</t>
  </si>
  <si>
    <t>Date</t>
  </si>
  <si>
    <t>Row</t>
  </si>
  <si>
    <t>dat_Row</t>
  </si>
  <si>
    <t>Identifier 2</t>
  </si>
  <si>
    <t>Amount</t>
  </si>
  <si>
    <t>Ampl  28</t>
  </si>
  <si>
    <t>d 15N/14N</t>
  </si>
  <si>
    <t>LinearCorrd15N/14N</t>
  </si>
  <si>
    <t>Ampl  44</t>
  </si>
  <si>
    <t>d 13C/12C</t>
  </si>
  <si>
    <t>LinearCor.
d13C/12C</t>
  </si>
  <si>
    <t>Ampl  66</t>
  </si>
  <si>
    <t>d 34S/32S</t>
  </si>
  <si>
    <t>LinearCorr. 
d 34S/32S</t>
  </si>
  <si>
    <t>%N</t>
  </si>
  <si>
    <t>%C</t>
  </si>
  <si>
    <t>%S</t>
  </si>
  <si>
    <t>Corr. 15N</t>
  </si>
  <si>
    <t>Corr. 13C</t>
  </si>
  <si>
    <t>Corr. 34S</t>
  </si>
  <si>
    <t>15</t>
  </si>
  <si>
    <t>16</t>
  </si>
  <si>
    <t>17</t>
  </si>
  <si>
    <t>18</t>
  </si>
  <si>
    <t>6</t>
  </si>
  <si>
    <t>7</t>
  </si>
  <si>
    <t>Corrections</t>
  </si>
  <si>
    <t>Normalization standards</t>
  </si>
  <si>
    <t>Residual d15N Linear</t>
  </si>
  <si>
    <t>Residual d13C Linear</t>
  </si>
  <si>
    <t>1</t>
  </si>
  <si>
    <t>48-UWSIF-Glut-4-</t>
  </si>
  <si>
    <t>2</t>
  </si>
  <si>
    <t>3</t>
  </si>
  <si>
    <t>4</t>
  </si>
  <si>
    <t>5</t>
  </si>
  <si>
    <t>8</t>
  </si>
  <si>
    <t>39-UWSIF-UW Glut 2-</t>
  </si>
  <si>
    <t>9</t>
  </si>
  <si>
    <t>10</t>
  </si>
  <si>
    <t>11</t>
  </si>
  <si>
    <t>12</t>
  </si>
  <si>
    <t>13</t>
  </si>
  <si>
    <t>14</t>
  </si>
  <si>
    <t>15N Normalization</t>
  </si>
  <si>
    <t>Meas.</t>
  </si>
  <si>
    <t>UWSIF 39- UW Glutamic 2</t>
  </si>
  <si>
    <t>Lab QC Check</t>
  </si>
  <si>
    <t>Ref. Check</t>
  </si>
  <si>
    <t>Corrected</t>
  </si>
  <si>
    <t>85-UWSIF-Protein Standard-</t>
  </si>
  <si>
    <t>Percentage</t>
  </si>
  <si>
    <t>13C Normalization</t>
  </si>
  <si>
    <t>34S Normalization</t>
  </si>
  <si>
    <t>Analyst:</t>
  </si>
  <si>
    <t>Date:</t>
  </si>
  <si>
    <t>Data Reduction Method:</t>
  </si>
  <si>
    <t>CNS_V4.R</t>
  </si>
  <si>
    <t>Instument:</t>
  </si>
  <si>
    <t>EA Isolink CN</t>
  </si>
  <si>
    <t>PkAmp-NS, peak areas too small to calculate percent N</t>
  </si>
  <si>
    <t>48-UWSIF- Glut 4-</t>
  </si>
  <si>
    <t>Linear Corr. d13C</t>
  </si>
  <si>
    <t>LinearCorr. d 34S/32S</t>
  </si>
  <si>
    <t>CR</t>
  </si>
  <si>
    <t>114/2024</t>
  </si>
  <si>
    <t>Linear Corr. d15N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</si>
  <si>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</si>
  <si>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</si>
  <si>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</si>
  <si>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</si>
  <si>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</si>
  <si>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</si>
  <si>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</si>
  <si>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</si>
  <si>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</si>
  <si>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</si>
  <si>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</si>
  <si>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</si>
  <si>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</si>
  <si>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</si>
  <si>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</si>
  <si>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</si>
  <si>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</si>
  <si>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</si>
  <si>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</si>
  <si>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</si>
  <si>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</si>
  <si>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44</t>
  </si>
  <si>
    <t>45</t>
  </si>
  <si>
    <t>40</t>
  </si>
  <si>
    <t>41</t>
  </si>
  <si>
    <t>42</t>
  </si>
  <si>
    <t>43</t>
  </si>
  <si>
    <t>46</t>
  </si>
  <si>
    <t>47</t>
  </si>
  <si>
    <t>48</t>
  </si>
  <si>
    <t>49</t>
  </si>
  <si>
    <t>Identifier.1</t>
  </si>
  <si>
    <t>Identifier.2</t>
  </si>
  <si>
    <t>Component</t>
  </si>
  <si>
    <t>Ampl..28</t>
  </si>
  <si>
    <t>d15N</t>
  </si>
  <si>
    <t>Ampl..44</t>
  </si>
  <si>
    <t>d13C</t>
  </si>
  <si>
    <t>Ampl..66</t>
  </si>
  <si>
    <t>d34S</t>
  </si>
  <si>
    <t>Amt.</t>
  </si>
  <si>
    <t>Area.All</t>
  </si>
  <si>
    <t>Area.28</t>
  </si>
  <si>
    <t>Area.44</t>
  </si>
  <si>
    <t>Area.64</t>
  </si>
  <si>
    <t>Cont..Flow.Ref..Name.</t>
  </si>
  <si>
    <t>Sample.Dilution</t>
  </si>
  <si>
    <t>Method</t>
  </si>
  <si>
    <t>Measurment.Infos</t>
  </si>
  <si>
    <t>Comment</t>
  </si>
  <si>
    <t>Information</t>
  </si>
  <si>
    <t>Peak.Nr</t>
  </si>
  <si>
    <t>Start</t>
  </si>
  <si>
    <t>End</t>
  </si>
  <si>
    <t>Width</t>
  </si>
  <si>
    <t>Area.29</t>
  </si>
  <si>
    <t>Area.45</t>
  </si>
  <si>
    <t>Area.46</t>
  </si>
  <si>
    <t>Area.66</t>
  </si>
  <si>
    <t>Ampl..29</t>
  </si>
  <si>
    <t>Ampl..45</t>
  </si>
  <si>
    <t>Ampl..46</t>
  </si>
  <si>
    <t>Ampl..64</t>
  </si>
  <si>
    <t>BGD.28</t>
  </si>
  <si>
    <t>BGD.29</t>
  </si>
  <si>
    <t>BGD.30</t>
  </si>
  <si>
    <t>BGD.44</t>
  </si>
  <si>
    <t>BGD.45</t>
  </si>
  <si>
    <t>BGD.46</t>
  </si>
  <si>
    <t>BGD.64</t>
  </si>
  <si>
    <t>BGD.66</t>
  </si>
  <si>
    <t>Is.Ref._</t>
  </si>
  <si>
    <t>rR.29N2.28N2</t>
  </si>
  <si>
    <t>rR.45CO2.44CO2</t>
  </si>
  <si>
    <t>rR.66SO2.64SO2</t>
  </si>
  <si>
    <t>Time</t>
  </si>
  <si>
    <t>10/24/24</t>
  </si>
  <si>
    <t>N2_zero</t>
  </si>
  <si>
    <t>N2_CO2_LowSens_single_wSO2_ND0_CD 95_soils</t>
  </si>
  <si>
    <t>Set Sample Dilution to 0 (%);Sample dilution: 000 0;Set Reference Dilution to 31 (%);Enable EA Flow Reduction;Peak Center found at (59046);Sample Dilution found at 0 ();Set Sample Dilution to 0 (%);Sample dilution: 000 0;Set Reference Dilution to 60 (%);S</t>
  </si>
  <si>
    <t>2023-0055 Tray 1 Fetzer</t>
  </si>
  <si>
    <t>21.3</t>
  </si>
  <si>
    <t>16.6</t>
  </si>
  <si>
    <t>921.9</t>
  </si>
  <si>
    <t>14:03:43</t>
  </si>
  <si>
    <t>22.1</t>
  </si>
  <si>
    <t>17.1</t>
  </si>
  <si>
    <t>914.6</t>
  </si>
  <si>
    <t>Nitrogen</t>
  </si>
  <si>
    <t>22.8</t>
  </si>
  <si>
    <t>17.6</t>
  </si>
  <si>
    <t>1092.1</t>
  </si>
  <si>
    <t>Carbon</t>
  </si>
  <si>
    <t>CO2 Lab.Tank</t>
  </si>
  <si>
    <t>0.3</t>
  </si>
  <si>
    <t>2.5</t>
  </si>
  <si>
    <t>46.5</t>
  </si>
  <si>
    <t>1.7</t>
  </si>
  <si>
    <t>4.0</t>
  </si>
  <si>
    <t>36.9</t>
  </si>
  <si>
    <t>1.3</t>
  </si>
  <si>
    <t>3.6</t>
  </si>
  <si>
    <t>37.8</t>
  </si>
  <si>
    <t>SO2 Lab.Tank</t>
  </si>
  <si>
    <t>SO2_After_N2_CO2</t>
  </si>
  <si>
    <t>Set Sample Dilution to 0 (%);Sample dilution: 000 0;Set Reference Dilution to 73 (%);Enable EA Flow Reduction;Peak Center found at (59255);Sample Dilution found at 0 ();Set Sample Dilution to 0 (%);Sample dilution: 000 0;</t>
  </si>
  <si>
    <t>CR 10/24/2024</t>
  </si>
  <si>
    <t>Set Sample Dilution to 0 (%);Sample dilution: 000 0;Set Reference Dilution to 73 (%);Enable EA Flow Reduction;Peak Center found at (59255);Sample Dilution found at 0 ();Set Sample Dilution to 0 (%);Sample dilution: 000 0</t>
  </si>
  <si>
    <t>24.1</t>
  </si>
  <si>
    <t>134.1</t>
  </si>
  <si>
    <t>14:14:22</t>
  </si>
  <si>
    <t>10.0</t>
  </si>
  <si>
    <t>60.2</t>
  </si>
  <si>
    <t>He psi: 250</t>
  </si>
  <si>
    <t>21.7</t>
  </si>
  <si>
    <t>17.0</t>
  </si>
  <si>
    <t>1073.3</t>
  </si>
  <si>
    <t>14:25:18</t>
  </si>
  <si>
    <t>22.5</t>
  </si>
  <si>
    <t>17.4</t>
  </si>
  <si>
    <t>1055.4</t>
  </si>
  <si>
    <t>23.0</t>
  </si>
  <si>
    <t>17.7</t>
  </si>
  <si>
    <t>1192.2</t>
  </si>
  <si>
    <t>1.1</t>
  </si>
  <si>
    <t>3.5</t>
  </si>
  <si>
    <t>58.3</t>
  </si>
  <si>
    <t>2.2</t>
  </si>
  <si>
    <t>40.5</t>
  </si>
  <si>
    <t>2.4</t>
  </si>
  <si>
    <t>42.0</t>
  </si>
  <si>
    <t>Set Sample Dilution to 0 (%);Sample dilution: 000 0;Set Reference Dilution to 73 (%);Enable EA Flow Reduction;Peak Center found at (59264);Sample Dilution found at 0 ();Set Sample Dilution to 0 (%);Sample dilution: 000 0;</t>
  </si>
  <si>
    <t>O2psi: 1750</t>
  </si>
  <si>
    <t>Set Sample Dilution to 0 (%);Sample dilution: 000 0;Set Reference Dilution to 73 (%);Enable EA Flow Reduction;Peak Center found at (59264);Sample Dilution found at 0 ();Set Sample Dilution to 0 (%);Sample dilution: 000 0</t>
  </si>
  <si>
    <t>25.9</t>
  </si>
  <si>
    <t>144.2</t>
  </si>
  <si>
    <t>14:35:56</t>
  </si>
  <si>
    <t>10.2</t>
  </si>
  <si>
    <t>62.0</t>
  </si>
  <si>
    <t>Set Sample Dilution to 0 (%);Sample dilution: 000 0;Set Reference Dilution to 31 (%);Enable EA Flow Reduction;Peak Center found at (59056);Sample Dilution found at 0 ();Set Sample Dilution to 0 (%);Sample dilution: 000 0;Set Reference Dilution to 60 (%);S</t>
  </si>
  <si>
    <t>21.6</t>
  </si>
  <si>
    <t>16.7</t>
  </si>
  <si>
    <t>1081.6</t>
  </si>
  <si>
    <t>14:46:52</t>
  </si>
  <si>
    <t>22.4</t>
  </si>
  <si>
    <t>1062.7</t>
  </si>
  <si>
    <t>22.9</t>
  </si>
  <si>
    <t>17.5</t>
  </si>
  <si>
    <t>1213.2</t>
  </si>
  <si>
    <t>0.7</t>
  </si>
  <si>
    <t>3.0</t>
  </si>
  <si>
    <t>62.3</t>
  </si>
  <si>
    <t>0.6</t>
  </si>
  <si>
    <t>2.6</t>
  </si>
  <si>
    <t>43.7</t>
  </si>
  <si>
    <t>2.7</t>
  </si>
  <si>
    <t>44.9</t>
  </si>
  <si>
    <t>M28: 136</t>
  </si>
  <si>
    <t>26.5</t>
  </si>
  <si>
    <t>147.9</t>
  </si>
  <si>
    <t>14:57:31</t>
  </si>
  <si>
    <t>10.7</t>
  </si>
  <si>
    <t>65.0</t>
  </si>
  <si>
    <t>Set Sample Dilution to 0 (%);Sample dilution: 000 0;Set Reference Dilution to 31 (%);Enable EA Flow Reduction;Peak Center found at (59066);Sample Dilution found at 0 ();Set Sample Dilution to 0 (%);Sample dilution: 000 0;Set Reference Dilution to 60 (%);S</t>
  </si>
  <si>
    <t>M29: 76</t>
  </si>
  <si>
    <t>21.8</t>
  </si>
  <si>
    <t>16.9</t>
  </si>
  <si>
    <t>1094.3</t>
  </si>
  <si>
    <t>15:08:27</t>
  </si>
  <si>
    <t>22.7</t>
  </si>
  <si>
    <t>17.3</t>
  </si>
  <si>
    <t>1076.5</t>
  </si>
  <si>
    <t>23.2</t>
  </si>
  <si>
    <t>1264.7</t>
  </si>
  <si>
    <t>0.0</t>
  </si>
  <si>
    <t>2.0</t>
  </si>
  <si>
    <t>68.0</t>
  </si>
  <si>
    <t>1.8</t>
  </si>
  <si>
    <t>48.6</t>
  </si>
  <si>
    <t>1.4</t>
  </si>
  <si>
    <t>3.7</t>
  </si>
  <si>
    <t>49.1</t>
  </si>
  <si>
    <t>M30: 343</t>
  </si>
  <si>
    <t>27.0</t>
  </si>
  <si>
    <t>150.9</t>
  </si>
  <si>
    <t>15:19:05</t>
  </si>
  <si>
    <t>11.1</t>
  </si>
  <si>
    <t>67.4</t>
  </si>
  <si>
    <t>HV KV: 2.982</t>
  </si>
  <si>
    <t>1106.5</t>
  </si>
  <si>
    <t>15:30:01</t>
  </si>
  <si>
    <t>1087.2</t>
  </si>
  <si>
    <t>1293.1</t>
  </si>
  <si>
    <t>-0.3</t>
  </si>
  <si>
    <t>1.5</t>
  </si>
  <si>
    <t>72.6</t>
  </si>
  <si>
    <t>2.9</t>
  </si>
  <si>
    <t>5.3</t>
  </si>
  <si>
    <t>52.9</t>
  </si>
  <si>
    <t>2.1</t>
  </si>
  <si>
    <t>4.5</t>
  </si>
  <si>
    <t>52.7</t>
  </si>
  <si>
    <t>27.5</t>
  </si>
  <si>
    <t>154.2</t>
  </si>
  <si>
    <t>15:40:40</t>
  </si>
  <si>
    <t>11.6</t>
  </si>
  <si>
    <t>69.5</t>
  </si>
  <si>
    <t>16.8</t>
  </si>
  <si>
    <t>1119.6</t>
  </si>
  <si>
    <t>15:51:35</t>
  </si>
  <si>
    <t>17.2</t>
  </si>
  <si>
    <t>1101.3</t>
  </si>
  <si>
    <t>1308.8</t>
  </si>
  <si>
    <t>-0.0</t>
  </si>
  <si>
    <t>75.1</t>
  </si>
  <si>
    <t>4.8</t>
  </si>
  <si>
    <t>53.7</t>
  </si>
  <si>
    <t>4.2</t>
  </si>
  <si>
    <t>53.8</t>
  </si>
  <si>
    <t>27.8</t>
  </si>
  <si>
    <t>156.3</t>
  </si>
  <si>
    <t>16:02:14</t>
  </si>
  <si>
    <t>Sulfur</t>
  </si>
  <si>
    <t>15.7</t>
  </si>
  <si>
    <t>92.3</t>
  </si>
  <si>
    <t>13.3</t>
  </si>
  <si>
    <t>79.5</t>
  </si>
  <si>
    <t>50</t>
  </si>
  <si>
    <t>21.9</t>
  </si>
  <si>
    <t>1139.4</t>
  </si>
  <si>
    <t>16:13:10</t>
  </si>
  <si>
    <t>51</t>
  </si>
  <si>
    <t>1120.6</t>
  </si>
  <si>
    <t>52</t>
  </si>
  <si>
    <t>23.4</t>
  </si>
  <si>
    <t>17.9</t>
  </si>
  <si>
    <t>1348.9</t>
  </si>
  <si>
    <t>53</t>
  </si>
  <si>
    <t>-0.1</t>
  </si>
  <si>
    <t>77.2</t>
  </si>
  <si>
    <t>54</t>
  </si>
  <si>
    <t>4.7</t>
  </si>
  <si>
    <t>55.4</t>
  </si>
  <si>
    <t>55</t>
  </si>
  <si>
    <t>55.5</t>
  </si>
  <si>
    <t>56</t>
  </si>
  <si>
    <t>28.4</t>
  </si>
  <si>
    <t>159.5</t>
  </si>
  <si>
    <t>16:23:48</t>
  </si>
  <si>
    <t>57</t>
  </si>
  <si>
    <t>16.2</t>
  </si>
  <si>
    <t>95.2</t>
  </si>
  <si>
    <t>58</t>
  </si>
  <si>
    <t>13.6</t>
  </si>
  <si>
    <t>82.1</t>
  </si>
  <si>
    <t>59</t>
  </si>
  <si>
    <t>1141.5</t>
  </si>
  <si>
    <t>16:34:45</t>
  </si>
  <si>
    <t>60</t>
  </si>
  <si>
    <t>1121.6</t>
  </si>
  <si>
    <t>61</t>
  </si>
  <si>
    <t>1309.0</t>
  </si>
  <si>
    <t>62</t>
  </si>
  <si>
    <t>0.4</t>
  </si>
  <si>
    <t>75.2</t>
  </si>
  <si>
    <t>63</t>
  </si>
  <si>
    <t>64</t>
  </si>
  <si>
    <t>3.4</t>
  </si>
  <si>
    <t>54.6</t>
  </si>
  <si>
    <t>65</t>
  </si>
  <si>
    <t>28.7</t>
  </si>
  <si>
    <t>161.8</t>
  </si>
  <si>
    <t>16:45:23</t>
  </si>
  <si>
    <t>66</t>
  </si>
  <si>
    <t>12.4</t>
  </si>
  <si>
    <t>75.4</t>
  </si>
  <si>
    <t>67</t>
  </si>
  <si>
    <t>1136.6</t>
  </si>
  <si>
    <t>16:56:19</t>
  </si>
  <si>
    <t>68</t>
  </si>
  <si>
    <t>1118.1</t>
  </si>
  <si>
    <t>69</t>
  </si>
  <si>
    <t>23.1</t>
  </si>
  <si>
    <t>1325.5</t>
  </si>
  <si>
    <t>70</t>
  </si>
  <si>
    <t>76.0</t>
  </si>
  <si>
    <t>71</t>
  </si>
  <si>
    <t>3.8</t>
  </si>
  <si>
    <t>54.5</t>
  </si>
  <si>
    <t>72</t>
  </si>
  <si>
    <t>1.2</t>
  </si>
  <si>
    <t>55.2</t>
  </si>
  <si>
    <t>73</t>
  </si>
  <si>
    <t>28.9</t>
  </si>
  <si>
    <t>163.2</t>
  </si>
  <si>
    <t>17:06:58</t>
  </si>
  <si>
    <t>74</t>
  </si>
  <si>
    <t>12.6</t>
  </si>
  <si>
    <t>76.7</t>
  </si>
  <si>
    <t>75</t>
  </si>
  <si>
    <t>22.0</t>
  </si>
  <si>
    <t>1140.9</t>
  </si>
  <si>
    <t>17:17:54</t>
  </si>
  <si>
    <t>76</t>
  </si>
  <si>
    <t>77</t>
  </si>
  <si>
    <t>-0.6</t>
  </si>
  <si>
    <t>49.5</t>
  </si>
  <si>
    <t>78</t>
  </si>
  <si>
    <t>-0.2</t>
  </si>
  <si>
    <t>51.9</t>
  </si>
  <si>
    <t>79</t>
  </si>
  <si>
    <t>29.1</t>
  </si>
  <si>
    <t>164.9</t>
  </si>
  <si>
    <t>17:28:33</t>
  </si>
  <si>
    <t>80</t>
  </si>
  <si>
    <t>100.2</t>
  </si>
  <si>
    <t>81</t>
  </si>
  <si>
    <t>14.6</t>
  </si>
  <si>
    <t>88.5</t>
  </si>
  <si>
    <t>82</t>
  </si>
  <si>
    <t>21.5</t>
  </si>
  <si>
    <t>1129.0</t>
  </si>
  <si>
    <t>17:39:29</t>
  </si>
  <si>
    <t>83</t>
  </si>
  <si>
    <t>22.3</t>
  </si>
  <si>
    <t>1108.7</t>
  </si>
  <si>
    <t>84</t>
  </si>
  <si>
    <t>1.0</t>
  </si>
  <si>
    <t>50.0</t>
  </si>
  <si>
    <t>85</t>
  </si>
  <si>
    <t>52.3</t>
  </si>
  <si>
    <t>86</t>
  </si>
  <si>
    <t>29.6</t>
  </si>
  <si>
    <t>168.2</t>
  </si>
  <si>
    <t>17:50:07</t>
  </si>
  <si>
    <t>87</t>
  </si>
  <si>
    <t>102.5</t>
  </si>
  <si>
    <t>88</t>
  </si>
  <si>
    <t>15.0</t>
  </si>
  <si>
    <t>91.1</t>
  </si>
  <si>
    <t>89</t>
  </si>
  <si>
    <t>21.4</t>
  </si>
  <si>
    <t>16.5</t>
  </si>
  <si>
    <t>1126.2</t>
  </si>
  <si>
    <t>18:01:03</t>
  </si>
  <si>
    <t>90</t>
  </si>
  <si>
    <t>1106.7</t>
  </si>
  <si>
    <t>91</t>
  </si>
  <si>
    <t>-0.7</t>
  </si>
  <si>
    <t>0.9</t>
  </si>
  <si>
    <t>50.5</t>
  </si>
  <si>
    <t>92</t>
  </si>
  <si>
    <t>1.6</t>
  </si>
  <si>
    <t>93</t>
  </si>
  <si>
    <t>29.9</t>
  </si>
  <si>
    <t>170.5</t>
  </si>
  <si>
    <t>18:11:42</t>
  </si>
  <si>
    <t>94</t>
  </si>
  <si>
    <t>105.0</t>
  </si>
  <si>
    <t>95</t>
  </si>
  <si>
    <t>14.5</t>
  </si>
  <si>
    <t>88.6</t>
  </si>
  <si>
    <t>96</t>
  </si>
  <si>
    <t>1123.2</t>
  </si>
  <si>
    <t>18:22:38</t>
  </si>
  <si>
    <t>97</t>
  </si>
  <si>
    <t>22.6</t>
  </si>
  <si>
    <t>1104.6</t>
  </si>
  <si>
    <t>98</t>
  </si>
  <si>
    <t>50.9</t>
  </si>
  <si>
    <t>99</t>
  </si>
  <si>
    <t>53.3</t>
  </si>
  <si>
    <t>100</t>
  </si>
  <si>
    <t>30.3</t>
  </si>
  <si>
    <t>172.7</t>
  </si>
  <si>
    <t>18:33:17</t>
  </si>
  <si>
    <t>101</t>
  </si>
  <si>
    <t>106.3</t>
  </si>
  <si>
    <t>102</t>
  </si>
  <si>
    <t>15.5</t>
  </si>
  <si>
    <t>94.4</t>
  </si>
  <si>
    <t>103</t>
  </si>
  <si>
    <t>16.4</t>
  </si>
  <si>
    <t>1122.2</t>
  </si>
  <si>
    <t>18:44:13</t>
  </si>
  <si>
    <t>104</t>
  </si>
  <si>
    <t>22.2</t>
  </si>
  <si>
    <t>1102.3</t>
  </si>
  <si>
    <t>105</t>
  </si>
  <si>
    <t>51.4</t>
  </si>
  <si>
    <t>106</t>
  </si>
  <si>
    <t>107</t>
  </si>
  <si>
    <t>30.6</t>
  </si>
  <si>
    <t>175.0</t>
  </si>
  <si>
    <t>18:54:51</t>
  </si>
  <si>
    <t>108</t>
  </si>
  <si>
    <t>18.0</t>
  </si>
  <si>
    <t>108.2</t>
  </si>
  <si>
    <t>109</t>
  </si>
  <si>
    <t>100.7</t>
  </si>
  <si>
    <t>110</t>
  </si>
  <si>
    <t>1124.8</t>
  </si>
  <si>
    <t>19:05:47</t>
  </si>
  <si>
    <t>111</t>
  </si>
  <si>
    <t>1104.9</t>
  </si>
  <si>
    <t>112</t>
  </si>
  <si>
    <t>1276.3</t>
  </si>
  <si>
    <t>113</t>
  </si>
  <si>
    <t>78.5</t>
  </si>
  <si>
    <t>114</t>
  </si>
  <si>
    <t>56.0</t>
  </si>
  <si>
    <t>115</t>
  </si>
  <si>
    <t>57.3</t>
  </si>
  <si>
    <t>116</t>
  </si>
  <si>
    <t>31.0</t>
  </si>
  <si>
    <t>177.7</t>
  </si>
  <si>
    <t>19:16:26</t>
  </si>
  <si>
    <t>117</t>
  </si>
  <si>
    <t>18.6</t>
  </si>
  <si>
    <t>111.7</t>
  </si>
  <si>
    <t>118</t>
  </si>
  <si>
    <t>15.3</t>
  </si>
  <si>
    <t>93.8</t>
  </si>
  <si>
    <t>119</t>
  </si>
  <si>
    <t>1135.3</t>
  </si>
  <si>
    <t>19:27:22</t>
  </si>
  <si>
    <t>120</t>
  </si>
  <si>
    <t>1116.4</t>
  </si>
  <si>
    <t>121</t>
  </si>
  <si>
    <t>1271.0</t>
  </si>
  <si>
    <t>122</t>
  </si>
  <si>
    <t>0.8</t>
  </si>
  <si>
    <t>3.1</t>
  </si>
  <si>
    <t>77.8</t>
  </si>
  <si>
    <t>123</t>
  </si>
  <si>
    <t>55.1</t>
  </si>
  <si>
    <t>124</t>
  </si>
  <si>
    <t>0.2</t>
  </si>
  <si>
    <t>56.9</t>
  </si>
  <si>
    <t>125</t>
  </si>
  <si>
    <t>31.3</t>
  </si>
  <si>
    <t>179.2</t>
  </si>
  <si>
    <t>19:38:01</t>
  </si>
  <si>
    <t>18.8</t>
  </si>
  <si>
    <t>112.8</t>
  </si>
  <si>
    <t>127</t>
  </si>
  <si>
    <t>14.8</t>
  </si>
  <si>
    <t>91.5</t>
  </si>
  <si>
    <t>128</t>
  </si>
  <si>
    <t>1131.6</t>
  </si>
  <si>
    <t>19:48:57</t>
  </si>
  <si>
    <t>129</t>
  </si>
  <si>
    <t>1112.3</t>
  </si>
  <si>
    <t>130</t>
  </si>
  <si>
    <t>1283.0</t>
  </si>
  <si>
    <t>131</t>
  </si>
  <si>
    <t>79.2</t>
  </si>
  <si>
    <t>132</t>
  </si>
  <si>
    <t>0.5</t>
  </si>
  <si>
    <t>56.5</t>
  </si>
  <si>
    <t>133</t>
  </si>
  <si>
    <t>58.0</t>
  </si>
  <si>
    <t>134</t>
  </si>
  <si>
    <t>31.4</t>
  </si>
  <si>
    <t>180.5</t>
  </si>
  <si>
    <t>19:59:36</t>
  </si>
  <si>
    <t>135</t>
  </si>
  <si>
    <t>18.7</t>
  </si>
  <si>
    <t>113.0</t>
  </si>
  <si>
    <t>136</t>
  </si>
  <si>
    <t>15.6</t>
  </si>
  <si>
    <t>96.0</t>
  </si>
  <si>
    <t>137</t>
  </si>
  <si>
    <t>1138.2</t>
  </si>
  <si>
    <t>20:10:32</t>
  </si>
  <si>
    <t>138</t>
  </si>
  <si>
    <t>1120.5</t>
  </si>
  <si>
    <t>139</t>
  </si>
  <si>
    <t>1309.8</t>
  </si>
  <si>
    <t>140</t>
  </si>
  <si>
    <t>81.6</t>
  </si>
  <si>
    <t>141</t>
  </si>
  <si>
    <t>57.7</t>
  </si>
  <si>
    <t>142</t>
  </si>
  <si>
    <t>59.2</t>
  </si>
  <si>
    <t>143</t>
  </si>
  <si>
    <t>31.6</t>
  </si>
  <si>
    <t>181.9</t>
  </si>
  <si>
    <t>20:21:11</t>
  </si>
  <si>
    <t>144</t>
  </si>
  <si>
    <t>19.0</t>
  </si>
  <si>
    <t>114.4</t>
  </si>
  <si>
    <t>145</t>
  </si>
  <si>
    <t>96.2</t>
  </si>
  <si>
    <t>Amt%</t>
  </si>
  <si>
    <t>Area All</t>
  </si>
  <si>
    <t>Area 28</t>
  </si>
  <si>
    <t>Area 44</t>
  </si>
  <si>
    <t>Area 64</t>
  </si>
  <si>
    <t>Cont  Flow Ref  Name:</t>
  </si>
  <si>
    <t>Sample Dilution</t>
  </si>
  <si>
    <t>Measurment Infos</t>
  </si>
  <si>
    <t>Peak Nr</t>
  </si>
  <si>
    <t>Area 29</t>
  </si>
  <si>
    <t>Area 45</t>
  </si>
  <si>
    <t>Area 46</t>
  </si>
  <si>
    <t>Area 66</t>
  </si>
  <si>
    <t>Ampl  29</t>
  </si>
  <si>
    <t>Ampl  45</t>
  </si>
  <si>
    <t>Ampl  46</t>
  </si>
  <si>
    <t>Ampl  64</t>
  </si>
  <si>
    <t>BGD 28</t>
  </si>
  <si>
    <t>BGD 29</t>
  </si>
  <si>
    <t>BGD 30</t>
  </si>
  <si>
    <t>BGD 44</t>
  </si>
  <si>
    <t>BGD 45</t>
  </si>
  <si>
    <t>BGD 46</t>
  </si>
  <si>
    <t>BGD 64</t>
  </si>
  <si>
    <t>BGD 66</t>
  </si>
  <si>
    <t>Is Ref _</t>
  </si>
  <si>
    <t>rR 29N2/28N2</t>
  </si>
  <si>
    <t>rR 45CO2/44CO2</t>
  </si>
  <si>
    <t>rR 66SO2/64SO2</t>
  </si>
  <si>
    <t>48-UWSIF- Glut 4-20230114.11</t>
  </si>
  <si>
    <t>2023-0114 Tray 1 Fetzer</t>
  </si>
  <si>
    <t>38.1</t>
  </si>
  <si>
    <t>28.6</t>
  </si>
  <si>
    <t>942.4</t>
  </si>
  <si>
    <t>13:38:03</t>
  </si>
  <si>
    <t>39.0</t>
  </si>
  <si>
    <t>928.8</t>
  </si>
  <si>
    <t>39.6</t>
  </si>
  <si>
    <t>29.5</t>
  </si>
  <si>
    <t>1199.3</t>
  </si>
  <si>
    <t>61.5</t>
  </si>
  <si>
    <t>45.8</t>
  </si>
  <si>
    <t>DW 10/25/2024</t>
  </si>
  <si>
    <t>172.1</t>
  </si>
  <si>
    <t>13:48:41</t>
  </si>
  <si>
    <t>13.2</t>
  </si>
  <si>
    <t>81.1</t>
  </si>
  <si>
    <t>Set Sample Dilution to 0 (%);Sample dilution: 000 0;Set Reference Dilution to 31 (%);Enable EA Flow Reduction;Peak Center found at (59075);Sample Dilution found at 0 ();Set Sample Dilution to 0 (%);Sample dilution: 000 0;Set Reference Dilution to 60 (%);S</t>
  </si>
  <si>
    <t>He psi: 2500</t>
  </si>
  <si>
    <t>72.9</t>
  </si>
  <si>
    <t>52.1</t>
  </si>
  <si>
    <t>1059.0</t>
  </si>
  <si>
    <t>13:59:37</t>
  </si>
  <si>
    <t>76.2</t>
  </si>
  <si>
    <t>54.1</t>
  </si>
  <si>
    <t>1040.7</t>
  </si>
  <si>
    <t>74.7</t>
  </si>
  <si>
    <t>53.1</t>
  </si>
  <si>
    <t>1371.2</t>
  </si>
  <si>
    <t>71.2</t>
  </si>
  <si>
    <t>47.1</t>
  </si>
  <si>
    <t>0.1</t>
  </si>
  <si>
    <t>2.3</t>
  </si>
  <si>
    <t>48.8</t>
  </si>
  <si>
    <t>O2psi: 1650</t>
  </si>
  <si>
    <t>30.9</t>
  </si>
  <si>
    <t>176.7</t>
  </si>
  <si>
    <t>14:10:16</t>
  </si>
  <si>
    <t>82.9</t>
  </si>
  <si>
    <t>Set Sample Dilution to 0 (%);Sample dilution: 000 0;Set Reference Dilution to 31 (%);Enable EA Flow Reduction;Peak Center found at (59085);Sample Dilution found at 0 ();Set Sample Dilution to 0 (%);Sample dilution: 000 0;Set Reference Dilution to 60 (%);S</t>
  </si>
  <si>
    <t>68.1</t>
  </si>
  <si>
    <t>1072.8</t>
  </si>
  <si>
    <t>14:21:12</t>
  </si>
  <si>
    <t>70.7</t>
  </si>
  <si>
    <t>50.1</t>
  </si>
  <si>
    <t>1053.6</t>
  </si>
  <si>
    <t>49.4</t>
  </si>
  <si>
    <t>1412.3</t>
  </si>
  <si>
    <t>51.5</t>
  </si>
  <si>
    <t>31.1</t>
  </si>
  <si>
    <t>179.0</t>
  </si>
  <si>
    <t>14:31:50</t>
  </si>
  <si>
    <t>13.5</t>
  </si>
  <si>
    <t>84.4</t>
  </si>
  <si>
    <t>61.0</t>
  </si>
  <si>
    <t>1084.9</t>
  </si>
  <si>
    <t>14:42:47</t>
  </si>
  <si>
    <t>63.4</t>
  </si>
  <si>
    <t>45.1</t>
  </si>
  <si>
    <t>1064.8</t>
  </si>
  <si>
    <t>62.7</t>
  </si>
  <si>
    <t>44.7</t>
  </si>
  <si>
    <t>1494.4</t>
  </si>
  <si>
    <t>1.9</t>
  </si>
  <si>
    <t>81.0</t>
  </si>
  <si>
    <t>3.3</t>
  </si>
  <si>
    <t>54.7</t>
  </si>
  <si>
    <t>3.2</t>
  </si>
  <si>
    <t>180.8</t>
  </si>
  <si>
    <t>14:53:25</t>
  </si>
  <si>
    <t>13.7</t>
  </si>
  <si>
    <t>86.0</t>
  </si>
  <si>
    <t>55.0</t>
  </si>
  <si>
    <t>39.5</t>
  </si>
  <si>
    <t>1097.9</t>
  </si>
  <si>
    <t>15:04:21</t>
  </si>
  <si>
    <t>57.2</t>
  </si>
  <si>
    <t>40.8</t>
  </si>
  <si>
    <t>1077.1</t>
  </si>
  <si>
    <t>57.0</t>
  </si>
  <si>
    <t>40.9</t>
  </si>
  <si>
    <t>1547.5</t>
  </si>
  <si>
    <t>86.6</t>
  </si>
  <si>
    <t>58.4</t>
  </si>
  <si>
    <t>58.8</t>
  </si>
  <si>
    <t>182.4</t>
  </si>
  <si>
    <t>15:15:00</t>
  </si>
  <si>
    <t>13.8</t>
  </si>
  <si>
    <t>87.2</t>
  </si>
  <si>
    <t>49.0</t>
  </si>
  <si>
    <t>35.5</t>
  </si>
  <si>
    <t>1109.6</t>
  </si>
  <si>
    <t>15:25:56</t>
  </si>
  <si>
    <t>51.1</t>
  </si>
  <si>
    <t>36.7</t>
  </si>
  <si>
    <t>1088.2</t>
  </si>
  <si>
    <t>36.8</t>
  </si>
  <si>
    <t>1518.3</t>
  </si>
  <si>
    <t>87.3</t>
  </si>
  <si>
    <t>59.0</t>
  </si>
  <si>
    <t>59.6</t>
  </si>
  <si>
    <t>31.7</t>
  </si>
  <si>
    <t>183.8</t>
  </si>
  <si>
    <t>15:36:35</t>
  </si>
  <si>
    <t>19.7</t>
  </si>
  <si>
    <t>120.0</t>
  </si>
  <si>
    <t>15.2</t>
  </si>
  <si>
    <t>95.1</t>
  </si>
  <si>
    <t>45.9</t>
  </si>
  <si>
    <t>33.3</t>
  </si>
  <si>
    <t>1121.7</t>
  </si>
  <si>
    <t>15:47:31</t>
  </si>
  <si>
    <t>47.7</t>
  </si>
  <si>
    <t>34.4</t>
  </si>
  <si>
    <t>1101.1</t>
  </si>
  <si>
    <t>48.0</t>
  </si>
  <si>
    <t>34.7</t>
  </si>
  <si>
    <t>1572.1</t>
  </si>
  <si>
    <t>90.2</t>
  </si>
  <si>
    <t>32.2</t>
  </si>
  <si>
    <t>186.6</t>
  </si>
  <si>
    <t>15:58:10</t>
  </si>
  <si>
    <t>20.2</t>
  </si>
  <si>
    <t>123.4</t>
  </si>
  <si>
    <t>97.1</t>
  </si>
  <si>
    <t>42.4</t>
  </si>
  <si>
    <t>1133.1</t>
  </si>
  <si>
    <t>16:09:06</t>
  </si>
  <si>
    <t>44.0</t>
  </si>
  <si>
    <t>31.9</t>
  </si>
  <si>
    <t>1109.1</t>
  </si>
  <si>
    <t>44.2</t>
  </si>
  <si>
    <t>32.1</t>
  </si>
  <si>
    <t>1499.8</t>
  </si>
  <si>
    <t>58.9</t>
  </si>
  <si>
    <t>60.1</t>
  </si>
  <si>
    <t>32.4</t>
  </si>
  <si>
    <t>188.6</t>
  </si>
  <si>
    <t>16:19:45</t>
  </si>
  <si>
    <t>14.4</t>
  </si>
  <si>
    <t>91.7</t>
  </si>
  <si>
    <t>39.1</t>
  </si>
  <si>
    <t>1124.2</t>
  </si>
  <si>
    <t>16:30:41</t>
  </si>
  <si>
    <t>40.6</t>
  </si>
  <si>
    <t>29.4</t>
  </si>
  <si>
    <t>1102.5</t>
  </si>
  <si>
    <t>29.8</t>
  </si>
  <si>
    <t>1529.4</t>
  </si>
  <si>
    <t>59.3</t>
  </si>
  <si>
    <t>60.6</t>
  </si>
  <si>
    <t>32.6</t>
  </si>
  <si>
    <t>190.0</t>
  </si>
  <si>
    <t>16:41:20</t>
  </si>
  <si>
    <t>92.8</t>
  </si>
  <si>
    <t>1126.1</t>
  </si>
  <si>
    <t>16:52:16</t>
  </si>
  <si>
    <t>1103.7</t>
  </si>
  <si>
    <t>57.5</t>
  </si>
  <si>
    <t>190.8</t>
  </si>
  <si>
    <t>17:02:54</t>
  </si>
  <si>
    <t>20.5</t>
  </si>
  <si>
    <t>126.3</t>
  </si>
  <si>
    <t>34.0</t>
  </si>
  <si>
    <t>25.1</t>
  </si>
  <si>
    <t>1120.9</t>
  </si>
  <si>
    <t>17:13:51</t>
  </si>
  <si>
    <t>35.4</t>
  </si>
  <si>
    <t>25.8</t>
  </si>
  <si>
    <t>1098.9</t>
  </si>
  <si>
    <t>57.6</t>
  </si>
  <si>
    <t>32.9</t>
  </si>
  <si>
    <t>192.9</t>
  </si>
  <si>
    <t>17:24:29</t>
  </si>
  <si>
    <t>20.9</t>
  </si>
  <si>
    <t>129.0</t>
  </si>
  <si>
    <t>103.7</t>
  </si>
  <si>
    <t>23.8</t>
  </si>
  <si>
    <t>1115.5</t>
  </si>
  <si>
    <t>17:35:26</t>
  </si>
  <si>
    <t>33.4</t>
  </si>
  <si>
    <t>24.5</t>
  </si>
  <si>
    <t>1094.2</t>
  </si>
  <si>
    <t>57.9</t>
  </si>
  <si>
    <t>33.2</t>
  </si>
  <si>
    <t>195.1</t>
  </si>
  <si>
    <t>17:46:04</t>
  </si>
  <si>
    <t>21.1</t>
  </si>
  <si>
    <t>130.5</t>
  </si>
  <si>
    <t>16.1</t>
  </si>
  <si>
    <t>102.4</t>
  </si>
  <si>
    <t>30.7</t>
  </si>
  <si>
    <t>1111.9</t>
  </si>
  <si>
    <t>17:57:01</t>
  </si>
  <si>
    <t>23.5</t>
  </si>
  <si>
    <t>1091.2</t>
  </si>
  <si>
    <t>55.6</t>
  </si>
  <si>
    <t>196.5</t>
  </si>
  <si>
    <t>18:07:39</t>
  </si>
  <si>
    <t>132.0</t>
  </si>
  <si>
    <t>105.8</t>
  </si>
  <si>
    <t>29.2</t>
  </si>
  <si>
    <t>1112.2</t>
  </si>
  <si>
    <t>18:18:36</t>
  </si>
  <si>
    <t>1090.5</t>
  </si>
  <si>
    <t>55.9</t>
  </si>
  <si>
    <t>33.7</t>
  </si>
  <si>
    <t>198.4</t>
  </si>
  <si>
    <t>18:29:15</t>
  </si>
  <si>
    <t>133.8</t>
  </si>
  <si>
    <t>111.4</t>
  </si>
  <si>
    <t>20230114.001</t>
  </si>
  <si>
    <t>2023WGFDLAT03_M</t>
  </si>
  <si>
    <t>28.1</t>
  </si>
  <si>
    <t>1114.4</t>
  </si>
  <si>
    <t>18:40:11</t>
  </si>
  <si>
    <t>1091.5</t>
  </si>
  <si>
    <t>30.0</t>
  </si>
  <si>
    <t>1564.2</t>
  </si>
  <si>
    <t>94.0</t>
  </si>
  <si>
    <t>63.9</t>
  </si>
  <si>
    <t>64.6</t>
  </si>
  <si>
    <t>200.1</t>
  </si>
  <si>
    <t>18:50:50</t>
  </si>
  <si>
    <t>135.3</t>
  </si>
  <si>
    <t>108.4</t>
  </si>
  <si>
    <t>20230114.002</t>
  </si>
  <si>
    <t>2023WGFDLAT02_M</t>
  </si>
  <si>
    <t>27.2</t>
  </si>
  <si>
    <t>20.7</t>
  </si>
  <si>
    <t>1127.3</t>
  </si>
  <si>
    <t>19:01:46</t>
  </si>
  <si>
    <t>28.3</t>
  </si>
  <si>
    <t>21.2</t>
  </si>
  <si>
    <t>1106.1</t>
  </si>
  <si>
    <t>1533.7</t>
  </si>
  <si>
    <t>62.8</t>
  </si>
  <si>
    <t>64.1</t>
  </si>
  <si>
    <t>34.2</t>
  </si>
  <si>
    <t>201.3</t>
  </si>
  <si>
    <t>19:12:25</t>
  </si>
  <si>
    <t>135.8</t>
  </si>
  <si>
    <t>107.1</t>
  </si>
  <si>
    <t>20230114.003</t>
  </si>
  <si>
    <t>2023WGFDLAT01_M</t>
  </si>
  <si>
    <t>1127.2</t>
  </si>
  <si>
    <t>19:23:21</t>
  </si>
  <si>
    <t>27.4</t>
  </si>
  <si>
    <t>1106.2</t>
  </si>
  <si>
    <t>1533.1</t>
  </si>
  <si>
    <t>63.7</t>
  </si>
  <si>
    <t>64.9</t>
  </si>
  <si>
    <t>34.3</t>
  </si>
  <si>
    <t>202.3</t>
  </si>
  <si>
    <t>19:33:59</t>
  </si>
  <si>
    <t>108.0</t>
  </si>
  <si>
    <t>20230114.004</t>
  </si>
  <si>
    <t>2023WGFDLAT06_M</t>
  </si>
  <si>
    <t>25.4</t>
  </si>
  <si>
    <t>19.5</t>
  </si>
  <si>
    <t>19:44:56</t>
  </si>
  <si>
    <t>26.4</t>
  </si>
  <si>
    <t>20.1</t>
  </si>
  <si>
    <t>1108.0</t>
  </si>
  <si>
    <t>1496.6</t>
  </si>
  <si>
    <t>92.7</t>
  </si>
  <si>
    <t>64.2</t>
  </si>
  <si>
    <t>65.3</t>
  </si>
  <si>
    <t>202.5</t>
  </si>
  <si>
    <t>19:55:35</t>
  </si>
  <si>
    <t>137.1</t>
  </si>
  <si>
    <t>108.1</t>
  </si>
  <si>
    <t>20230114.005</t>
  </si>
  <si>
    <t>2023WGFDLAT05_M</t>
  </si>
  <si>
    <t>25.2</t>
  </si>
  <si>
    <t>1132.8</t>
  </si>
  <si>
    <t>20:06:31</t>
  </si>
  <si>
    <t>26.1</t>
  </si>
  <si>
    <t>20.0</t>
  </si>
  <si>
    <t>1109.9</t>
  </si>
  <si>
    <t>27.1</t>
  </si>
  <si>
    <t>20.8</t>
  </si>
  <si>
    <t>1579.2</t>
  </si>
  <si>
    <t>64.5</t>
  </si>
  <si>
    <t>65.7</t>
  </si>
  <si>
    <t>34.5</t>
  </si>
  <si>
    <t>203.7</t>
  </si>
  <si>
    <t>20:17:09</t>
  </si>
  <si>
    <t>137.2</t>
  </si>
  <si>
    <t>109.0</t>
  </si>
  <si>
    <t>20230114.006</t>
  </si>
  <si>
    <t>2023WGFDLAT04_M</t>
  </si>
  <si>
    <t>19.1</t>
  </si>
  <si>
    <t>1134.2</t>
  </si>
  <si>
    <t>20:28:06</t>
  </si>
  <si>
    <t>1111.4</t>
  </si>
  <si>
    <t>20.3</t>
  </si>
  <si>
    <t>1539.1</t>
  </si>
  <si>
    <t>93.9</t>
  </si>
  <si>
    <t>64.8</t>
  </si>
  <si>
    <t>66.1</t>
  </si>
  <si>
    <t>205.1</t>
  </si>
  <si>
    <t>20:38:45</t>
  </si>
  <si>
    <t>138.3</t>
  </si>
  <si>
    <t>109.5</t>
  </si>
  <si>
    <t>20230114.007</t>
  </si>
  <si>
    <t>2023WGFDLAT03_F</t>
  </si>
  <si>
    <t>23.9</t>
  </si>
  <si>
    <t>1135.1</t>
  </si>
  <si>
    <t>20:49:41</t>
  </si>
  <si>
    <t>24.8</t>
  </si>
  <si>
    <t>1111.7</t>
  </si>
  <si>
    <t>25.7</t>
  </si>
  <si>
    <t>19.8</t>
  </si>
  <si>
    <t>1500.0</t>
  </si>
  <si>
    <t>91.2</t>
  </si>
  <si>
    <t>34.9</t>
  </si>
  <si>
    <t>206.3</t>
  </si>
  <si>
    <t>21:00:20</t>
  </si>
  <si>
    <t>139.0</t>
  </si>
  <si>
    <t>20230114.008</t>
  </si>
  <si>
    <t>2023WGFDLAT04_F</t>
  </si>
  <si>
    <t>18.3</t>
  </si>
  <si>
    <t>1131.2</t>
  </si>
  <si>
    <t>21:11:16</t>
  </si>
  <si>
    <t>24.3</t>
  </si>
  <si>
    <t>19.4</t>
  </si>
  <si>
    <t>1499.0</t>
  </si>
  <si>
    <t>90.7</t>
  </si>
  <si>
    <t>62.1</t>
  </si>
  <si>
    <t>64.0</t>
  </si>
  <si>
    <t>35.0</t>
  </si>
  <si>
    <t>207.1</t>
  </si>
  <si>
    <t>21:21:55</t>
  </si>
  <si>
    <t>140.3</t>
  </si>
  <si>
    <t>108.5</t>
  </si>
  <si>
    <t>20230114.009</t>
  </si>
  <si>
    <t>2023WGFDLAT05_F</t>
  </si>
  <si>
    <t>23.3</t>
  </si>
  <si>
    <t>18.1</t>
  </si>
  <si>
    <t>1132.2</t>
  </si>
  <si>
    <t>21:32:51</t>
  </si>
  <si>
    <t>24.2</t>
  </si>
  <si>
    <t>1111.3</t>
  </si>
  <si>
    <t>1500.8</t>
  </si>
  <si>
    <t>62.4</t>
  </si>
  <si>
    <t>64.4</t>
  </si>
  <si>
    <t>207.5</t>
  </si>
  <si>
    <t>21:43:30</t>
  </si>
  <si>
    <t>141.4</t>
  </si>
  <si>
    <t>109.7</t>
  </si>
  <si>
    <t>20230114.010</t>
  </si>
  <si>
    <t>2023WGFDLAT06_F</t>
  </si>
  <si>
    <t>1137.5</t>
  </si>
  <si>
    <t>21:54:26</t>
  </si>
  <si>
    <t>18.4</t>
  </si>
  <si>
    <t>1115.7</t>
  </si>
  <si>
    <t>19.2</t>
  </si>
  <si>
    <t>1506.9</t>
  </si>
  <si>
    <t>91.3</t>
  </si>
  <si>
    <t>62.5</t>
  </si>
  <si>
    <t>2.8</t>
  </si>
  <si>
    <t>35.2</t>
  </si>
  <si>
    <t>209.0</t>
  </si>
  <si>
    <t>22:05:05</t>
  </si>
  <si>
    <t>141.5</t>
  </si>
  <si>
    <t>109.9</t>
  </si>
  <si>
    <t>20230114.011</t>
  </si>
  <si>
    <t>2023WGFDLAT01_F</t>
  </si>
  <si>
    <t>1134.9</t>
  </si>
  <si>
    <t>22:16:01</t>
  </si>
  <si>
    <t>1113.6</t>
  </si>
  <si>
    <t>1470.0</t>
  </si>
  <si>
    <t>90.4</t>
  </si>
  <si>
    <t>209.9</t>
  </si>
  <si>
    <t>22:26:40</t>
  </si>
  <si>
    <t>142.3</t>
  </si>
  <si>
    <t>110.6</t>
  </si>
  <si>
    <t>Replicate C1</t>
  </si>
  <si>
    <t>1136.5</t>
  </si>
  <si>
    <t>22:37:36</t>
  </si>
  <si>
    <t>17.8</t>
  </si>
  <si>
    <t>1115.2</t>
  </si>
  <si>
    <t>1510.2</t>
  </si>
  <si>
    <t>91.8</t>
  </si>
  <si>
    <t>63.2</t>
  </si>
  <si>
    <t>210.3</t>
  </si>
  <si>
    <t>22:48:15</t>
  </si>
  <si>
    <t>143.7</t>
  </si>
  <si>
    <t>111.5</t>
  </si>
  <si>
    <t>20230114.012</t>
  </si>
  <si>
    <t>2023WGFDLAT02_F</t>
  </si>
  <si>
    <t>1139.2</t>
  </si>
  <si>
    <t>22:59:11</t>
  </si>
  <si>
    <t>1118.3</t>
  </si>
  <si>
    <t>24.0</t>
  </si>
  <si>
    <t>18.5</t>
  </si>
  <si>
    <t>1510.1</t>
  </si>
  <si>
    <t>63.5</t>
  </si>
  <si>
    <t>35.6</t>
  </si>
  <si>
    <t>211.5</t>
  </si>
  <si>
    <t>23:09:50</t>
  </si>
  <si>
    <t>143.0</t>
  </si>
  <si>
    <t>112.3</t>
  </si>
  <si>
    <t>20230114.013</t>
  </si>
  <si>
    <t>2023WGFDLAT03_L</t>
  </si>
  <si>
    <t>1141.0</t>
  </si>
  <si>
    <t>23:20:46</t>
  </si>
  <si>
    <t>1118.5</t>
  </si>
  <si>
    <t>23.6</t>
  </si>
  <si>
    <t>1507.0</t>
  </si>
  <si>
    <t>93.3</t>
  </si>
  <si>
    <t>66.5</t>
  </si>
  <si>
    <t>35.7</t>
  </si>
  <si>
    <t>212.0</t>
  </si>
  <si>
    <t>23:31:25</t>
  </si>
  <si>
    <t>144.4</t>
  </si>
  <si>
    <t>115.1</t>
  </si>
  <si>
    <t>20230114.014</t>
  </si>
  <si>
    <t>2023WGFDLAT02_L</t>
  </si>
  <si>
    <t>1146.2</t>
  </si>
  <si>
    <t>23:42:22</t>
  </si>
  <si>
    <t>1125.2</t>
  </si>
  <si>
    <t>23.7</t>
  </si>
  <si>
    <t>18.2</t>
  </si>
  <si>
    <t>1518.0</t>
  </si>
  <si>
    <t>94.1</t>
  </si>
  <si>
    <t>66.8</t>
  </si>
  <si>
    <t>35.8</t>
  </si>
  <si>
    <t>212.6</t>
  </si>
  <si>
    <t>23:53:00</t>
  </si>
  <si>
    <t>145.7</t>
  </si>
  <si>
    <t>115.6</t>
  </si>
  <si>
    <t>20230114.015</t>
  </si>
  <si>
    <t>2023WGFDLAT01_L</t>
  </si>
  <si>
    <t>1149.4</t>
  </si>
  <si>
    <t>00:03:57</t>
  </si>
  <si>
    <t>1127.0</t>
  </si>
  <si>
    <t>1556.8</t>
  </si>
  <si>
    <t>95.3</t>
  </si>
  <si>
    <t>66.2</t>
  </si>
  <si>
    <t>67.7</t>
  </si>
  <si>
    <t>36.0</t>
  </si>
  <si>
    <t>213.6</t>
  </si>
  <si>
    <t>00:14:36</t>
  </si>
  <si>
    <t>146.1</t>
  </si>
  <si>
    <t>117.1</t>
  </si>
  <si>
    <t>20230114.016</t>
  </si>
  <si>
    <t>2023WGFDLAT06_L</t>
  </si>
  <si>
    <t>1151.6</t>
  </si>
  <si>
    <t>00:25:32</t>
  </si>
  <si>
    <t>1129.9</t>
  </si>
  <si>
    <t>1560.0</t>
  </si>
  <si>
    <t>95.5</t>
  </si>
  <si>
    <t>67.5</t>
  </si>
  <si>
    <t>213.3</t>
  </si>
  <si>
    <t>00:36:11</t>
  </si>
  <si>
    <t>146.8</t>
  </si>
  <si>
    <t>117.4</t>
  </si>
  <si>
    <t>20230114.017</t>
  </si>
  <si>
    <t>2023WGFDLAT05_L</t>
  </si>
  <si>
    <t>1154.1</t>
  </si>
  <si>
    <t>00:47:07</t>
  </si>
  <si>
    <t>1133.7</t>
  </si>
  <si>
    <t>1564.0</t>
  </si>
  <si>
    <t>36.1</t>
  </si>
  <si>
    <t>214.4</t>
  </si>
  <si>
    <t>00:57:46</t>
  </si>
  <si>
    <t>146.4</t>
  </si>
  <si>
    <t>20230114.018</t>
  </si>
  <si>
    <t>2023WGFDLAT04_L</t>
  </si>
  <si>
    <t>1153.4</t>
  </si>
  <si>
    <t>01:08:42</t>
  </si>
  <si>
    <t>1131.7</t>
  </si>
  <si>
    <t>1524.6</t>
  </si>
  <si>
    <t>95.6</t>
  </si>
  <si>
    <t>66.6</t>
  </si>
  <si>
    <t>67.9</t>
  </si>
  <si>
    <t>36.2</t>
  </si>
  <si>
    <t>214.6</t>
  </si>
  <si>
    <t>01:19:21</t>
  </si>
  <si>
    <t>147.7</t>
  </si>
  <si>
    <t>118.7</t>
  </si>
  <si>
    <t>1156.2</t>
  </si>
  <si>
    <t>01:30:18</t>
  </si>
  <si>
    <t>1134.1</t>
  </si>
  <si>
    <t>1565.3</t>
  </si>
  <si>
    <t>66.0</t>
  </si>
  <si>
    <t>36.3</t>
  </si>
  <si>
    <t>215.5</t>
  </si>
  <si>
    <t>01:40:57</t>
  </si>
  <si>
    <t>110.9</t>
  </si>
  <si>
    <t>1155.4</t>
  </si>
  <si>
    <t>01:51:53</t>
  </si>
  <si>
    <t>1132.5</t>
  </si>
  <si>
    <t>1562.3</t>
  </si>
  <si>
    <t>65.9</t>
  </si>
  <si>
    <t>215.1</t>
  </si>
  <si>
    <t>02:02:32</t>
  </si>
  <si>
    <t>110.5</t>
  </si>
  <si>
    <t>16.3</t>
  </si>
  <si>
    <t>1154.8</t>
  </si>
  <si>
    <t>02:13:28</t>
  </si>
  <si>
    <t>1564.1</t>
  </si>
  <si>
    <t>214.7</t>
  </si>
  <si>
    <t>02:24:07</t>
  </si>
  <si>
    <t>110.7</t>
  </si>
  <si>
    <t>1156.6</t>
  </si>
  <si>
    <t>02:35:04</t>
  </si>
  <si>
    <t>1135.5</t>
  </si>
  <si>
    <t>1529.5</t>
  </si>
  <si>
    <t>215.8</t>
  </si>
  <si>
    <t>02:45:43</t>
  </si>
  <si>
    <t>21.0</t>
  </si>
  <si>
    <t>1156.8</t>
  </si>
  <si>
    <t>02:56:39</t>
  </si>
  <si>
    <t>1134.8</t>
  </si>
  <si>
    <t>1564.5</t>
  </si>
  <si>
    <t>101.3</t>
  </si>
  <si>
    <t>4.1</t>
  </si>
  <si>
    <t>69.8</t>
  </si>
  <si>
    <t>70.6</t>
  </si>
  <si>
    <t>36.4</t>
  </si>
  <si>
    <t>215.9</t>
  </si>
  <si>
    <t>03:07:18</t>
  </si>
  <si>
    <t>147.3</t>
  </si>
  <si>
    <t>119.2</t>
  </si>
  <si>
    <t>1168.7</t>
  </si>
  <si>
    <t>03:18:14</t>
  </si>
  <si>
    <t>1145.9</t>
  </si>
  <si>
    <t>1578.1</t>
  </si>
  <si>
    <t>102.7</t>
  </si>
  <si>
    <t>71.4</t>
  </si>
  <si>
    <t>36.5</t>
  </si>
  <si>
    <t>216.7</t>
  </si>
  <si>
    <t>03:28:53</t>
  </si>
  <si>
    <t>149.3</t>
  </si>
  <si>
    <t>119.9</t>
  </si>
  <si>
    <t>1176.7</t>
  </si>
  <si>
    <t>03:39:50</t>
  </si>
  <si>
    <t>1153.8</t>
  </si>
  <si>
    <t>63.1</t>
  </si>
  <si>
    <t>65.8</t>
  </si>
  <si>
    <t>218.4</t>
  </si>
  <si>
    <t>03:50:29</t>
  </si>
  <si>
    <t>122.7</t>
  </si>
  <si>
    <t>1160.9</t>
  </si>
  <si>
    <t>04:01:26</t>
  </si>
  <si>
    <t>1139.1</t>
  </si>
  <si>
    <t>62.2</t>
  </si>
  <si>
    <t>219.3</t>
  </si>
  <si>
    <t>04:12:05</t>
  </si>
  <si>
    <t>151.6</t>
  </si>
  <si>
    <t>123.3</t>
  </si>
  <si>
    <t>04:23:01</t>
  </si>
  <si>
    <t>1134.6</t>
  </si>
  <si>
    <t>61.8</t>
  </si>
  <si>
    <t>220.0</t>
  </si>
  <si>
    <t>04:33:40</t>
  </si>
  <si>
    <t>152.1</t>
  </si>
  <si>
    <t>123.5</t>
  </si>
  <si>
    <t>1152.9</t>
  </si>
  <si>
    <t>04:44:36</t>
  </si>
  <si>
    <t>1130.9</t>
  </si>
  <si>
    <t>37.4</t>
  </si>
  <si>
    <t>222.7</t>
  </si>
  <si>
    <t>04:55:15</t>
  </si>
  <si>
    <t>153.0</t>
  </si>
  <si>
    <t>124.8</t>
  </si>
  <si>
    <t>15.9</t>
  </si>
  <si>
    <t>1150.5</t>
  </si>
  <si>
    <t>05:06:12</t>
  </si>
  <si>
    <t>1128.9</t>
  </si>
  <si>
    <t>1523.1</t>
  </si>
  <si>
    <t>66.9</t>
  </si>
  <si>
    <t>37.6</t>
  </si>
  <si>
    <t>223.7</t>
  </si>
  <si>
    <t>05:16:51</t>
  </si>
  <si>
    <t>154.1</t>
  </si>
  <si>
    <t>120.9</t>
  </si>
  <si>
    <t>1157.3</t>
  </si>
  <si>
    <t>05:27:47</t>
  </si>
  <si>
    <t>1135.4</t>
  </si>
  <si>
    <t>1497.3</t>
  </si>
  <si>
    <t>92.4</t>
  </si>
  <si>
    <t>37.5</t>
  </si>
  <si>
    <t>223.2</t>
  </si>
  <si>
    <t>05:38:26</t>
  </si>
  <si>
    <t>153.7</t>
  </si>
  <si>
    <t>1156.9</t>
  </si>
  <si>
    <t>05:49:23</t>
  </si>
  <si>
    <t>1135.0</t>
  </si>
  <si>
    <t>1435.9</t>
  </si>
  <si>
    <t>223.9</t>
  </si>
  <si>
    <t>06:00:02</t>
  </si>
  <si>
    <t>117.2</t>
  </si>
  <si>
    <t>1150.7</t>
  </si>
  <si>
    <t>06:10:58</t>
  </si>
  <si>
    <t>1129.2</t>
  </si>
  <si>
    <t>1487.9</t>
  </si>
  <si>
    <t>93.4</t>
  </si>
  <si>
    <t>223.6</t>
  </si>
  <si>
    <t>06:21:37</t>
  </si>
  <si>
    <t>24.4</t>
  </si>
  <si>
    <t>153.3</t>
  </si>
  <si>
    <t>122.8</t>
  </si>
  <si>
    <t>1160.1</t>
  </si>
  <si>
    <t>06:32:33</t>
  </si>
  <si>
    <t>1137.7</t>
  </si>
  <si>
    <t>1532.5</t>
  </si>
  <si>
    <t>65.1</t>
  </si>
  <si>
    <t>67.2</t>
  </si>
  <si>
    <t>37.7</t>
  </si>
  <si>
    <t>224.5</t>
  </si>
  <si>
    <t>06:43:13</t>
  </si>
  <si>
    <t>154.0</t>
  </si>
  <si>
    <t>16.0</t>
  </si>
  <si>
    <t>1160.7</t>
  </si>
  <si>
    <t>06:54:09</t>
  </si>
  <si>
    <t>1138.9</t>
  </si>
  <si>
    <t>1535.2</t>
  </si>
  <si>
    <t>67.8</t>
  </si>
  <si>
    <t>224.3</t>
  </si>
  <si>
    <t>07:04:48</t>
  </si>
  <si>
    <t>19.3</t>
  </si>
  <si>
    <t>123.7</t>
  </si>
  <si>
    <t>1165.3</t>
  </si>
  <si>
    <t>07:15:45</t>
  </si>
  <si>
    <t>1143.1</t>
  </si>
  <si>
    <t>1473.0</t>
  </si>
  <si>
    <t>92.9</t>
  </si>
  <si>
    <t>66.7</t>
  </si>
  <si>
    <t>224.9</t>
  </si>
  <si>
    <t>07:26:24</t>
  </si>
  <si>
    <t>24.6</t>
  </si>
  <si>
    <t>154.4</t>
  </si>
  <si>
    <t>119.6</t>
  </si>
  <si>
    <t>1162.2</t>
  </si>
  <si>
    <t>07:37:20</t>
  </si>
  <si>
    <t>1538.0</t>
  </si>
  <si>
    <t>224.8</t>
  </si>
  <si>
    <t>07:47:59</t>
  </si>
  <si>
    <t>154.6</t>
  </si>
  <si>
    <t>122.5</t>
  </si>
  <si>
    <t>1165.5</t>
  </si>
  <si>
    <t>07:58:56</t>
  </si>
  <si>
    <t>1144.4</t>
  </si>
  <si>
    <t>1622.5</t>
  </si>
  <si>
    <t>99.0</t>
  </si>
  <si>
    <t>69.4</t>
  </si>
  <si>
    <t>08:09:35</t>
  </si>
  <si>
    <t>153.9</t>
  </si>
  <si>
    <t>126.6</t>
  </si>
  <si>
    <t>1173.2</t>
  </si>
  <si>
    <t>08:20:31</t>
  </si>
  <si>
    <t>1546.8</t>
  </si>
  <si>
    <t>97.8</t>
  </si>
  <si>
    <t>68.3</t>
  </si>
  <si>
    <t>37.3</t>
  </si>
  <si>
    <t>221.8</t>
  </si>
  <si>
    <t>08:31:10</t>
  </si>
  <si>
    <t>24.7</t>
  </si>
  <si>
    <t>154.5</t>
  </si>
  <si>
    <t>126.0</t>
  </si>
  <si>
    <t>1175.0</t>
  </si>
  <si>
    <t>08:42:07</t>
  </si>
  <si>
    <t>1152.7</t>
  </si>
  <si>
    <t>1589.5</t>
  </si>
  <si>
    <t>100.6</t>
  </si>
  <si>
    <t>68.9</t>
  </si>
  <si>
    <t>08:52:46</t>
  </si>
  <si>
    <t>155.0</t>
  </si>
  <si>
    <t>19.6</t>
  </si>
  <si>
    <t>125.6</t>
  </si>
  <si>
    <t>1181.6</t>
  </si>
  <si>
    <t>09:03:42</t>
  </si>
  <si>
    <t>1158.7</t>
  </si>
  <si>
    <t>1555.9</t>
  </si>
  <si>
    <t>223.0</t>
  </si>
  <si>
    <t>09:14:21</t>
  </si>
  <si>
    <t>153.6</t>
  </si>
  <si>
    <t>1177.5</t>
  </si>
  <si>
    <t>09:25:18</t>
  </si>
  <si>
    <t>1155.2</t>
  </si>
  <si>
    <t>1589.6</t>
  </si>
  <si>
    <t>99.8</t>
  </si>
  <si>
    <t>70.4</t>
  </si>
  <si>
    <t>223.4</t>
  </si>
  <si>
    <t>09:35:57</t>
  </si>
  <si>
    <t>155.1</t>
  </si>
  <si>
    <t>19.9</t>
  </si>
  <si>
    <t>127.6</t>
  </si>
  <si>
    <t>1182.8</t>
  </si>
  <si>
    <t>09:46:53</t>
  </si>
  <si>
    <t>1160.8</t>
  </si>
  <si>
    <t>1560.7</t>
  </si>
  <si>
    <t>97.5</t>
  </si>
  <si>
    <t>69.6</t>
  </si>
  <si>
    <t>223.8</t>
  </si>
  <si>
    <t>09:57:33</t>
  </si>
  <si>
    <t>24.9</t>
  </si>
  <si>
    <t>155.8</t>
  </si>
  <si>
    <t>127.5</t>
  </si>
  <si>
    <t>1181.4</t>
  </si>
  <si>
    <t>10:08:29</t>
  </si>
  <si>
    <t>1160.5</t>
  </si>
  <si>
    <t>1558.4</t>
  </si>
  <si>
    <t>97.0</t>
  </si>
  <si>
    <t>10:19:08</t>
  </si>
  <si>
    <t>155.4</t>
  </si>
  <si>
    <t>127.2</t>
  </si>
  <si>
    <t>1178.6</t>
  </si>
  <si>
    <t>10:30:05</t>
  </si>
  <si>
    <t>1157.5</t>
  </si>
  <si>
    <t>1519.8</t>
  </si>
  <si>
    <t>95.0</t>
  </si>
  <si>
    <t>68.2</t>
  </si>
  <si>
    <t>224.0</t>
  </si>
  <si>
    <t>10:40:44</t>
  </si>
  <si>
    <t>122.6</t>
  </si>
  <si>
    <t>1174.0</t>
  </si>
  <si>
    <t>10:51:41</t>
  </si>
  <si>
    <t>1152.4</t>
  </si>
  <si>
    <t>96.5</t>
  </si>
  <si>
    <t>68.5</t>
  </si>
  <si>
    <t>11:02:19</t>
  </si>
  <si>
    <t>155.6</t>
  </si>
  <si>
    <t>123.6</t>
  </si>
  <si>
    <t>1173.7</t>
  </si>
  <si>
    <t>11:13:16</t>
  </si>
  <si>
    <t>1547.9</t>
  </si>
  <si>
    <t>68.6</t>
  </si>
  <si>
    <t>224.4</t>
  </si>
  <si>
    <t>11:23:55</t>
  </si>
  <si>
    <t>154.9</t>
  </si>
  <si>
    <t>122.0</t>
  </si>
  <si>
    <t>1173.1</t>
  </si>
  <si>
    <t>11:34:52</t>
  </si>
  <si>
    <t>1358.3</t>
  </si>
  <si>
    <t>91.9</t>
  </si>
  <si>
    <t>-0.5</t>
  </si>
  <si>
    <t>66.3</t>
  </si>
  <si>
    <t>11:45:31</t>
  </si>
  <si>
    <t>1164.0</t>
  </si>
  <si>
    <t>11:56:28</t>
  </si>
  <si>
    <t>1142.7</t>
  </si>
  <si>
    <t>1577.7</t>
  </si>
  <si>
    <t>98.0</t>
  </si>
  <si>
    <t>69.2</t>
  </si>
  <si>
    <t>12:07:07</t>
  </si>
  <si>
    <t>125.5</t>
  </si>
  <si>
    <t>36-UWSIF-UT Glut 1-20230055.16</t>
  </si>
  <si>
    <t>15.8</t>
  </si>
  <si>
    <t>1177.1</t>
  </si>
  <si>
    <t>12:18:03</t>
  </si>
  <si>
    <t>1154.7</t>
  </si>
  <si>
    <t>1589.9</t>
  </si>
  <si>
    <t>99.9</t>
  </si>
  <si>
    <t>70.3</t>
  </si>
  <si>
    <t>12:28:42</t>
  </si>
  <si>
    <t>117.5</t>
  </si>
  <si>
    <t>36-UWSIF-UT Glut 1-20230055.17</t>
  </si>
  <si>
    <t>1182.0</t>
  </si>
  <si>
    <t>12:39:39</t>
  </si>
  <si>
    <t>1159.4</t>
  </si>
  <si>
    <t>1595.8</t>
  </si>
  <si>
    <t>98.3</t>
  </si>
  <si>
    <t>70.0</t>
  </si>
  <si>
    <t>12:50:18</t>
  </si>
  <si>
    <t>1180.1</t>
  </si>
  <si>
    <t>13:01:15</t>
  </si>
  <si>
    <t>1159.3</t>
  </si>
  <si>
    <t>1637.8</t>
  </si>
  <si>
    <t>99.1</t>
  </si>
  <si>
    <t>68.8</t>
  </si>
  <si>
    <t>13:11:54</t>
  </si>
  <si>
    <t>116.7</t>
  </si>
  <si>
    <t>1179.3</t>
  </si>
  <si>
    <t>13:22:50</t>
  </si>
  <si>
    <t>1157.7</t>
  </si>
  <si>
    <t>1633.5</t>
  </si>
  <si>
    <t>99.3</t>
  </si>
  <si>
    <t>222.3</t>
  </si>
  <si>
    <t>13:33:29</t>
  </si>
  <si>
    <t>116.6</t>
  </si>
  <si>
    <t>20.6</t>
  </si>
  <si>
    <t>1181.0</t>
  </si>
  <si>
    <t>13:44:26</t>
  </si>
  <si>
    <t>1158.2</t>
  </si>
  <si>
    <t>1633.7</t>
  </si>
  <si>
    <t>103.9</t>
  </si>
  <si>
    <t>71.6</t>
  </si>
  <si>
    <t>222.5</t>
  </si>
  <si>
    <t>13:55:05</t>
  </si>
  <si>
    <t>152.9</t>
  </si>
  <si>
    <t>124.0</t>
  </si>
  <si>
    <t>1193.3</t>
  </si>
  <si>
    <t>14:06:02</t>
  </si>
  <si>
    <t>1170.6</t>
  </si>
  <si>
    <t>1648.7</t>
  </si>
  <si>
    <t>104.9</t>
  </si>
  <si>
    <t>72.3</t>
  </si>
  <si>
    <t>73.3</t>
  </si>
  <si>
    <t>14:16:41</t>
  </si>
  <si>
    <t>124.9</t>
  </si>
  <si>
    <t>1198.9</t>
  </si>
  <si>
    <t>14:27:37</t>
  </si>
  <si>
    <t>1176.0</t>
  </si>
  <si>
    <t>67.6</t>
  </si>
  <si>
    <t>223.5</t>
  </si>
  <si>
    <t>14:38:17</t>
  </si>
  <si>
    <t>127.9</t>
  </si>
  <si>
    <t>1180.7</t>
  </si>
  <si>
    <t>14:49:13</t>
  </si>
  <si>
    <t>14:59:52</t>
  </si>
  <si>
    <t>25.0</t>
  </si>
  <si>
    <t>156.6</t>
  </si>
  <si>
    <t>128.0</t>
  </si>
  <si>
    <t>1174.2</t>
  </si>
  <si>
    <t>15:10:49</t>
  </si>
  <si>
    <t>1153.1</t>
  </si>
  <si>
    <t>66.4</t>
  </si>
  <si>
    <t>225.1</t>
  </si>
  <si>
    <t>15:21:28</t>
  </si>
  <si>
    <t>156.2</t>
  </si>
  <si>
    <t>1171.6</t>
  </si>
  <si>
    <t>15:32:25</t>
  </si>
  <si>
    <t>1149.6</t>
  </si>
  <si>
    <t>225.6</t>
  </si>
  <si>
    <t>15:43:05</t>
  </si>
  <si>
    <t>157.2</t>
  </si>
  <si>
    <t>129.1</t>
  </si>
  <si>
    <t>11/01/24</t>
  </si>
  <si>
    <t>48-UWSIF-Glut-4-20230045.51</t>
  </si>
  <si>
    <t>2023-0055 Tray 2B Fetzer</t>
  </si>
  <si>
    <t>953.8</t>
  </si>
  <si>
    <t>12:05:49</t>
  </si>
  <si>
    <t>943.9</t>
  </si>
  <si>
    <t>1181.1</t>
  </si>
  <si>
    <t>39.8</t>
  </si>
  <si>
    <t>31.5</t>
  </si>
  <si>
    <t>32.8</t>
  </si>
  <si>
    <t>DW 11/1/2024</t>
  </si>
  <si>
    <t>124.3</t>
  </si>
  <si>
    <t>12:16:28</t>
  </si>
  <si>
    <t>181.5</t>
  </si>
  <si>
    <t>8.0</t>
  </si>
  <si>
    <t>48.3</t>
  </si>
  <si>
    <t>48-UWSIF-Glut-4-20230045.52</t>
  </si>
  <si>
    <t>He psi: 1000</t>
  </si>
  <si>
    <t>1131.1</t>
  </si>
  <si>
    <t>12:27:24</t>
  </si>
  <si>
    <t>1105.8</t>
  </si>
  <si>
    <t>5.0</t>
  </si>
  <si>
    <t>54.2</t>
  </si>
  <si>
    <t>37.9</t>
  </si>
  <si>
    <t>O2psi: 1000</t>
  </si>
  <si>
    <t>133.4</t>
  </si>
  <si>
    <t>12:38:03</t>
  </si>
  <si>
    <t>8.3</t>
  </si>
  <si>
    <t>50.4</t>
  </si>
  <si>
    <t>48-UWSIF-Glut-4-20230045.53</t>
  </si>
  <si>
    <t>26.7</t>
  </si>
  <si>
    <t>1140.5</t>
  </si>
  <si>
    <t>12:48:59</t>
  </si>
  <si>
    <t>38.9</t>
  </si>
  <si>
    <t>40.4</t>
  </si>
  <si>
    <t>M28: 137</t>
  </si>
  <si>
    <t>136.3</t>
  </si>
  <si>
    <t>12:59:37</t>
  </si>
  <si>
    <t>8.8</t>
  </si>
  <si>
    <t>48-UWSIF-Glut-4-20230045.54</t>
  </si>
  <si>
    <t>1150.2</t>
  </si>
  <si>
    <t>13:10:34</t>
  </si>
  <si>
    <t>1124.0</t>
  </si>
  <si>
    <t>1854.3</t>
  </si>
  <si>
    <t>61.2</t>
  </si>
  <si>
    <t>4.4</t>
  </si>
  <si>
    <t>42.6</t>
  </si>
  <si>
    <t>4.3</t>
  </si>
  <si>
    <t>43.4</t>
  </si>
  <si>
    <t>M30: 341</t>
  </si>
  <si>
    <t>25.3</t>
  </si>
  <si>
    <t>138.5</t>
  </si>
  <si>
    <t>13:21:12</t>
  </si>
  <si>
    <t>9.1</t>
  </si>
  <si>
    <t>48-UWSIF-Glut-4-20230045.55</t>
  </si>
  <si>
    <t>1166.0</t>
  </si>
  <si>
    <t>13:32:08</t>
  </si>
  <si>
    <t>26.3</t>
  </si>
  <si>
    <t>20.4</t>
  </si>
  <si>
    <t>1867.6</t>
  </si>
  <si>
    <t>45.6</t>
  </si>
  <si>
    <t>4.9</t>
  </si>
  <si>
    <t>46.0</t>
  </si>
  <si>
    <t>25.6</t>
  </si>
  <si>
    <t>140.4</t>
  </si>
  <si>
    <t>13:42:47</t>
  </si>
  <si>
    <t>9.3</t>
  </si>
  <si>
    <t>55.8</t>
  </si>
  <si>
    <t>85-UWSIF-Protein20230045.51</t>
  </si>
  <si>
    <t>1177.9</t>
  </si>
  <si>
    <t>13:53:43</t>
  </si>
  <si>
    <t>1150.9</t>
  </si>
  <si>
    <t>28.5</t>
  </si>
  <si>
    <t>1882.2</t>
  </si>
  <si>
    <t>4.6</t>
  </si>
  <si>
    <t>47.0</t>
  </si>
  <si>
    <t>141.9</t>
  </si>
  <si>
    <t>14:04:21</t>
  </si>
  <si>
    <t>85.6</t>
  </si>
  <si>
    <t>10.5</t>
  </si>
  <si>
    <t>85-UWSIF-Protein20230045.52</t>
  </si>
  <si>
    <t>1194.7</t>
  </si>
  <si>
    <t>14:15:17</t>
  </si>
  <si>
    <t>1899.0</t>
  </si>
  <si>
    <t>5.1</t>
  </si>
  <si>
    <t>48.1</t>
  </si>
  <si>
    <t>48.5</t>
  </si>
  <si>
    <t>26.2</t>
  </si>
  <si>
    <t>143.8</t>
  </si>
  <si>
    <t>14:25:56</t>
  </si>
  <si>
    <t>15.4</t>
  </si>
  <si>
    <t>87.6</t>
  </si>
  <si>
    <t>10.8</t>
  </si>
  <si>
    <t>63.8</t>
  </si>
  <si>
    <t>39-UWSIF-UW Glut 2-20230045.51</t>
  </si>
  <si>
    <t>1202.5</t>
  </si>
  <si>
    <t>14:36:52</t>
  </si>
  <si>
    <t>145.3</t>
  </si>
  <si>
    <t>14:47:30</t>
  </si>
  <si>
    <t>59.8</t>
  </si>
  <si>
    <t>39-UWSIF-UW Glut 2-20230045.52</t>
  </si>
  <si>
    <t>1197.2</t>
  </si>
  <si>
    <t>14:58:26</t>
  </si>
  <si>
    <t>1170.3</t>
  </si>
  <si>
    <t>26.8</t>
  </si>
  <si>
    <t>1902.6</t>
  </si>
  <si>
    <t>47.3</t>
  </si>
  <si>
    <t>26.6</t>
  </si>
  <si>
    <t>15:09:05</t>
  </si>
  <si>
    <t>10.4</t>
  </si>
  <si>
    <t>71-UWSIF-Silver Sulfide-20230045.51</t>
  </si>
  <si>
    <t>1197.3</t>
  </si>
  <si>
    <t>15:20:01</t>
  </si>
  <si>
    <t>1170.5</t>
  </si>
  <si>
    <t>42.3</t>
  </si>
  <si>
    <t>44.5</t>
  </si>
  <si>
    <t>147.2</t>
  </si>
  <si>
    <t>15:30:40</t>
  </si>
  <si>
    <t>11.5</t>
  </si>
  <si>
    <t>71-UWSIF-Silver Sulfide-20230045.52</t>
  </si>
  <si>
    <t>1192.6</t>
  </si>
  <si>
    <t>15:41:36</t>
  </si>
  <si>
    <t>1164.8</t>
  </si>
  <si>
    <t>44.8</t>
  </si>
  <si>
    <t>149.2</t>
  </si>
  <si>
    <t>15:52:15</t>
  </si>
  <si>
    <t>93.1</t>
  </si>
  <si>
    <t>11.7</t>
  </si>
  <si>
    <t>69.3</t>
  </si>
  <si>
    <t>70-UWSIF-Silver Sulfide-20230045.51</t>
  </si>
  <si>
    <t>1185.3</t>
  </si>
  <si>
    <t>16:03:11</t>
  </si>
  <si>
    <t>-0.4</t>
  </si>
  <si>
    <t>43.0</t>
  </si>
  <si>
    <t>45.2</t>
  </si>
  <si>
    <t>27.3</t>
  </si>
  <si>
    <t>16:13:50</t>
  </si>
  <si>
    <t>93.6</t>
  </si>
  <si>
    <t>68.4</t>
  </si>
  <si>
    <t>70-UWSIF-Silver Sulfide-20230045.52</t>
  </si>
  <si>
    <t>1180.8</t>
  </si>
  <si>
    <t>16:24:46</t>
  </si>
  <si>
    <t>1154.3</t>
  </si>
  <si>
    <t>151.9</t>
  </si>
  <si>
    <t>16:35:25</t>
  </si>
  <si>
    <t>93.5</t>
  </si>
  <si>
    <t>12.0</t>
  </si>
  <si>
    <t>71.1</t>
  </si>
  <si>
    <t>70-UWSIF-Silver Sulfide-20230045.53</t>
  </si>
  <si>
    <t>1181.7</t>
  </si>
  <si>
    <t>16:46:21</t>
  </si>
  <si>
    <t>43.8</t>
  </si>
  <si>
    <t>46.1</t>
  </si>
  <si>
    <t>27.7</t>
  </si>
  <si>
    <t>16:56:59</t>
  </si>
  <si>
    <t>94.8</t>
  </si>
  <si>
    <t>12.9</t>
  </si>
  <si>
    <t>75.6</t>
  </si>
  <si>
    <t>1187.6</t>
  </si>
  <si>
    <t>17:07:56</t>
  </si>
  <si>
    <t>1161.4</t>
  </si>
  <si>
    <t>46.4</t>
  </si>
  <si>
    <t>48.2</t>
  </si>
  <si>
    <t>17:18:34</t>
  </si>
  <si>
    <t>96.7</t>
  </si>
  <si>
    <t>74.3</t>
  </si>
  <si>
    <t>1194.4</t>
  </si>
  <si>
    <t>17:29:31</t>
  </si>
  <si>
    <t>1168.9</t>
  </si>
  <si>
    <t>70.5</t>
  </si>
  <si>
    <t>156.7</t>
  </si>
  <si>
    <t>17:40:09</t>
  </si>
  <si>
    <t>12.2</t>
  </si>
  <si>
    <t>1193.7</t>
  </si>
  <si>
    <t>17:51:05</t>
  </si>
  <si>
    <t>1167.5</t>
  </si>
  <si>
    <t>49.8</t>
  </si>
  <si>
    <t>157.8</t>
  </si>
  <si>
    <t>18:01:44</t>
  </si>
  <si>
    <t>12.1</t>
  </si>
  <si>
    <t>1194.5</t>
  </si>
  <si>
    <t>18:12:40</t>
  </si>
  <si>
    <t>1168.2</t>
  </si>
  <si>
    <t>71.9</t>
  </si>
  <si>
    <t>50.7</t>
  </si>
  <si>
    <t>159.0</t>
  </si>
  <si>
    <t>18:23:19</t>
  </si>
  <si>
    <t>99.7</t>
  </si>
  <si>
    <t>146</t>
  </si>
  <si>
    <t>73.8</t>
  </si>
  <si>
    <t>147</t>
  </si>
  <si>
    <t>1199.9</t>
  </si>
  <si>
    <t>18:34:15</t>
  </si>
  <si>
    <t>148</t>
  </si>
  <si>
    <t>1173.5</t>
  </si>
  <si>
    <t>149</t>
  </si>
  <si>
    <t>18.9</t>
  </si>
  <si>
    <t>1911.9</t>
  </si>
  <si>
    <t>150</t>
  </si>
  <si>
    <t>74.8</t>
  </si>
  <si>
    <t>151</t>
  </si>
  <si>
    <t>51.2</t>
  </si>
  <si>
    <t>152</t>
  </si>
  <si>
    <t>52.4</t>
  </si>
  <si>
    <t>153</t>
  </si>
  <si>
    <t>28.8</t>
  </si>
  <si>
    <t>160.3</t>
  </si>
  <si>
    <t>18:44:53</t>
  </si>
  <si>
    <t>154</t>
  </si>
  <si>
    <t>155</t>
  </si>
  <si>
    <t>13.1</t>
  </si>
  <si>
    <t>77.7</t>
  </si>
  <si>
    <t>156</t>
  </si>
  <si>
    <t>1204.1</t>
  </si>
  <si>
    <t>18:55:50</t>
  </si>
  <si>
    <t>157</t>
  </si>
  <si>
    <t>1177.6</t>
  </si>
  <si>
    <t>158</t>
  </si>
  <si>
    <t>159</t>
  </si>
  <si>
    <t>74.5</t>
  </si>
  <si>
    <t>160</t>
  </si>
  <si>
    <t>51.0</t>
  </si>
  <si>
    <t>161</t>
  </si>
  <si>
    <t>162</t>
  </si>
  <si>
    <t>19:06:28</t>
  </si>
  <si>
    <t>163</t>
  </si>
  <si>
    <t>164</t>
  </si>
  <si>
    <t>78.4</t>
  </si>
  <si>
    <t>165</t>
  </si>
  <si>
    <t>1205.7</t>
  </si>
  <si>
    <t>19:17:25</t>
  </si>
  <si>
    <t>166</t>
  </si>
  <si>
    <t>1179.7</t>
  </si>
  <si>
    <t>167</t>
  </si>
  <si>
    <t>168</t>
  </si>
  <si>
    <t>74.1</t>
  </si>
  <si>
    <t>169</t>
  </si>
  <si>
    <t>50.6</t>
  </si>
  <si>
    <t>170</t>
  </si>
  <si>
    <t>171</t>
  </si>
  <si>
    <t>29.3</t>
  </si>
  <si>
    <t>163.6</t>
  </si>
  <si>
    <t>19:28:03</t>
  </si>
  <si>
    <t>172</t>
  </si>
  <si>
    <t>173</t>
  </si>
  <si>
    <t>12.7</t>
  </si>
  <si>
    <t>174</t>
  </si>
  <si>
    <t>1199.5</t>
  </si>
  <si>
    <t>19:38:59</t>
  </si>
  <si>
    <t>175</t>
  </si>
  <si>
    <t>1172.8</t>
  </si>
  <si>
    <t>176</t>
  </si>
  <si>
    <t>177</t>
  </si>
  <si>
    <t>178</t>
  </si>
  <si>
    <t>179</t>
  </si>
  <si>
    <t>53.0</t>
  </si>
  <si>
    <t>180</t>
  </si>
  <si>
    <t>164.2</t>
  </si>
  <si>
    <t>19:49:38</t>
  </si>
  <si>
    <t>181</t>
  </si>
  <si>
    <t>104.6</t>
  </si>
  <si>
    <t>182</t>
  </si>
  <si>
    <t>13.0</t>
  </si>
  <si>
    <t>183</t>
  </si>
  <si>
    <t>1197.0</t>
  </si>
  <si>
    <t>20:00:34</t>
  </si>
  <si>
    <t>184</t>
  </si>
  <si>
    <t>1171.3</t>
  </si>
  <si>
    <t>185</t>
  </si>
  <si>
    <t>186</t>
  </si>
  <si>
    <t>187</t>
  </si>
  <si>
    <t>188</t>
  </si>
  <si>
    <t>53.6</t>
  </si>
  <si>
    <t>189</t>
  </si>
  <si>
    <t>165.6</t>
  </si>
  <si>
    <t>20:11:13</t>
  </si>
  <si>
    <t>190</t>
  </si>
  <si>
    <t>191</t>
  </si>
  <si>
    <t>14.1</t>
  </si>
  <si>
    <t>83.8</t>
  </si>
  <si>
    <t>192</t>
  </si>
  <si>
    <t>1200.4</t>
  </si>
  <si>
    <t>20:22:09</t>
  </si>
  <si>
    <t>193</t>
  </si>
  <si>
    <t>1175.4</t>
  </si>
  <si>
    <t>194</t>
  </si>
  <si>
    <t>195</t>
  </si>
  <si>
    <t>78.0</t>
  </si>
  <si>
    <t>196</t>
  </si>
  <si>
    <t>53.5</t>
  </si>
  <si>
    <t>197</t>
  </si>
  <si>
    <t>54.9</t>
  </si>
  <si>
    <t>198</t>
  </si>
  <si>
    <t>167.0</t>
  </si>
  <si>
    <t>20:32:48</t>
  </si>
  <si>
    <t>199</t>
  </si>
  <si>
    <t>107.5</t>
  </si>
  <si>
    <t>200</t>
  </si>
  <si>
    <t>82.3</t>
  </si>
  <si>
    <t>201</t>
  </si>
  <si>
    <t>1198.2</t>
  </si>
  <si>
    <t>20:43:44</t>
  </si>
  <si>
    <t>202</t>
  </si>
  <si>
    <t>1172.7</t>
  </si>
  <si>
    <t>203</t>
  </si>
  <si>
    <t>1908.0</t>
  </si>
  <si>
    <t>204</t>
  </si>
  <si>
    <t>78.8</t>
  </si>
  <si>
    <t>205</t>
  </si>
  <si>
    <t>54.4</t>
  </si>
  <si>
    <t>206</t>
  </si>
  <si>
    <t>207</t>
  </si>
  <si>
    <t>20:54:22</t>
  </si>
  <si>
    <t>208</t>
  </si>
  <si>
    <t>209</t>
  </si>
  <si>
    <t>81.2</t>
  </si>
  <si>
    <t>210</t>
  </si>
  <si>
    <t>1193.5</t>
  </si>
  <si>
    <t>21:05:19</t>
  </si>
  <si>
    <t>211</t>
  </si>
  <si>
    <t>1168.0</t>
  </si>
  <si>
    <t>212</t>
  </si>
  <si>
    <t>213</t>
  </si>
  <si>
    <t>214</t>
  </si>
  <si>
    <t>215</t>
  </si>
  <si>
    <t>216</t>
  </si>
  <si>
    <t>30.2</t>
  </si>
  <si>
    <t>169.5</t>
  </si>
  <si>
    <t>21:15:57</t>
  </si>
  <si>
    <t>217</t>
  </si>
  <si>
    <t>218</t>
  </si>
  <si>
    <t>219</t>
  </si>
  <si>
    <t>1187.3</t>
  </si>
  <si>
    <t>21:26:53</t>
  </si>
  <si>
    <t>220</t>
  </si>
  <si>
    <t>1162.4</t>
  </si>
  <si>
    <t>221</t>
  </si>
  <si>
    <t>222</t>
  </si>
  <si>
    <t>3.9</t>
  </si>
  <si>
    <t>223</t>
  </si>
  <si>
    <t>224</t>
  </si>
  <si>
    <t>55.7</t>
  </si>
  <si>
    <t>225</t>
  </si>
  <si>
    <t>170.4</t>
  </si>
  <si>
    <t>21:37:32</t>
  </si>
  <si>
    <t>226</t>
  </si>
  <si>
    <t>109.3</t>
  </si>
  <si>
    <t>227</t>
  </si>
  <si>
    <t>81.8</t>
  </si>
  <si>
    <t>228</t>
  </si>
  <si>
    <t>1185.8</t>
  </si>
  <si>
    <t>21:48:28</t>
  </si>
  <si>
    <t>229</t>
  </si>
  <si>
    <t>1160.3</t>
  </si>
  <si>
    <t>230</t>
  </si>
  <si>
    <t>231</t>
  </si>
  <si>
    <t>78.6</t>
  </si>
  <si>
    <t>232</t>
  </si>
  <si>
    <t>54.8</t>
  </si>
  <si>
    <t>233</t>
  </si>
  <si>
    <t>56.4</t>
  </si>
  <si>
    <t>234</t>
  </si>
  <si>
    <t>30.5</t>
  </si>
  <si>
    <t>171.8</t>
  </si>
  <si>
    <t>21:59:07</t>
  </si>
  <si>
    <t>235</t>
  </si>
  <si>
    <t>236</t>
  </si>
  <si>
    <t>82.2</t>
  </si>
  <si>
    <t>237</t>
  </si>
  <si>
    <t>1183.6</t>
  </si>
  <si>
    <t>22:10:03</t>
  </si>
  <si>
    <t>238</t>
  </si>
  <si>
    <t>1157.1</t>
  </si>
  <si>
    <t>239</t>
  </si>
  <si>
    <t>240</t>
  </si>
  <si>
    <t>80.3</t>
  </si>
  <si>
    <t>241</t>
  </si>
  <si>
    <t>242</t>
  </si>
  <si>
    <t>56.8</t>
  </si>
  <si>
    <t>243</t>
  </si>
  <si>
    <t>173.0</t>
  </si>
  <si>
    <t>22:20:42</t>
  </si>
  <si>
    <t>244</t>
  </si>
  <si>
    <t>111.9</t>
  </si>
  <si>
    <t>245</t>
  </si>
  <si>
    <t>83.7</t>
  </si>
  <si>
    <t>246</t>
  </si>
  <si>
    <t>1185.4</t>
  </si>
  <si>
    <t>22:31:38</t>
  </si>
  <si>
    <t>247</t>
  </si>
  <si>
    <t>248</t>
  </si>
  <si>
    <t>249</t>
  </si>
  <si>
    <t>79.9</t>
  </si>
  <si>
    <t>250</t>
  </si>
  <si>
    <t>251</t>
  </si>
  <si>
    <t>252</t>
  </si>
  <si>
    <t>30.8</t>
  </si>
  <si>
    <t>174.1</t>
  </si>
  <si>
    <t>22:42:17</t>
  </si>
  <si>
    <t>253</t>
  </si>
  <si>
    <t>112.9</t>
  </si>
  <si>
    <t>254</t>
  </si>
  <si>
    <t>255</t>
  </si>
  <si>
    <t>22:53:13</t>
  </si>
  <si>
    <t>256</t>
  </si>
  <si>
    <t>1161.8</t>
  </si>
  <si>
    <t>257</t>
  </si>
  <si>
    <t>258</t>
  </si>
  <si>
    <t>259</t>
  </si>
  <si>
    <t>56.1</t>
  </si>
  <si>
    <t>260</t>
  </si>
  <si>
    <t>261</t>
  </si>
  <si>
    <t>175.3</t>
  </si>
  <si>
    <t>23:03:52</t>
  </si>
  <si>
    <t>262</t>
  </si>
  <si>
    <t>115.9</t>
  </si>
  <si>
    <t>263</t>
  </si>
  <si>
    <t>14.2</t>
  </si>
  <si>
    <t>264</t>
  </si>
  <si>
    <t>1188.6</t>
  </si>
  <si>
    <t>23:14:48</t>
  </si>
  <si>
    <t>265</t>
  </si>
  <si>
    <t>1162.9</t>
  </si>
  <si>
    <t>266</t>
  </si>
  <si>
    <t>267</t>
  </si>
  <si>
    <t>80.8</t>
  </si>
  <si>
    <t>268</t>
  </si>
  <si>
    <t>56.3</t>
  </si>
  <si>
    <t>269</t>
  </si>
  <si>
    <t>270</t>
  </si>
  <si>
    <t>176.6</t>
  </si>
  <si>
    <t>23:25:27</t>
  </si>
  <si>
    <t>271</t>
  </si>
  <si>
    <t>272</t>
  </si>
  <si>
    <t>14.3</t>
  </si>
  <si>
    <t>87.4</t>
  </si>
  <si>
    <t>273</t>
  </si>
  <si>
    <t>1187.1</t>
  </si>
  <si>
    <t>23:36:23</t>
  </si>
  <si>
    <t>274</t>
  </si>
  <si>
    <t>1161.6</t>
  </si>
  <si>
    <t>275</t>
  </si>
  <si>
    <t>276</t>
  </si>
  <si>
    <t>277</t>
  </si>
  <si>
    <t>57.1</t>
  </si>
  <si>
    <t>278</t>
  </si>
  <si>
    <t>279</t>
  </si>
  <si>
    <t>178.2</t>
  </si>
  <si>
    <t>23:47:01</t>
  </si>
  <si>
    <t>280</t>
  </si>
  <si>
    <t>116.4</t>
  </si>
  <si>
    <t>281</t>
  </si>
  <si>
    <t>86.7</t>
  </si>
  <si>
    <t>282</t>
  </si>
  <si>
    <t>23:57:57</t>
  </si>
  <si>
    <t>283</t>
  </si>
  <si>
    <t>284</t>
  </si>
  <si>
    <t>285</t>
  </si>
  <si>
    <t>80.7</t>
  </si>
  <si>
    <t>286</t>
  </si>
  <si>
    <t>287</t>
  </si>
  <si>
    <t>288</t>
  </si>
  <si>
    <t>11/02/24</t>
  </si>
  <si>
    <t>178.8</t>
  </si>
  <si>
    <t>00:08:36</t>
  </si>
  <si>
    <t>289</t>
  </si>
  <si>
    <t>290</t>
  </si>
  <si>
    <t>86.9</t>
  </si>
  <si>
    <t>291</t>
  </si>
  <si>
    <t>1185.0</t>
  </si>
  <si>
    <t>00:19:32</t>
  </si>
  <si>
    <t>292</t>
  </si>
  <si>
    <t>1158.3</t>
  </si>
  <si>
    <t>293</t>
  </si>
  <si>
    <t>294</t>
  </si>
  <si>
    <t>82.5</t>
  </si>
  <si>
    <t>295</t>
  </si>
  <si>
    <t>296</t>
  </si>
  <si>
    <t>58.7</t>
  </si>
  <si>
    <t>297</t>
  </si>
  <si>
    <t>179.9</t>
  </si>
  <si>
    <t>00:30:10</t>
  </si>
  <si>
    <t>298</t>
  </si>
  <si>
    <t>117.8</t>
  </si>
  <si>
    <t>299</t>
  </si>
  <si>
    <t>90.8</t>
  </si>
  <si>
    <t>300</t>
  </si>
  <si>
    <t>1186.3</t>
  </si>
  <si>
    <t>00:41:07</t>
  </si>
  <si>
    <t>301</t>
  </si>
  <si>
    <t>302</t>
  </si>
  <si>
    <t>303</t>
  </si>
  <si>
    <t>304</t>
  </si>
  <si>
    <t>305</t>
  </si>
  <si>
    <t>306</t>
  </si>
  <si>
    <t>31.8</t>
  </si>
  <si>
    <t>181.4</t>
  </si>
  <si>
    <t>00:51:45</t>
  </si>
  <si>
    <t>307</t>
  </si>
  <si>
    <t>119.5</t>
  </si>
  <si>
    <t>308</t>
  </si>
  <si>
    <t>14.9</t>
  </si>
  <si>
    <t>309</t>
  </si>
  <si>
    <t>1188.8</t>
  </si>
  <si>
    <t>01:02:41</t>
  </si>
  <si>
    <t>310</t>
  </si>
  <si>
    <t>1162.8</t>
  </si>
  <si>
    <t>311</t>
  </si>
  <si>
    <t>312</t>
  </si>
  <si>
    <t>84.5</t>
  </si>
  <si>
    <t>313</t>
  </si>
  <si>
    <t>314</t>
  </si>
  <si>
    <t>315</t>
  </si>
  <si>
    <t>32.0</t>
  </si>
  <si>
    <t>182.6</t>
  </si>
  <si>
    <t>01:13:20</t>
  </si>
  <si>
    <t>316</t>
  </si>
  <si>
    <t>120.6</t>
  </si>
  <si>
    <t>317</t>
  </si>
  <si>
    <t>15.1</t>
  </si>
  <si>
    <t>318</t>
  </si>
  <si>
    <t>1190.1</t>
  </si>
  <si>
    <t>01:24:16</t>
  </si>
  <si>
    <t>319</t>
  </si>
  <si>
    <t>320</t>
  </si>
  <si>
    <t>1904.2</t>
  </si>
  <si>
    <t>321</t>
  </si>
  <si>
    <t>88.2</t>
  </si>
  <si>
    <t>322</t>
  </si>
  <si>
    <t>60.9</t>
  </si>
  <si>
    <t>323</t>
  </si>
  <si>
    <t>61.9</t>
  </si>
  <si>
    <t>324</t>
  </si>
  <si>
    <t>01:34:55</t>
  </si>
  <si>
    <t>325</t>
  </si>
  <si>
    <t>122.4</t>
  </si>
  <si>
    <t>326</t>
  </si>
  <si>
    <t>94.6</t>
  </si>
  <si>
    <t>327</t>
  </si>
  <si>
    <t>1193.1</t>
  </si>
  <si>
    <t>01:45:51</t>
  </si>
  <si>
    <t>328</t>
  </si>
  <si>
    <t>1166.9</t>
  </si>
  <si>
    <t>329</t>
  </si>
  <si>
    <t>330</t>
  </si>
  <si>
    <t>83.3</t>
  </si>
  <si>
    <t>331</t>
  </si>
  <si>
    <t>332</t>
  </si>
  <si>
    <t>59.5</t>
  </si>
  <si>
    <t>333</t>
  </si>
  <si>
    <t>184.5</t>
  </si>
  <si>
    <t>01:56:30</t>
  </si>
  <si>
    <t>334</t>
  </si>
  <si>
    <t>122.9</t>
  </si>
  <si>
    <t>335</t>
  </si>
  <si>
    <t>336</t>
  </si>
  <si>
    <t>48-UWSIF-Glut-4-20230045.56</t>
  </si>
  <si>
    <t>1186.4</t>
  </si>
  <si>
    <t>02:07:26</t>
  </si>
  <si>
    <t>337</t>
  </si>
  <si>
    <t>338</t>
  </si>
  <si>
    <t>1894.2</t>
  </si>
  <si>
    <t>339</t>
  </si>
  <si>
    <t>340</t>
  </si>
  <si>
    <t>341</t>
  </si>
  <si>
    <t>342</t>
  </si>
  <si>
    <t>185.8</t>
  </si>
  <si>
    <t>02:18:05</t>
  </si>
  <si>
    <t>343</t>
  </si>
  <si>
    <t>89.3</t>
  </si>
  <si>
    <t>344</t>
  </si>
  <si>
    <t>48-UWSIF-Glut-4-20230045.57</t>
  </si>
  <si>
    <t>02:29:01</t>
  </si>
  <si>
    <t>345</t>
  </si>
  <si>
    <t>346</t>
  </si>
  <si>
    <t>1891.5</t>
  </si>
  <si>
    <t>347</t>
  </si>
  <si>
    <t>87.1</t>
  </si>
  <si>
    <t>348</t>
  </si>
  <si>
    <t>60.8</t>
  </si>
  <si>
    <t>349</t>
  </si>
  <si>
    <t>350</t>
  </si>
  <si>
    <t>185.9</t>
  </si>
  <si>
    <t>02:39:40</t>
  </si>
  <si>
    <t>351</t>
  </si>
  <si>
    <t>89.5</t>
  </si>
  <si>
    <t>352</t>
  </si>
  <si>
    <t>39-UWSIF-UW Glut 2-20230045.53</t>
  </si>
  <si>
    <t>1188.5</t>
  </si>
  <si>
    <t>02:50:36</t>
  </si>
  <si>
    <t>353</t>
  </si>
  <si>
    <t>1162.0</t>
  </si>
  <si>
    <t>354</t>
  </si>
  <si>
    <t>1895.4</t>
  </si>
  <si>
    <t>355</t>
  </si>
  <si>
    <t>88.3</t>
  </si>
  <si>
    <t>356</t>
  </si>
  <si>
    <t>357</t>
  </si>
  <si>
    <t>358</t>
  </si>
  <si>
    <t>32.5</t>
  </si>
  <si>
    <t>186.9</t>
  </si>
  <si>
    <t>03:01:14</t>
  </si>
  <si>
    <t>359</t>
  </si>
  <si>
    <t>90.0</t>
  </si>
  <si>
    <t>360</t>
  </si>
  <si>
    <t>39-UWSIF-UW Glut 2-20230045.54</t>
  </si>
  <si>
    <t>1185.2</t>
  </si>
  <si>
    <t>03:12:11</t>
  </si>
  <si>
    <t>361</t>
  </si>
  <si>
    <t>1158.9</t>
  </si>
  <si>
    <t>362</t>
  </si>
  <si>
    <t>1890.1</t>
  </si>
  <si>
    <t>363</t>
  </si>
  <si>
    <t>364</t>
  </si>
  <si>
    <t>61.3</t>
  </si>
  <si>
    <t>365</t>
  </si>
  <si>
    <t>62.6</t>
  </si>
  <si>
    <t>366</t>
  </si>
  <si>
    <t>32.7</t>
  </si>
  <si>
    <t>187.9</t>
  </si>
  <si>
    <t>03:22:49</t>
  </si>
  <si>
    <t>367</t>
  </si>
  <si>
    <t>368</t>
  </si>
  <si>
    <t>85-UWSIF-Protein20230045.53</t>
  </si>
  <si>
    <t>1184.3</t>
  </si>
  <si>
    <t>03:33:46</t>
  </si>
  <si>
    <t>369</t>
  </si>
  <si>
    <t>370</t>
  </si>
  <si>
    <t>1887.7</t>
  </si>
  <si>
    <t>371</t>
  </si>
  <si>
    <t>372</t>
  </si>
  <si>
    <t>373</t>
  </si>
  <si>
    <t>65.4</t>
  </si>
  <si>
    <t>374</t>
  </si>
  <si>
    <t>188.4</t>
  </si>
  <si>
    <t>03:44:24</t>
  </si>
  <si>
    <t>375</t>
  </si>
  <si>
    <t>376</t>
  </si>
  <si>
    <t>97.4</t>
  </si>
  <si>
    <t>377</t>
  </si>
  <si>
    <t>85-UWSIF-Protein20230045.54</t>
  </si>
  <si>
    <t>1196.1</t>
  </si>
  <si>
    <t>03:55:21</t>
  </si>
  <si>
    <t>378</t>
  </si>
  <si>
    <t>379</t>
  </si>
  <si>
    <t>1900.4</t>
  </si>
  <si>
    <t>380</t>
  </si>
  <si>
    <t>381</t>
  </si>
  <si>
    <t>382</t>
  </si>
  <si>
    <t>383</t>
  </si>
  <si>
    <t>189.6</t>
  </si>
  <si>
    <t>04:06:00</t>
  </si>
  <si>
    <t>384</t>
  </si>
  <si>
    <t>127.3</t>
  </si>
  <si>
    <t>385</t>
  </si>
  <si>
    <t>386</t>
  </si>
  <si>
    <t>71-UWSIF-Silver Sulfide-20230045.53</t>
  </si>
  <si>
    <t>1200.2</t>
  </si>
  <si>
    <t>04:16:56</t>
  </si>
  <si>
    <t>387</t>
  </si>
  <si>
    <t>1173.3</t>
  </si>
  <si>
    <t>388</t>
  </si>
  <si>
    <t>58.2</t>
  </si>
  <si>
    <t>389</t>
  </si>
  <si>
    <t>390</t>
  </si>
  <si>
    <t>33.0</t>
  </si>
  <si>
    <t>190.5</t>
  </si>
  <si>
    <t>04:27:35</t>
  </si>
  <si>
    <t>391</t>
  </si>
  <si>
    <t>392</t>
  </si>
  <si>
    <t>100.5</t>
  </si>
  <si>
    <t>393</t>
  </si>
  <si>
    <t>71-UWSIF-Silver Sulfide-20230045.54</t>
  </si>
  <si>
    <t>1186.2</t>
  </si>
  <si>
    <t>04:38:32</t>
  </si>
  <si>
    <t>394</t>
  </si>
  <si>
    <t>395</t>
  </si>
  <si>
    <t>396</t>
  </si>
  <si>
    <t>397</t>
  </si>
  <si>
    <t>33.1</t>
  </si>
  <si>
    <t>191.8</t>
  </si>
  <si>
    <t>04:49:11</t>
  </si>
  <si>
    <t>398</t>
  </si>
  <si>
    <t>399</t>
  </si>
  <si>
    <t>102.3</t>
  </si>
  <si>
    <t>400</t>
  </si>
  <si>
    <t>70-UWSIF-Silver Sulfide-20230045.54</t>
  </si>
  <si>
    <t>1176.8</t>
  </si>
  <si>
    <t>05:00:07</t>
  </si>
  <si>
    <t>401</t>
  </si>
  <si>
    <t>402</t>
  </si>
  <si>
    <t>403</t>
  </si>
  <si>
    <t>60.0</t>
  </si>
  <si>
    <t>404</t>
  </si>
  <si>
    <t>192.7</t>
  </si>
  <si>
    <t>05:10:46</t>
  </si>
  <si>
    <t>405</t>
  </si>
  <si>
    <t>131.4</t>
  </si>
  <si>
    <t>406</t>
  </si>
  <si>
    <t>103.1</t>
  </si>
  <si>
    <t>407</t>
  </si>
  <si>
    <t>70-UWSIF-Silver Sulfide-20230045.55</t>
  </si>
  <si>
    <t>1169.8</t>
  </si>
  <si>
    <t>05:21:42</t>
  </si>
  <si>
    <t>408</t>
  </si>
  <si>
    <t>1144.7</t>
  </si>
  <si>
    <t>409</t>
  </si>
  <si>
    <t>57.4</t>
  </si>
  <si>
    <t>410</t>
  </si>
  <si>
    <t>411</t>
  </si>
  <si>
    <t>193.7</t>
  </si>
  <si>
    <t>05:32:22</t>
  </si>
  <si>
    <t>412</t>
  </si>
  <si>
    <t>131.2</t>
  </si>
  <si>
    <t>413</t>
  </si>
  <si>
    <t>103.6</t>
  </si>
  <si>
    <t>11/06/24</t>
  </si>
  <si>
    <t>48-UWSIF-Glut-4-20230055.31</t>
  </si>
  <si>
    <t>2023-0055 Tray 3 Fetzer</t>
  </si>
  <si>
    <t>26.0</t>
  </si>
  <si>
    <t>1022.5</t>
  </si>
  <si>
    <t>11:58:39</t>
  </si>
  <si>
    <t>1000.5</t>
  </si>
  <si>
    <t>1223.1</t>
  </si>
  <si>
    <t>50.8</t>
  </si>
  <si>
    <t>CR 11/6/2024</t>
  </si>
  <si>
    <t>12:09:18</t>
  </si>
  <si>
    <t>11.0</t>
  </si>
  <si>
    <t>70.2</t>
  </si>
  <si>
    <t>48-UWSIF-Glut-4-20230055.32</t>
  </si>
  <si>
    <t>He psi: 2050</t>
  </si>
  <si>
    <t>1128.2</t>
  </si>
  <si>
    <t>12:20:14</t>
  </si>
  <si>
    <t>1101.2</t>
  </si>
  <si>
    <t>1382.3</t>
  </si>
  <si>
    <t>77.0</t>
  </si>
  <si>
    <t>52.2</t>
  </si>
  <si>
    <t>54.0</t>
  </si>
  <si>
    <t>O2psi: 700</t>
  </si>
  <si>
    <t>28.2</t>
  </si>
  <si>
    <t>164.3</t>
  </si>
  <si>
    <t>12:30:52</t>
  </si>
  <si>
    <t>12:41:49</t>
  </si>
  <si>
    <t>1095.2</t>
  </si>
  <si>
    <t>1431.6</t>
  </si>
  <si>
    <t>80.2</t>
  </si>
  <si>
    <t>M28: 143</t>
  </si>
  <si>
    <t>29.0</t>
  </si>
  <si>
    <t>169.8</t>
  </si>
  <si>
    <t>12:52:27</t>
  </si>
  <si>
    <t>M29: 88</t>
  </si>
  <si>
    <t>1118.7</t>
  </si>
  <si>
    <t>13:03:23</t>
  </si>
  <si>
    <t>1092.2</t>
  </si>
  <si>
    <t>1497.5</t>
  </si>
  <si>
    <t>85.0</t>
  </si>
  <si>
    <t>58.6</t>
  </si>
  <si>
    <t>M30: 474</t>
  </si>
  <si>
    <t>29.7</t>
  </si>
  <si>
    <t>174.5</t>
  </si>
  <si>
    <t>13:14:02</t>
  </si>
  <si>
    <t>80.9</t>
  </si>
  <si>
    <t>1123.6</t>
  </si>
  <si>
    <t>13:24:58</t>
  </si>
  <si>
    <t>1096.6</t>
  </si>
  <si>
    <t>1543.5</t>
  </si>
  <si>
    <t>89.8</t>
  </si>
  <si>
    <t>178.7</t>
  </si>
  <si>
    <t>13:35:36</t>
  </si>
  <si>
    <t>83.9</t>
  </si>
  <si>
    <t>1129.3</t>
  </si>
  <si>
    <t>13:46:32</t>
  </si>
  <si>
    <t>25.5</t>
  </si>
  <si>
    <t>1101.4</t>
  </si>
  <si>
    <t>1508.9</t>
  </si>
  <si>
    <t>90.9</t>
  </si>
  <si>
    <t>13:57:11</t>
  </si>
  <si>
    <t>92.5</t>
  </si>
  <si>
    <t>1136.2</t>
  </si>
  <si>
    <t>14:08:07</t>
  </si>
  <si>
    <t>1106.9</t>
  </si>
  <si>
    <t>64.7</t>
  </si>
  <si>
    <t>14:18:45</t>
  </si>
  <si>
    <t>125.1</t>
  </si>
  <si>
    <t>1139.7</t>
  </si>
  <si>
    <t>14:29:41</t>
  </si>
  <si>
    <t>1486.6</t>
  </si>
  <si>
    <t>188.8</t>
  </si>
  <si>
    <t>14:40:20</t>
  </si>
  <si>
    <t>13.9</t>
  </si>
  <si>
    <t>1129.4</t>
  </si>
  <si>
    <t>14:51:16</t>
  </si>
  <si>
    <t>1474.6</t>
  </si>
  <si>
    <t>90.3</t>
  </si>
  <si>
    <t>190.9</t>
  </si>
  <si>
    <t>15:01:54</t>
  </si>
  <si>
    <t>15:12:51</t>
  </si>
  <si>
    <t>193.3</t>
  </si>
  <si>
    <t>15:23:29</t>
  </si>
  <si>
    <t>131.6</t>
  </si>
  <si>
    <t>103.3</t>
  </si>
  <si>
    <t>15:34:25</t>
  </si>
  <si>
    <t>1094.4</t>
  </si>
  <si>
    <t>196.8</t>
  </si>
  <si>
    <t>15:45:04</t>
  </si>
  <si>
    <t>136.4</t>
  </si>
  <si>
    <t>105.7</t>
  </si>
  <si>
    <t>1119.2</t>
  </si>
  <si>
    <t>15:56:00</t>
  </si>
  <si>
    <t>1091.3</t>
  </si>
  <si>
    <t>61.1</t>
  </si>
  <si>
    <t>199.8</t>
  </si>
  <si>
    <t>16:06:38</t>
  </si>
  <si>
    <t>139.1</t>
  </si>
  <si>
    <t>105.4</t>
  </si>
  <si>
    <t>1108.5</t>
  </si>
  <si>
    <t>16:17:34</t>
  </si>
  <si>
    <t>1082.4</t>
  </si>
  <si>
    <t>209.4</t>
  </si>
  <si>
    <t>16:28:12</t>
  </si>
  <si>
    <t>147.8</t>
  </si>
  <si>
    <t>117.7</t>
  </si>
  <si>
    <t>1091.7</t>
  </si>
  <si>
    <t>16:39:08</t>
  </si>
  <si>
    <t>1064.1</t>
  </si>
  <si>
    <t>64.3</t>
  </si>
  <si>
    <t>16:49:47</t>
  </si>
  <si>
    <t>1085.6</t>
  </si>
  <si>
    <t>17:00:43</t>
  </si>
  <si>
    <t>1059.2</t>
  </si>
  <si>
    <t>1464.7</t>
  </si>
  <si>
    <t>96.4</t>
  </si>
  <si>
    <t>34.6</t>
  </si>
  <si>
    <t>212.4</t>
  </si>
  <si>
    <t>17:11:21</t>
  </si>
  <si>
    <t>147.5</t>
  </si>
  <si>
    <t>1092.5</t>
  </si>
  <si>
    <t>17:22:17</t>
  </si>
  <si>
    <t>1065.8</t>
  </si>
  <si>
    <t>1435.0</t>
  </si>
  <si>
    <t>212.1</t>
  </si>
  <si>
    <t>17:32:56</t>
  </si>
  <si>
    <t>147.1</t>
  </si>
  <si>
    <t>116.0</t>
  </si>
  <si>
    <t>1097.3</t>
  </si>
  <si>
    <t>17:43:52</t>
  </si>
  <si>
    <t>1070.8</t>
  </si>
  <si>
    <t>1408.6</t>
  </si>
  <si>
    <t>67.0</t>
  </si>
  <si>
    <t>17:54:30</t>
  </si>
  <si>
    <t>1100.4</t>
  </si>
  <si>
    <t>18:05:26</t>
  </si>
  <si>
    <t>1074.1</t>
  </si>
  <si>
    <t>1416.3</t>
  </si>
  <si>
    <t>34.8</t>
  </si>
  <si>
    <t>213.1</t>
  </si>
  <si>
    <t>18:16:05</t>
  </si>
  <si>
    <t>119.8</t>
  </si>
  <si>
    <t>1101.9</t>
  </si>
  <si>
    <t>18:27:01</t>
  </si>
  <si>
    <t>1075.9</t>
  </si>
  <si>
    <t>1448.0</t>
  </si>
  <si>
    <t>96.6</t>
  </si>
  <si>
    <t>68.7</t>
  </si>
  <si>
    <t>214.2</t>
  </si>
  <si>
    <t>18:37:39</t>
  </si>
  <si>
    <t>149.6</t>
  </si>
  <si>
    <t>118.6</t>
  </si>
  <si>
    <t>1104.4</t>
  </si>
  <si>
    <t>18:48:35</t>
  </si>
  <si>
    <t>1077.7</t>
  </si>
  <si>
    <t>1416.4</t>
  </si>
  <si>
    <t>94.2</t>
  </si>
  <si>
    <t>214.8</t>
  </si>
  <si>
    <t>18:59:14</t>
  </si>
  <si>
    <t>149.8</t>
  </si>
  <si>
    <t>1101.0</t>
  </si>
  <si>
    <t>19:10:10</t>
  </si>
  <si>
    <t>1075.1</t>
  </si>
  <si>
    <t>1416.1</t>
  </si>
  <si>
    <t>95.9</t>
  </si>
  <si>
    <t>35.1</t>
  </si>
  <si>
    <t>19:20:48</t>
  </si>
  <si>
    <t>150.5</t>
  </si>
  <si>
    <t>118.8</t>
  </si>
  <si>
    <t>1105.1</t>
  </si>
  <si>
    <t>19:31:45</t>
  </si>
  <si>
    <t>1080.3</t>
  </si>
  <si>
    <t>1391.5</t>
  </si>
  <si>
    <t>216.2</t>
  </si>
  <si>
    <t>19:42:23</t>
  </si>
  <si>
    <t>150.8</t>
  </si>
  <si>
    <t>117.3</t>
  </si>
  <si>
    <t>1104.5</t>
  </si>
  <si>
    <t>19:53:19</t>
  </si>
  <si>
    <t>1077.8</t>
  </si>
  <si>
    <t>1390.4</t>
  </si>
  <si>
    <t>94.5</t>
  </si>
  <si>
    <t>217.5</t>
  </si>
  <si>
    <t>20:03:58</t>
  </si>
  <si>
    <t>152.0</t>
  </si>
  <si>
    <t>119.1</t>
  </si>
  <si>
    <t>1105.5</t>
  </si>
  <si>
    <t>20:14:54</t>
  </si>
  <si>
    <t>1079.4</t>
  </si>
  <si>
    <t>1421.4</t>
  </si>
  <si>
    <t>218.1</t>
  </si>
  <si>
    <t>20:25:32</t>
  </si>
  <si>
    <t>152.5</t>
  </si>
  <si>
    <t>1109.0</t>
  </si>
  <si>
    <t>20:36:29</t>
  </si>
  <si>
    <t>1082.9</t>
  </si>
  <si>
    <t>1395.5</t>
  </si>
  <si>
    <t>93.2</t>
  </si>
  <si>
    <t>218.6</t>
  </si>
  <si>
    <t>20:47:07</t>
  </si>
  <si>
    <t>153.2</t>
  </si>
  <si>
    <t>1105.2</t>
  </si>
  <si>
    <t>20:58:03</t>
  </si>
  <si>
    <t>1080.1</t>
  </si>
  <si>
    <t>1364.6</t>
  </si>
  <si>
    <t>219.8</t>
  </si>
  <si>
    <t>21:08:42</t>
  </si>
  <si>
    <t>119.0</t>
  </si>
  <si>
    <t>1104.2</t>
  </si>
  <si>
    <t>21:19:38</t>
  </si>
  <si>
    <t>1078.1</t>
  </si>
  <si>
    <t>1422.6</t>
  </si>
  <si>
    <t>95.8</t>
  </si>
  <si>
    <t>35.9</t>
  </si>
  <si>
    <t>220.7</t>
  </si>
  <si>
    <t>21:30:16</t>
  </si>
  <si>
    <t>120.8</t>
  </si>
  <si>
    <t>21:41:12</t>
  </si>
  <si>
    <t>1081.0</t>
  </si>
  <si>
    <t>1459.6</t>
  </si>
  <si>
    <t>97.2</t>
  </si>
  <si>
    <t>221.3</t>
  </si>
  <si>
    <t>21:51:51</t>
  </si>
  <si>
    <t>1110.2</t>
  </si>
  <si>
    <t>22:02:47</t>
  </si>
  <si>
    <t>1083.8</t>
  </si>
  <si>
    <t>1462.5</t>
  </si>
  <si>
    <t>98.4</t>
  </si>
  <si>
    <t>70.1</t>
  </si>
  <si>
    <t>221.7</t>
  </si>
  <si>
    <t>22:13:26</t>
  </si>
  <si>
    <t>1115.9</t>
  </si>
  <si>
    <t>22:24:22</t>
  </si>
  <si>
    <t>1088.4</t>
  </si>
  <si>
    <t>1434.6</t>
  </si>
  <si>
    <t>97.7</t>
  </si>
  <si>
    <t>69.0</t>
  </si>
  <si>
    <t>22:35:00</t>
  </si>
  <si>
    <t>1115.3</t>
  </si>
  <si>
    <t>22:45:57</t>
  </si>
  <si>
    <t>1088.9</t>
  </si>
  <si>
    <t>1434.4</t>
  </si>
  <si>
    <t>96.1</t>
  </si>
  <si>
    <t>22:56:35</t>
  </si>
  <si>
    <t>157.7</t>
  </si>
  <si>
    <t>127.8</t>
  </si>
  <si>
    <t>1119.7</t>
  </si>
  <si>
    <t>23:07:32</t>
  </si>
  <si>
    <t>1093.5</t>
  </si>
  <si>
    <t>1475.7</t>
  </si>
  <si>
    <t>97.9</t>
  </si>
  <si>
    <t>23:18:10</t>
  </si>
  <si>
    <t>170.3</t>
  </si>
  <si>
    <t>1120.1</t>
  </si>
  <si>
    <t>23:29:06</t>
  </si>
  <si>
    <t>1092.6</t>
  </si>
  <si>
    <t>1474.8</t>
  </si>
  <si>
    <t>98.5</t>
  </si>
  <si>
    <t>36.6</t>
  </si>
  <si>
    <t>224.6</t>
  </si>
  <si>
    <t>23:39:45</t>
  </si>
  <si>
    <t>159.2</t>
  </si>
  <si>
    <t>127.7</t>
  </si>
  <si>
    <t>1121.0</t>
  </si>
  <si>
    <t>23:50:41</t>
  </si>
  <si>
    <t>1477.6</t>
  </si>
  <si>
    <t>99.5</t>
  </si>
  <si>
    <t>69.7</t>
  </si>
  <si>
    <t>11/07/24</t>
  </si>
  <si>
    <t>225.5</t>
  </si>
  <si>
    <t>00:01:20</t>
  </si>
  <si>
    <t>161.1</t>
  </si>
  <si>
    <t>1121.1</t>
  </si>
  <si>
    <t>00:12:16</t>
  </si>
  <si>
    <t>1474.9</t>
  </si>
  <si>
    <t>69.9</t>
  </si>
  <si>
    <t>225.9</t>
  </si>
  <si>
    <t>00:22:54</t>
  </si>
  <si>
    <t>160.2</t>
  </si>
  <si>
    <t>00:33:51</t>
  </si>
  <si>
    <t>1096.2</t>
  </si>
  <si>
    <t>1477.2</t>
  </si>
  <si>
    <t>226.5</t>
  </si>
  <si>
    <t>00:44:29</t>
  </si>
  <si>
    <t>125.8</t>
  </si>
  <si>
    <t>1121.9</t>
  </si>
  <si>
    <t>00:55:26</t>
  </si>
  <si>
    <t>1095.1</t>
  </si>
  <si>
    <t>1476.1</t>
  </si>
  <si>
    <t>99.2</t>
  </si>
  <si>
    <t>71.0</t>
  </si>
  <si>
    <t>37.0</t>
  </si>
  <si>
    <t>227.5</t>
  </si>
  <si>
    <t>01:06:04</t>
  </si>
  <si>
    <t>160.9</t>
  </si>
  <si>
    <t>130.8</t>
  </si>
  <si>
    <t>01:17:01</t>
  </si>
  <si>
    <t>1097.7</t>
  </si>
  <si>
    <t>1446.8</t>
  </si>
  <si>
    <t>98.1</t>
  </si>
  <si>
    <t>227.9</t>
  </si>
  <si>
    <t>01:27:39</t>
  </si>
  <si>
    <t>162.0</t>
  </si>
  <si>
    <t>01:38:36</t>
  </si>
  <si>
    <t>1095.8</t>
  </si>
  <si>
    <t>1442.9</t>
  </si>
  <si>
    <t>98.2</t>
  </si>
  <si>
    <t>70.8</t>
  </si>
  <si>
    <t>228.0</t>
  </si>
  <si>
    <t>01:49:14</t>
  </si>
  <si>
    <t>162.8</t>
  </si>
  <si>
    <t>1122.3</t>
  </si>
  <si>
    <t>02:00:10</t>
  </si>
  <si>
    <t>1095.0</t>
  </si>
  <si>
    <t>1478.2</t>
  </si>
  <si>
    <t>100.1</t>
  </si>
  <si>
    <t>37.2</t>
  </si>
  <si>
    <t>228.7</t>
  </si>
  <si>
    <t>02:10:49</t>
  </si>
  <si>
    <t>1119.0</t>
  </si>
  <si>
    <t>02:21:45</t>
  </si>
  <si>
    <t>1093.9</t>
  </si>
  <si>
    <t>1476.2</t>
  </si>
  <si>
    <t>71.3</t>
  </si>
  <si>
    <t>37.1</t>
  </si>
  <si>
    <t>228.6</t>
  </si>
  <si>
    <t>02:32:24</t>
  </si>
  <si>
    <t>120.5</t>
  </si>
  <si>
    <t>02:43:21</t>
  </si>
  <si>
    <t>1093.8</t>
  </si>
  <si>
    <t>1476.5</t>
  </si>
  <si>
    <t>99.6</t>
  </si>
  <si>
    <t>226.8</t>
  </si>
  <si>
    <t>02:53:59</t>
  </si>
  <si>
    <t>119.4</t>
  </si>
  <si>
    <t>1123.5</t>
  </si>
  <si>
    <t>03:04:55</t>
  </si>
  <si>
    <t>1097.0</t>
  </si>
  <si>
    <t>1480.1</t>
  </si>
  <si>
    <t>71.8</t>
  </si>
  <si>
    <t>228.5</t>
  </si>
  <si>
    <t>03:15:34</t>
  </si>
  <si>
    <t>120.2</t>
  </si>
  <si>
    <t>1123.0</t>
  </si>
  <si>
    <t>03:26:30</t>
  </si>
  <si>
    <t>1517.2</t>
  </si>
  <si>
    <t>105.6</t>
  </si>
  <si>
    <t>73.9</t>
  </si>
  <si>
    <t>74.6</t>
  </si>
  <si>
    <t>229.2</t>
  </si>
  <si>
    <t>03:37:09</t>
  </si>
  <si>
    <t>162.5</t>
  </si>
  <si>
    <t>03:48:06</t>
  </si>
  <si>
    <t>1106.0</t>
  </si>
  <si>
    <t>1526.4</t>
  </si>
  <si>
    <t>229.3</t>
  </si>
  <si>
    <t>03:58:44</t>
  </si>
  <si>
    <t>163.5</t>
  </si>
  <si>
    <t>129.6</t>
  </si>
  <si>
    <t>1139.6</t>
  </si>
  <si>
    <t>04:09:41</t>
  </si>
  <si>
    <t>1112.4</t>
  </si>
  <si>
    <t>231.4</t>
  </si>
  <si>
    <t>04:20:20</t>
  </si>
  <si>
    <t>165.4</t>
  </si>
  <si>
    <t>1127.6</t>
  </si>
  <si>
    <t>04:31:16</t>
  </si>
  <si>
    <t>1100.2</t>
  </si>
  <si>
    <t>232.8</t>
  </si>
  <si>
    <t>04:41:54</t>
  </si>
  <si>
    <t>166.3</t>
  </si>
  <si>
    <t>133.1</t>
  </si>
  <si>
    <t>1122.5</t>
  </si>
  <si>
    <t>04:52:50</t>
  </si>
  <si>
    <t>233.7</t>
  </si>
  <si>
    <t>05:03:29</t>
  </si>
  <si>
    <t>133.7</t>
  </si>
  <si>
    <t>1119.3</t>
  </si>
  <si>
    <t>05:14:26</t>
  </si>
  <si>
    <t>1093.4</t>
  </si>
  <si>
    <t>234.6</t>
  </si>
  <si>
    <t>05:25:05</t>
  </si>
  <si>
    <t>134.0</t>
  </si>
  <si>
    <t>11/12/24</t>
  </si>
  <si>
    <t>48-UWSIF-Glut-4-20230055.41</t>
  </si>
  <si>
    <t>2023-0055 Tray 4 Fetzer</t>
  </si>
  <si>
    <t>1099.1</t>
  </si>
  <si>
    <t>14:42:05</t>
  </si>
  <si>
    <t>1079.8</t>
  </si>
  <si>
    <t>1030.0</t>
  </si>
  <si>
    <t>40.2</t>
  </si>
  <si>
    <t>CR 11/12/2024</t>
  </si>
  <si>
    <t>14:52:44</t>
  </si>
  <si>
    <t>7.9</t>
  </si>
  <si>
    <t>48-UWSIF-Glut-4-20230055.42</t>
  </si>
  <si>
    <t>He psi: 2600</t>
  </si>
  <si>
    <t>1258.3</t>
  </si>
  <si>
    <t>15:03:40</t>
  </si>
  <si>
    <t>61.6</t>
  </si>
  <si>
    <t>44.6</t>
  </si>
  <si>
    <t>1226.5</t>
  </si>
  <si>
    <t>63.0</t>
  </si>
  <si>
    <t>1580.2</t>
  </si>
  <si>
    <t>59.4</t>
  </si>
  <si>
    <t>41.2</t>
  </si>
  <si>
    <t>O2psi: 2500</t>
  </si>
  <si>
    <t>130.4</t>
  </si>
  <si>
    <t>15:14:18</t>
  </si>
  <si>
    <t>8.2</t>
  </si>
  <si>
    <t>49.7</t>
  </si>
  <si>
    <t>45.0</t>
  </si>
  <si>
    <t>1248.5</t>
  </si>
  <si>
    <t>15:25:14</t>
  </si>
  <si>
    <t>1217.3</t>
  </si>
  <si>
    <t>46.7</t>
  </si>
  <si>
    <t>1605.8</t>
  </si>
  <si>
    <t>61.7</t>
  </si>
  <si>
    <t>43.1</t>
  </si>
  <si>
    <t>132.5</t>
  </si>
  <si>
    <t>15:35:53</t>
  </si>
  <si>
    <t>8.5</t>
  </si>
  <si>
    <t>M29: 86</t>
  </si>
  <si>
    <t>41.5</t>
  </si>
  <si>
    <t>1240.8</t>
  </si>
  <si>
    <t>15:46:49</t>
  </si>
  <si>
    <t>42.7</t>
  </si>
  <si>
    <t>1208.5</t>
  </si>
  <si>
    <t>43.2</t>
  </si>
  <si>
    <t>1634.7</t>
  </si>
  <si>
    <t>46.2</t>
  </si>
  <si>
    <t>47.2</t>
  </si>
  <si>
    <t>M30: 494</t>
  </si>
  <si>
    <t>134.5</t>
  </si>
  <si>
    <t>15:57:27</t>
  </si>
  <si>
    <t>8.7</t>
  </si>
  <si>
    <t>38.2</t>
  </si>
  <si>
    <t>1238.3</t>
  </si>
  <si>
    <t>16:08:23</t>
  </si>
  <si>
    <t>53.9</t>
  </si>
  <si>
    <t>39.3</t>
  </si>
  <si>
    <t>1205.1</t>
  </si>
  <si>
    <t>1629.7</t>
  </si>
  <si>
    <t>49.3</t>
  </si>
  <si>
    <t>135.7</t>
  </si>
  <si>
    <t>16:19:02</t>
  </si>
  <si>
    <t>1241.5</t>
  </si>
  <si>
    <t>16:29:58</t>
  </si>
  <si>
    <t>1208.0</t>
  </si>
  <si>
    <t>1678.5</t>
  </si>
  <si>
    <t>49.2</t>
  </si>
  <si>
    <t>49.9</t>
  </si>
  <si>
    <t>16:40:36</t>
  </si>
  <si>
    <t>1246.2</t>
  </si>
  <si>
    <t>16:51:33</t>
  </si>
  <si>
    <t>1214.7</t>
  </si>
  <si>
    <t>1687.2</t>
  </si>
  <si>
    <t>17:02:11</t>
  </si>
  <si>
    <t>10.1</t>
  </si>
  <si>
    <t>1243.8</t>
  </si>
  <si>
    <t>17:13:08</t>
  </si>
  <si>
    <t>42.9</t>
  </si>
  <si>
    <t>1212.1</t>
  </si>
  <si>
    <t>1645.9</t>
  </si>
  <si>
    <t>140.2</t>
  </si>
  <si>
    <t>17:23:46</t>
  </si>
  <si>
    <t>9.4</t>
  </si>
  <si>
    <t>38.7</t>
  </si>
  <si>
    <t>1228.9</t>
  </si>
  <si>
    <t>17:34:42</t>
  </si>
  <si>
    <t>40.1</t>
  </si>
  <si>
    <t>1196.8</t>
  </si>
  <si>
    <t>41.0</t>
  </si>
  <si>
    <t>1627.6</t>
  </si>
  <si>
    <t>17:45:21</t>
  </si>
  <si>
    <t>9.5</t>
  </si>
  <si>
    <t>57.8</t>
  </si>
  <si>
    <t>1222.9</t>
  </si>
  <si>
    <t>17:56:17</t>
  </si>
  <si>
    <t>38.0</t>
  </si>
  <si>
    <t>1190.8</t>
  </si>
  <si>
    <t>18:06:56</t>
  </si>
  <si>
    <t>14.7</t>
  </si>
  <si>
    <t>86.8</t>
  </si>
  <si>
    <t>1213.5</t>
  </si>
  <si>
    <t>18:17:52</t>
  </si>
  <si>
    <t>18:28:30</t>
  </si>
  <si>
    <t>89.1</t>
  </si>
  <si>
    <t>33.5</t>
  </si>
  <si>
    <t>1207.8</t>
  </si>
  <si>
    <t>18:39:26</t>
  </si>
  <si>
    <t>1176.4</t>
  </si>
  <si>
    <t>18:50:05</t>
  </si>
  <si>
    <t>90.5</t>
  </si>
  <si>
    <t>10.9</t>
  </si>
  <si>
    <t>1195.6</t>
  </si>
  <si>
    <t>19:01:01</t>
  </si>
  <si>
    <t>48.4</t>
  </si>
  <si>
    <t>147.0</t>
  </si>
  <si>
    <t>19:11:40</t>
  </si>
  <si>
    <t>91.0</t>
  </si>
  <si>
    <t>11.3</t>
  </si>
  <si>
    <t>19:22:36</t>
  </si>
  <si>
    <t>46.6</t>
  </si>
  <si>
    <t>148.5</t>
  </si>
  <si>
    <t>19:33:15</t>
  </si>
  <si>
    <t>92.0</t>
  </si>
  <si>
    <t>72.1</t>
  </si>
  <si>
    <t>20230055.079</t>
  </si>
  <si>
    <t>1193.4</t>
  </si>
  <si>
    <t>19:44:11</t>
  </si>
  <si>
    <t>1161.7</t>
  </si>
  <si>
    <t>1560.1</t>
  </si>
  <si>
    <t>52.0</t>
  </si>
  <si>
    <t>150.7</t>
  </si>
  <si>
    <t>19:54:50</t>
  </si>
  <si>
    <t>20230055.080</t>
  </si>
  <si>
    <t>1196.7</t>
  </si>
  <si>
    <t>20:05:46</t>
  </si>
  <si>
    <t>1527.9</t>
  </si>
  <si>
    <t>72.2</t>
  </si>
  <si>
    <t>52.6</t>
  </si>
  <si>
    <t>20:16:24</t>
  </si>
  <si>
    <t>97.3</t>
  </si>
  <si>
    <t>20230055.081</t>
  </si>
  <si>
    <t>20:27:20</t>
  </si>
  <si>
    <t>1165.9</t>
  </si>
  <si>
    <t>30.1</t>
  </si>
  <si>
    <t>1530.0</t>
  </si>
  <si>
    <t>153.5</t>
  </si>
  <si>
    <t>20:37:59</t>
  </si>
  <si>
    <t>97.6</t>
  </si>
  <si>
    <t>20230055.082</t>
  </si>
  <si>
    <t>1197.7</t>
  </si>
  <si>
    <t>20:48:55</t>
  </si>
  <si>
    <t>1167.8</t>
  </si>
  <si>
    <t>1567.7</t>
  </si>
  <si>
    <t>74.9</t>
  </si>
  <si>
    <t>27.6</t>
  </si>
  <si>
    <t>154.8</t>
  </si>
  <si>
    <t>20:59:34</t>
  </si>
  <si>
    <t>20230055.083</t>
  </si>
  <si>
    <t>1202.3</t>
  </si>
  <si>
    <t>21:10:30</t>
  </si>
  <si>
    <t>1614.3</t>
  </si>
  <si>
    <t>156.5</t>
  </si>
  <si>
    <t>21:21:09</t>
  </si>
  <si>
    <t>100.8</t>
  </si>
  <si>
    <t>20230055.084</t>
  </si>
  <si>
    <t>1198.8</t>
  </si>
  <si>
    <t>21:32:05</t>
  </si>
  <si>
    <t>1167.3</t>
  </si>
  <si>
    <t>28.0</t>
  </si>
  <si>
    <t>21:42:44</t>
  </si>
  <si>
    <t>73.7</t>
  </si>
  <si>
    <t>20230055.085</t>
  </si>
  <si>
    <t>21:53:40</t>
  </si>
  <si>
    <t>1166.6</t>
  </si>
  <si>
    <t>1606.9</t>
  </si>
  <si>
    <t>77.6</t>
  </si>
  <si>
    <t>56.2</t>
  </si>
  <si>
    <t>159.4</t>
  </si>
  <si>
    <t>22:04:19</t>
  </si>
  <si>
    <t>12.3</t>
  </si>
  <si>
    <t>75.5</t>
  </si>
  <si>
    <t>20230055.086</t>
  </si>
  <si>
    <t>1191.9</t>
  </si>
  <si>
    <t>22:15:15</t>
  </si>
  <si>
    <t>26.9</t>
  </si>
  <si>
    <t>1161.0</t>
  </si>
  <si>
    <t>27.9</t>
  </si>
  <si>
    <t>1560.6</t>
  </si>
  <si>
    <t>77.4</t>
  </si>
  <si>
    <t>161.0</t>
  </si>
  <si>
    <t>22:25:54</t>
  </si>
  <si>
    <t>105.3</t>
  </si>
  <si>
    <t>20230055.087</t>
  </si>
  <si>
    <t>1189.4</t>
  </si>
  <si>
    <t>22:36:50</t>
  </si>
  <si>
    <t>1158.1</t>
  </si>
  <si>
    <t>1555.4</t>
  </si>
  <si>
    <t>162.3</t>
  </si>
  <si>
    <t>22:47:29</t>
  </si>
  <si>
    <t>106.7</t>
  </si>
  <si>
    <t>20230055.088</t>
  </si>
  <si>
    <t>22:58:25</t>
  </si>
  <si>
    <t>1602.7</t>
  </si>
  <si>
    <t>23:09:04</t>
  </si>
  <si>
    <t>78.1</t>
  </si>
  <si>
    <t>20230055.089</t>
  </si>
  <si>
    <t>1189.1</t>
  </si>
  <si>
    <t>23:20:00</t>
  </si>
  <si>
    <t>1159.1</t>
  </si>
  <si>
    <t>1596.7</t>
  </si>
  <si>
    <t>165.5</t>
  </si>
  <si>
    <t>23:30:42</t>
  </si>
  <si>
    <t>110.3</t>
  </si>
  <si>
    <t>79.8</t>
  </si>
  <si>
    <t>20230055.090</t>
  </si>
  <si>
    <t>1191.0</t>
  </si>
  <si>
    <t>23:41:39</t>
  </si>
  <si>
    <t>1159.6</t>
  </si>
  <si>
    <t>81.7</t>
  </si>
  <si>
    <t>58.1</t>
  </si>
  <si>
    <t>167.2</t>
  </si>
  <si>
    <t>23:52:17</t>
  </si>
  <si>
    <t>111.0</t>
  </si>
  <si>
    <t>13.4</t>
  </si>
  <si>
    <t>11/13/24</t>
  </si>
  <si>
    <t>20230055.091</t>
  </si>
  <si>
    <t>1191.6</t>
  </si>
  <si>
    <t>00:03:13</t>
  </si>
  <si>
    <t>1526.1</t>
  </si>
  <si>
    <t>168.8</t>
  </si>
  <si>
    <t>00:13:52</t>
  </si>
  <si>
    <t>113.3</t>
  </si>
  <si>
    <t>81.4</t>
  </si>
  <si>
    <t>20230055.092</t>
  </si>
  <si>
    <t>1185.7</t>
  </si>
  <si>
    <t>00:24:48</t>
  </si>
  <si>
    <t>1593.8</t>
  </si>
  <si>
    <t>83.1</t>
  </si>
  <si>
    <t>00:35:27</t>
  </si>
  <si>
    <t>115.8</t>
  </si>
  <si>
    <t>20230055.093</t>
  </si>
  <si>
    <t>1185.1</t>
  </si>
  <si>
    <t>00:46:23</t>
  </si>
  <si>
    <t>1153.9</t>
  </si>
  <si>
    <t>1553.6</t>
  </si>
  <si>
    <t>58.5</t>
  </si>
  <si>
    <t>171.5</t>
  </si>
  <si>
    <t>00:57:02</t>
  </si>
  <si>
    <t>115.5</t>
  </si>
  <si>
    <t>20230055.094</t>
  </si>
  <si>
    <t>1183.0</t>
  </si>
  <si>
    <t>01:07:58</t>
  </si>
  <si>
    <t>1152.2</t>
  </si>
  <si>
    <t>1590.7</t>
  </si>
  <si>
    <t>84.3</t>
  </si>
  <si>
    <t>01:18:37</t>
  </si>
  <si>
    <t>117.9</t>
  </si>
  <si>
    <t>85.3</t>
  </si>
  <si>
    <t>20230055.095</t>
  </si>
  <si>
    <t>01:29:33</t>
  </si>
  <si>
    <t>1154.6</t>
  </si>
  <si>
    <t>1555.5</t>
  </si>
  <si>
    <t>61.4</t>
  </si>
  <si>
    <t>01:40:12</t>
  </si>
  <si>
    <t>118.2</t>
  </si>
  <si>
    <t>85.7</t>
  </si>
  <si>
    <t>20230055.096</t>
  </si>
  <si>
    <t>1183.4</t>
  </si>
  <si>
    <t>01:51:09</t>
  </si>
  <si>
    <t>1551.3</t>
  </si>
  <si>
    <t>85.4</t>
  </si>
  <si>
    <t>176.0</t>
  </si>
  <si>
    <t>02:01:47</t>
  </si>
  <si>
    <t>120.1</t>
  </si>
  <si>
    <t>20230055.097</t>
  </si>
  <si>
    <t>02:12:44</t>
  </si>
  <si>
    <t>1152.1</t>
  </si>
  <si>
    <t>1550.6</t>
  </si>
  <si>
    <t>84.8</t>
  </si>
  <si>
    <t>177.2</t>
  </si>
  <si>
    <t>02:23:22</t>
  </si>
  <si>
    <t>1178.7</t>
  </si>
  <si>
    <t>02:34:18</t>
  </si>
  <si>
    <t>1147.9</t>
  </si>
  <si>
    <t>1545.3</t>
  </si>
  <si>
    <t>84.6</t>
  </si>
  <si>
    <t>178.6</t>
  </si>
  <si>
    <t>02:44:57</t>
  </si>
  <si>
    <t>121.8</t>
  </si>
  <si>
    <t>14.0</t>
  </si>
  <si>
    <t>20230055.098</t>
  </si>
  <si>
    <t>02:55:53</t>
  </si>
  <si>
    <t>1145.6</t>
  </si>
  <si>
    <t>1543.9</t>
  </si>
  <si>
    <t>86.1</t>
  </si>
  <si>
    <t>179.8</t>
  </si>
  <si>
    <t>03:06:32</t>
  </si>
  <si>
    <t>123.9</t>
  </si>
  <si>
    <t>89.2</t>
  </si>
  <si>
    <t>20230055.099</t>
  </si>
  <si>
    <t>1175.5</t>
  </si>
  <si>
    <t>03:17:28</t>
  </si>
  <si>
    <t>1145.2</t>
  </si>
  <si>
    <t>1545.5</t>
  </si>
  <si>
    <t>86.2</t>
  </si>
  <si>
    <t>31.2</t>
  </si>
  <si>
    <t>181.1</t>
  </si>
  <si>
    <t>03:28:06</t>
  </si>
  <si>
    <t>20230055.100</t>
  </si>
  <si>
    <t>1175.7</t>
  </si>
  <si>
    <t>03:39:03</t>
  </si>
  <si>
    <t>1508.5</t>
  </si>
  <si>
    <t>85.5</t>
  </si>
  <si>
    <t>60.5</t>
  </si>
  <si>
    <t>183.0</t>
  </si>
  <si>
    <t>03:49:41</t>
  </si>
  <si>
    <t>126.8</t>
  </si>
  <si>
    <t>20230055.101</t>
  </si>
  <si>
    <t>1171.4</t>
  </si>
  <si>
    <t>04:00:37</t>
  </si>
  <si>
    <t>1577.3</t>
  </si>
  <si>
    <t>04:11:16</t>
  </si>
  <si>
    <t>20230055.102</t>
  </si>
  <si>
    <t>04:22:12</t>
  </si>
  <si>
    <t>1146.4</t>
  </si>
  <si>
    <t>1584.1</t>
  </si>
  <si>
    <t>04:32:51</t>
  </si>
  <si>
    <t>1176.1</t>
  </si>
  <si>
    <t>04:43:48</t>
  </si>
  <si>
    <t>1584.7</t>
  </si>
  <si>
    <t>65.2</t>
  </si>
  <si>
    <t>187.3</t>
  </si>
  <si>
    <t>04:54:26</t>
  </si>
  <si>
    <t>90.1</t>
  </si>
  <si>
    <t>05:05:23</t>
  </si>
  <si>
    <t>1145.1</t>
  </si>
  <si>
    <t>1580.5</t>
  </si>
  <si>
    <t>65.5</t>
  </si>
  <si>
    <t>188.0</t>
  </si>
  <si>
    <t>05:16:01</t>
  </si>
  <si>
    <t>90.6</t>
  </si>
  <si>
    <t>1174.6</t>
  </si>
  <si>
    <t>05:26:57</t>
  </si>
  <si>
    <t>1144.5</t>
  </si>
  <si>
    <t>1625.1</t>
  </si>
  <si>
    <t>32.3</t>
  </si>
  <si>
    <t>189.3</t>
  </si>
  <si>
    <t>05:37:36</t>
  </si>
  <si>
    <t>05:48:33</t>
  </si>
  <si>
    <t>1141.2</t>
  </si>
  <si>
    <t>1577.9</t>
  </si>
  <si>
    <t>05:59:11</t>
  </si>
  <si>
    <t>1172.9</t>
  </si>
  <si>
    <t>06:10:08</t>
  </si>
  <si>
    <t>1142.5</t>
  </si>
  <si>
    <t>1622.3</t>
  </si>
  <si>
    <t>5.4</t>
  </si>
  <si>
    <t>5.2</t>
  </si>
  <si>
    <t>191.0</t>
  </si>
  <si>
    <t>06:20:47</t>
  </si>
  <si>
    <t>133.0</t>
  </si>
  <si>
    <t>1181.3</t>
  </si>
  <si>
    <t>06:31:43</t>
  </si>
  <si>
    <t>1630.2</t>
  </si>
  <si>
    <t>5.5</t>
  </si>
  <si>
    <t>192.5</t>
  </si>
  <si>
    <t>06:42:22</t>
  </si>
  <si>
    <t>134.4</t>
  </si>
  <si>
    <t>1186.7</t>
  </si>
  <si>
    <t>06:53:18</t>
  </si>
  <si>
    <t>07:03:57</t>
  </si>
  <si>
    <t>135.2</t>
  </si>
  <si>
    <t>104.1</t>
  </si>
  <si>
    <t>07:14:53</t>
  </si>
  <si>
    <t>1142.2</t>
  </si>
  <si>
    <t>195.4</t>
  </si>
  <si>
    <t>07:25:32</t>
  </si>
  <si>
    <t>136.9</t>
  </si>
  <si>
    <t>1163.2</t>
  </si>
  <si>
    <t>07:36:28</t>
  </si>
  <si>
    <t>1133.2</t>
  </si>
  <si>
    <t>196.7</t>
  </si>
  <si>
    <t>07:47:07</t>
  </si>
  <si>
    <t>139.5</t>
  </si>
  <si>
    <t>1159.0</t>
  </si>
  <si>
    <t>07:58:04</t>
  </si>
  <si>
    <t>1129.8</t>
  </si>
  <si>
    <t>198.1</t>
  </si>
  <si>
    <t>08:08:44</t>
  </si>
  <si>
    <t>106.8</t>
  </si>
  <si>
    <t>Ampl..30</t>
  </si>
  <si>
    <t>11/15/24</t>
  </si>
  <si>
    <t>48-UWSIF-Glut-4-20230055.51</t>
  </si>
  <si>
    <t>Set Sample Dilution to 0 (%);Sample dilution: 000 0;Set Reference Dilution to 31 (%);Enable EA Flow Reduction;Peak Center found at (59095);Sample Dilution found at 0 ();Set Sample Dilution to 0 (%);Sample dilution: 000 0;Set Reference Dilution to 60 (%);S</t>
  </si>
  <si>
    <t>2023-0055 Tray 5 Fetzer</t>
  </si>
  <si>
    <t>1507.9</t>
  </si>
  <si>
    <t>12:09:49</t>
  </si>
  <si>
    <t>1482.9</t>
  </si>
  <si>
    <t>1852.2</t>
  </si>
  <si>
    <t>44.3</t>
  </si>
  <si>
    <t>46.8</t>
  </si>
  <si>
    <t>Set Sample Dilution to 0 (%);Sample dilution: 000 0;Set Reference Dilution to 73 (%);Enable EA Flow Reduction;Peak Center found at (59294);Sample Dilution found at 0 ();Set Sample Dilution to 0 (%);Sample dilution: 000 0;</t>
  </si>
  <si>
    <t>CR 11/15/2024</t>
  </si>
  <si>
    <t>Set Sample Dilution to 0 (%);Sample dilution: 000 0;Set Reference Dilution to 73 (%);Enable EA Flow Reduction;Peak Center found at (59294);Sample Dilution found at 0 ();Set Sample Dilution to 0 (%);Sample dilution: 000 0</t>
  </si>
  <si>
    <t>41.6</t>
  </si>
  <si>
    <t>12:20:28</t>
  </si>
  <si>
    <t>48-UWSIF-Glut-4-20230055.52</t>
  </si>
  <si>
    <t>He psi: 1700</t>
  </si>
  <si>
    <t>76.3</t>
  </si>
  <si>
    <t>1860.8</t>
  </si>
  <si>
    <t>12:31:24</t>
  </si>
  <si>
    <t>1780.4</t>
  </si>
  <si>
    <t>2212.2</t>
  </si>
  <si>
    <t>50.2</t>
  </si>
  <si>
    <t>O2psi: 2300</t>
  </si>
  <si>
    <t>237.8</t>
  </si>
  <si>
    <t>12:42:02</t>
  </si>
  <si>
    <t>83.2</t>
  </si>
  <si>
    <t>1842.8</t>
  </si>
  <si>
    <t>12:52:59</t>
  </si>
  <si>
    <t>1763.5</t>
  </si>
  <si>
    <t>53.2</t>
  </si>
  <si>
    <t>2238.9</t>
  </si>
  <si>
    <t>51.6</t>
  </si>
  <si>
    <t>M28: 161</t>
  </si>
  <si>
    <t>241.4</t>
  </si>
  <si>
    <t>13:03:37</t>
  </si>
  <si>
    <t>M29: 107</t>
  </si>
  <si>
    <t>1836.1</t>
  </si>
  <si>
    <t>13:14:34</t>
  </si>
  <si>
    <t>1757.0</t>
  </si>
  <si>
    <t>48.9</t>
  </si>
  <si>
    <t>2396.1</t>
  </si>
  <si>
    <t>74.2</t>
  </si>
  <si>
    <t>M30: 702</t>
  </si>
  <si>
    <t>45.7</t>
  </si>
  <si>
    <t>244.5</t>
  </si>
  <si>
    <t>13:25:12</t>
  </si>
  <si>
    <t>Set Sample Dilution to 0 (%);Sample dilution: 000 0;Set Reference Dilution to 31 (%);Enable EA Flow Reduction;Peak Center found at (59105);Sample Dilution found at 0 ();Set Sample Dilution to 0 (%);Sample dilution: 000 0;Set Reference Dilution to 60 (%);S</t>
  </si>
  <si>
    <t>43.3</t>
  </si>
  <si>
    <t>1833.4</t>
  </si>
  <si>
    <t>13:36:08</t>
  </si>
  <si>
    <t>44.4</t>
  </si>
  <si>
    <t>1753.8</t>
  </si>
  <si>
    <t>2393.4</t>
  </si>
  <si>
    <t>59.1</t>
  </si>
  <si>
    <t>Set Sample Dilution to 0 (%);Sample dilution: 000 0;Set Reference Dilution to 73 (%);Enable EA Flow Reduction;Peak Center found at (59303);Sample Dilution found at 0 ();Set Sample Dilution to 0 (%);Sample dilution: 000 0;</t>
  </si>
  <si>
    <t>Set Sample Dilution to 0 (%);Sample dilution: 000 0;Set Reference Dilution to 73 (%);Enable EA Flow Reduction;Peak Center found at (59303);Sample Dilution found at 0 ();Set Sample Dilution to 0 (%);Sample dilution: 000 0</t>
  </si>
  <si>
    <t>247.5</t>
  </si>
  <si>
    <t>13:46:47</t>
  </si>
  <si>
    <t>39.9</t>
  </si>
  <si>
    <t>1832.3</t>
  </si>
  <si>
    <t>13:57:43</t>
  </si>
  <si>
    <t>1753.2</t>
  </si>
  <si>
    <t>2389.7</t>
  </si>
  <si>
    <t>250.0</t>
  </si>
  <si>
    <t>14:08:22</t>
  </si>
  <si>
    <t>101.0</t>
  </si>
  <si>
    <t>1831.3</t>
  </si>
  <si>
    <t>14:19:18</t>
  </si>
  <si>
    <t>1750.1</t>
  </si>
  <si>
    <t>2445.4</t>
  </si>
  <si>
    <t>82.4</t>
  </si>
  <si>
    <t>253.1</t>
  </si>
  <si>
    <t>14:29:57</t>
  </si>
  <si>
    <t>142.9</t>
  </si>
  <si>
    <t>104.0</t>
  </si>
  <si>
    <t>1820.7</t>
  </si>
  <si>
    <t>14:40:53</t>
  </si>
  <si>
    <t>1742.8</t>
  </si>
  <si>
    <t>2307.4</t>
  </si>
  <si>
    <t>251.4</t>
  </si>
  <si>
    <t>14:51:32</t>
  </si>
  <si>
    <t>1792.0</t>
  </si>
  <si>
    <t>15:02:28</t>
  </si>
  <si>
    <t>1715.8</t>
  </si>
  <si>
    <t>2277.9</t>
  </si>
  <si>
    <t>250.8</t>
  </si>
  <si>
    <t>15:13:06</t>
  </si>
  <si>
    <t>1772.9</t>
  </si>
  <si>
    <t>15:24:02</t>
  </si>
  <si>
    <t>1697.7</t>
  </si>
  <si>
    <t>249.2</t>
  </si>
  <si>
    <t>15:34:41</t>
  </si>
  <si>
    <t>105.5</t>
  </si>
  <si>
    <t>39.4</t>
  </si>
  <si>
    <t>1758.7</t>
  </si>
  <si>
    <t>15:45:37</t>
  </si>
  <si>
    <t>40.7</t>
  </si>
  <si>
    <t>1685.0</t>
  </si>
  <si>
    <t>54.3</t>
  </si>
  <si>
    <t>248.9</t>
  </si>
  <si>
    <t>15:56:16</t>
  </si>
  <si>
    <t>140.1</t>
  </si>
  <si>
    <t>1748.9</t>
  </si>
  <si>
    <t>16:07:12</t>
  </si>
  <si>
    <t>38.6</t>
  </si>
  <si>
    <t>1673.5</t>
  </si>
  <si>
    <t>Set Sample Dilution to 0 (%);Sample dilution: 000 0;Set Reference Dilution to 73 (%);Enable EA Flow Reduction;Peak Center found at (59313);Sample Dilution found at 0 ();Set Sample Dilution to 0 (%);Sample dilution: 000 0;</t>
  </si>
  <si>
    <t>Set Sample Dilution to 0 (%);Sample dilution: 000 0;Set Reference Dilution to 73 (%);Enable EA Flow Reduction;Peak Center found at (59313);Sample Dilution found at 0 ();Set Sample Dilution to 0 (%);Sample dilution: 000 0</t>
  </si>
  <si>
    <t>252.7</t>
  </si>
  <si>
    <t>16:17:51</t>
  </si>
  <si>
    <t>143.5</t>
  </si>
  <si>
    <t>1753.1</t>
  </si>
  <si>
    <t>16:28:47</t>
  </si>
  <si>
    <t>1676.5</t>
  </si>
  <si>
    <t>258.0</t>
  </si>
  <si>
    <t>16:39:26</t>
  </si>
  <si>
    <t>1754.3</t>
  </si>
  <si>
    <t>16:50:22</t>
  </si>
  <si>
    <t>1676.6</t>
  </si>
  <si>
    <t>51.7</t>
  </si>
  <si>
    <t>262.3</t>
  </si>
  <si>
    <t>17:01:01</t>
  </si>
  <si>
    <t>149.9</t>
  </si>
  <si>
    <t>20230055.103</t>
  </si>
  <si>
    <t>33.9</t>
  </si>
  <si>
    <t>1759.9</t>
  </si>
  <si>
    <t>17:11:57</t>
  </si>
  <si>
    <t>1680.6</t>
  </si>
  <si>
    <t>2264.5</t>
  </si>
  <si>
    <t>266.1</t>
  </si>
  <si>
    <t>17:22:36</t>
  </si>
  <si>
    <t>114.6</t>
  </si>
  <si>
    <t>20230055.104</t>
  </si>
  <si>
    <t>1761.6</t>
  </si>
  <si>
    <t>17:33:32</t>
  </si>
  <si>
    <t>1684.5</t>
  </si>
  <si>
    <t>35.3</t>
  </si>
  <si>
    <t>2264.0</t>
  </si>
  <si>
    <t>79.0</t>
  </si>
  <si>
    <t>268.2</t>
  </si>
  <si>
    <t>17:44:10</t>
  </si>
  <si>
    <t>111.2</t>
  </si>
  <si>
    <t>20230055.105</t>
  </si>
  <si>
    <t>1766.6</t>
  </si>
  <si>
    <t>17:55:07</t>
  </si>
  <si>
    <t>1687.7</t>
  </si>
  <si>
    <t>2268.4</t>
  </si>
  <si>
    <t>79.4</t>
  </si>
  <si>
    <t>270.0</t>
  </si>
  <si>
    <t>18:05:45</t>
  </si>
  <si>
    <t>113.1</t>
  </si>
  <si>
    <t>20230055.106</t>
  </si>
  <si>
    <t>1764.4</t>
  </si>
  <si>
    <t>18:16:42</t>
  </si>
  <si>
    <t>1686.9</t>
  </si>
  <si>
    <t>2266.5</t>
  </si>
  <si>
    <t>80.0</t>
  </si>
  <si>
    <t>271.4</t>
  </si>
  <si>
    <t>18:27:20</t>
  </si>
  <si>
    <t>157.5</t>
  </si>
  <si>
    <t>114.3</t>
  </si>
  <si>
    <t>20230055.107</t>
  </si>
  <si>
    <t>1759.8</t>
  </si>
  <si>
    <t>18:38:17</t>
  </si>
  <si>
    <t>1683.1</t>
  </si>
  <si>
    <t>2209.8</t>
  </si>
  <si>
    <t>50.3</t>
  </si>
  <si>
    <t>273.3</t>
  </si>
  <si>
    <t>18:48:56</t>
  </si>
  <si>
    <t>158.8</t>
  </si>
  <si>
    <t>20230055.108</t>
  </si>
  <si>
    <t>1761.8</t>
  </si>
  <si>
    <t>18:59:52</t>
  </si>
  <si>
    <t>1684.2</t>
  </si>
  <si>
    <t>80.4</t>
  </si>
  <si>
    <t>274.2</t>
  </si>
  <si>
    <t>19:10:31</t>
  </si>
  <si>
    <t>160.6</t>
  </si>
  <si>
    <t>118.9</t>
  </si>
  <si>
    <t>20230055.109</t>
  </si>
  <si>
    <t>1761.7</t>
  </si>
  <si>
    <t>19:21:27</t>
  </si>
  <si>
    <t>1685.1</t>
  </si>
  <si>
    <t>2263.0</t>
  </si>
  <si>
    <t>275.6</t>
  </si>
  <si>
    <t>19:32:06</t>
  </si>
  <si>
    <t>162.7</t>
  </si>
  <si>
    <t>20230055.110</t>
  </si>
  <si>
    <t>1764.0</t>
  </si>
  <si>
    <t>19:43:02</t>
  </si>
  <si>
    <t>2264.9</t>
  </si>
  <si>
    <t>277.2</t>
  </si>
  <si>
    <t>19:53:41</t>
  </si>
  <si>
    <t>20230055.111</t>
  </si>
  <si>
    <t>1756.8</t>
  </si>
  <si>
    <t>20:04:37</t>
  </si>
  <si>
    <t>1681.1</t>
  </si>
  <si>
    <t>2203.6</t>
  </si>
  <si>
    <t>81.5</t>
  </si>
  <si>
    <t>278.3</t>
  </si>
  <si>
    <t>20:15:16</t>
  </si>
  <si>
    <t>118.1</t>
  </si>
  <si>
    <t>20230055.112</t>
  </si>
  <si>
    <t>1755.9</t>
  </si>
  <si>
    <t>20:26:12</t>
  </si>
  <si>
    <t>1679.4</t>
  </si>
  <si>
    <t>2259.1</t>
  </si>
  <si>
    <t>279.2</t>
  </si>
  <si>
    <t>20:36:51</t>
  </si>
  <si>
    <t>165.2</t>
  </si>
  <si>
    <t>121.9</t>
  </si>
  <si>
    <t>20230055.113</t>
  </si>
  <si>
    <t>1757.9</t>
  </si>
  <si>
    <t>20:47:47</t>
  </si>
  <si>
    <t>1683.0</t>
  </si>
  <si>
    <t>2265.0</t>
  </si>
  <si>
    <t>59.9</t>
  </si>
  <si>
    <t>281.3</t>
  </si>
  <si>
    <t>20:58:26</t>
  </si>
  <si>
    <t>167.1</t>
  </si>
  <si>
    <t>121.7</t>
  </si>
  <si>
    <t>20230055.114</t>
  </si>
  <si>
    <t>1757.8</t>
  </si>
  <si>
    <t>21:09:22</t>
  </si>
  <si>
    <t>1682.3</t>
  </si>
  <si>
    <t>2208.5</t>
  </si>
  <si>
    <t>282.5</t>
  </si>
  <si>
    <t>21:20:01</t>
  </si>
  <si>
    <t>168.3</t>
  </si>
  <si>
    <t>121.1</t>
  </si>
  <si>
    <t>20230055.115</t>
  </si>
  <si>
    <t>1755.8</t>
  </si>
  <si>
    <t>21:30:58</t>
  </si>
  <si>
    <t>1680.1</t>
  </si>
  <si>
    <t>2257.5</t>
  </si>
  <si>
    <t>83.4</t>
  </si>
  <si>
    <t>284.4</t>
  </si>
  <si>
    <t>21:41:37</t>
  </si>
  <si>
    <t>129.5</t>
  </si>
  <si>
    <t>20230055.116</t>
  </si>
  <si>
    <t>1761.1</t>
  </si>
  <si>
    <t>21:52:33</t>
  </si>
  <si>
    <t>1684.4</t>
  </si>
  <si>
    <t>2211.0</t>
  </si>
  <si>
    <t>286.0</t>
  </si>
  <si>
    <t>22:03:12</t>
  </si>
  <si>
    <t>170.7</t>
  </si>
  <si>
    <t>123.2</t>
  </si>
  <si>
    <t>20230055.117</t>
  </si>
  <si>
    <t>1751.9</t>
  </si>
  <si>
    <t>22:14:08</t>
  </si>
  <si>
    <t>1676.3</t>
  </si>
  <si>
    <t>30.4</t>
  </si>
  <si>
    <t>2154.0</t>
  </si>
  <si>
    <t>81.9</t>
  </si>
  <si>
    <t>286.9</t>
  </si>
  <si>
    <t>22:24:47</t>
  </si>
  <si>
    <t>20230055.118</t>
  </si>
  <si>
    <t>1746.1</t>
  </si>
  <si>
    <t>22:35:44</t>
  </si>
  <si>
    <t>1672.1</t>
  </si>
  <si>
    <t>2248.7</t>
  </si>
  <si>
    <t>83.6</t>
  </si>
  <si>
    <t>60.3</t>
  </si>
  <si>
    <t>52.5</t>
  </si>
  <si>
    <t>288.5</t>
  </si>
  <si>
    <t>22:46:23</t>
  </si>
  <si>
    <t>172.2</t>
  </si>
  <si>
    <t>127.0</t>
  </si>
  <si>
    <t>20230055.119</t>
  </si>
  <si>
    <t>1751.3</t>
  </si>
  <si>
    <t>22:57:19</t>
  </si>
  <si>
    <t>2253.3</t>
  </si>
  <si>
    <t>84.1</t>
  </si>
  <si>
    <t>289.6</t>
  </si>
  <si>
    <t>23:07:58</t>
  </si>
  <si>
    <t>174.0</t>
  </si>
  <si>
    <t>128.5</t>
  </si>
  <si>
    <t>20230055.120</t>
  </si>
  <si>
    <t>1750.6</t>
  </si>
  <si>
    <t>23:18:54</t>
  </si>
  <si>
    <t>1674.4</t>
  </si>
  <si>
    <t>2197.1</t>
  </si>
  <si>
    <t>291.3</t>
  </si>
  <si>
    <t>23:29:33</t>
  </si>
  <si>
    <t>174.9</t>
  </si>
  <si>
    <t>135.0</t>
  </si>
  <si>
    <t>20230055.121</t>
  </si>
  <si>
    <t>1751.8</t>
  </si>
  <si>
    <t>23:40:29</t>
  </si>
  <si>
    <t>1676.2</t>
  </si>
  <si>
    <t>2253.2</t>
  </si>
  <si>
    <t>293.0</t>
  </si>
  <si>
    <t>23:51:08</t>
  </si>
  <si>
    <t>134.3</t>
  </si>
  <si>
    <t>11/16/24</t>
  </si>
  <si>
    <t>20230055.122</t>
  </si>
  <si>
    <t>1754.7</t>
  </si>
  <si>
    <t>00:02:04</t>
  </si>
  <si>
    <t>293.9</t>
  </si>
  <si>
    <t>00:12:43</t>
  </si>
  <si>
    <t>177.0</t>
  </si>
  <si>
    <t>20230055.123</t>
  </si>
  <si>
    <t>1749.5</t>
  </si>
  <si>
    <t>00:23:39</t>
  </si>
  <si>
    <t>1673.9</t>
  </si>
  <si>
    <t>2200.4</t>
  </si>
  <si>
    <t>84.0</t>
  </si>
  <si>
    <t>294.1</t>
  </si>
  <si>
    <t>00:34:18</t>
  </si>
  <si>
    <t>128.6</t>
  </si>
  <si>
    <t>20230055.124</t>
  </si>
  <si>
    <t>1743.2</t>
  </si>
  <si>
    <t>00:45:15</t>
  </si>
  <si>
    <t>1668.0</t>
  </si>
  <si>
    <t>2244.7</t>
  </si>
  <si>
    <t>295.7</t>
  </si>
  <si>
    <t>00:55:53</t>
  </si>
  <si>
    <t>179.1</t>
  </si>
  <si>
    <t>132.6</t>
  </si>
  <si>
    <t>20230055.125</t>
  </si>
  <si>
    <t>1746.7</t>
  </si>
  <si>
    <t>01:06:50</t>
  </si>
  <si>
    <t>1671.0</t>
  </si>
  <si>
    <t>2249.6</t>
  </si>
  <si>
    <t>296.0</t>
  </si>
  <si>
    <t>01:17:29</t>
  </si>
  <si>
    <t>135.1</t>
  </si>
  <si>
    <t>20230055.126</t>
  </si>
  <si>
    <t>1747.4</t>
  </si>
  <si>
    <t>01:28:25</t>
  </si>
  <si>
    <t>1673.3</t>
  </si>
  <si>
    <t>2309.1</t>
  </si>
  <si>
    <t>297.5</t>
  </si>
  <si>
    <t>01:39:04</t>
  </si>
  <si>
    <t>1755.2</t>
  </si>
  <si>
    <t>01:50:01</t>
  </si>
  <si>
    <t>1677.9</t>
  </si>
  <si>
    <t>2315.0</t>
  </si>
  <si>
    <t>88.9</t>
  </si>
  <si>
    <t>298.9</t>
  </si>
  <si>
    <t>02:00:40</t>
  </si>
  <si>
    <t>127.4</t>
  </si>
  <si>
    <t>02:11:36</t>
  </si>
  <si>
    <t>1674.6</t>
  </si>
  <si>
    <t>2313.5</t>
  </si>
  <si>
    <t>87.9</t>
  </si>
  <si>
    <t>298.7</t>
  </si>
  <si>
    <t>02:22:15</t>
  </si>
  <si>
    <t>1748.0</t>
  </si>
  <si>
    <t>02:33:11</t>
  </si>
  <si>
    <t>1672.7</t>
  </si>
  <si>
    <t>2303.7</t>
  </si>
  <si>
    <t>299.9</t>
  </si>
  <si>
    <t>02:43:50</t>
  </si>
  <si>
    <t>1747.2</t>
  </si>
  <si>
    <t>02:54:47</t>
  </si>
  <si>
    <t>1671.9</t>
  </si>
  <si>
    <t>2303.4</t>
  </si>
  <si>
    <t>89.0</t>
  </si>
  <si>
    <t>299.7</t>
  </si>
  <si>
    <t>03:05:26</t>
  </si>
  <si>
    <t>1747.1</t>
  </si>
  <si>
    <t>03:16:22</t>
  </si>
  <si>
    <t>1674.2</t>
  </si>
  <si>
    <t>2369.1</t>
  </si>
  <si>
    <t>300.6</t>
  </si>
  <si>
    <t>03:27:01</t>
  </si>
  <si>
    <t>182.9</t>
  </si>
  <si>
    <t>139.6</t>
  </si>
  <si>
    <t>1761.5</t>
  </si>
  <si>
    <t>03:37:57</t>
  </si>
  <si>
    <t>1686.0</t>
  </si>
  <si>
    <t>2383.9</t>
  </si>
  <si>
    <t>94.3</t>
  </si>
  <si>
    <t>301.5</t>
  </si>
  <si>
    <t>03:48:36</t>
  </si>
  <si>
    <t>186.1</t>
  </si>
  <si>
    <t>140.8</t>
  </si>
  <si>
    <t>Set Sample Dilution to 0 (%);Sample dilution: 000 0;Set Reference Dilution to 31 (%);Enable EA Flow Reduction;Peak Center found at (59114);Sample Dilution found at 0 ();Set Sample Dilution to 0 (%);Sample dilution: 000 0;Set Reference Dilution to 60 (%);S</t>
  </si>
  <si>
    <t>1768.3</t>
  </si>
  <si>
    <t>03:59:33</t>
  </si>
  <si>
    <t>1691.1</t>
  </si>
  <si>
    <t>303.9</t>
  </si>
  <si>
    <t>04:10:12</t>
  </si>
  <si>
    <t>186.4</t>
  </si>
  <si>
    <t>145.2</t>
  </si>
  <si>
    <t>04:21:08</t>
  </si>
  <si>
    <t>1674.5</t>
  </si>
  <si>
    <t>60.7</t>
  </si>
  <si>
    <t>305.6</t>
  </si>
  <si>
    <t>04:31:47</t>
  </si>
  <si>
    <t>190.7</t>
  </si>
  <si>
    <t>145.6</t>
  </si>
  <si>
    <t>1737.9</t>
  </si>
  <si>
    <t>04:42:44</t>
  </si>
  <si>
    <t>1663.2</t>
  </si>
  <si>
    <t>307.0</t>
  </si>
  <si>
    <t>04:53:23</t>
  </si>
  <si>
    <t>189.9</t>
  </si>
  <si>
    <t>147.4</t>
  </si>
  <si>
    <t>1732.0</t>
  </si>
  <si>
    <t>05:04:20</t>
  </si>
  <si>
    <t>1657.7</t>
  </si>
  <si>
    <t>55.3</t>
  </si>
  <si>
    <t>308.5</t>
  </si>
  <si>
    <t>05:15:00</t>
  </si>
  <si>
    <t>148.0</t>
  </si>
  <si>
    <t>Area All N</t>
  </si>
  <si>
    <t>Area All C</t>
  </si>
  <si>
    <t>Area All S</t>
  </si>
  <si>
    <t>mg Known N</t>
  </si>
  <si>
    <t>mg Known C</t>
  </si>
  <si>
    <t>mg Known S</t>
  </si>
  <si>
    <t>Calc mg N</t>
  </si>
  <si>
    <t>Calc mg C</t>
  </si>
  <si>
    <t>Calc mg S</t>
  </si>
  <si>
    <t>area too small to calculate</t>
  </si>
  <si>
    <t>SIFID</t>
  </si>
  <si>
    <t>Sample_ID</t>
  </si>
  <si>
    <t>Weight_mg</t>
  </si>
  <si>
    <t>RowNum</t>
  </si>
  <si>
    <t>AreaAllN</t>
  </si>
  <si>
    <t>AreaAllC</t>
  </si>
  <si>
    <t>AreaAllS</t>
  </si>
  <si>
    <t>calc_mg_N</t>
  </si>
  <si>
    <t>calc_mg_C</t>
  </si>
  <si>
    <t>calc_mg_S</t>
  </si>
  <si>
    <t>PercNCalc</t>
  </si>
  <si>
    <t>PercCCalc</t>
  </si>
  <si>
    <t>PercSCalc</t>
  </si>
  <si>
    <t>LinearCorr34S</t>
  </si>
  <si>
    <t>residual linearity</t>
  </si>
  <si>
    <t>34S linear Corr.</t>
  </si>
  <si>
    <t>Residual drift</t>
  </si>
  <si>
    <t>No statistically significant drift.</t>
  </si>
  <si>
    <t>mgN</t>
  </si>
  <si>
    <t>mgC</t>
  </si>
  <si>
    <t>mgS</t>
  </si>
  <si>
    <t>LinearityS</t>
  </si>
  <si>
    <t>Slope</t>
  </si>
  <si>
    <t>intercept</t>
  </si>
  <si>
    <t>r-squared</t>
  </si>
  <si>
    <t>Paste value set into column A</t>
  </si>
  <si>
    <t>Q TABLE</t>
  </si>
  <si>
    <t>Sort numbers in ascending order</t>
  </si>
  <si>
    <t>n</t>
  </si>
  <si>
    <r>
      <t>Q</t>
    </r>
    <r>
      <rPr>
        <vertAlign val="subscript"/>
        <sz val="11"/>
        <color indexed="8"/>
        <rFont val="Calibri"/>
        <family val="2"/>
      </rPr>
      <t>95%</t>
    </r>
  </si>
  <si>
    <r>
      <t>Q</t>
    </r>
    <r>
      <rPr>
        <vertAlign val="subscript"/>
        <sz val="11"/>
        <color indexed="8"/>
        <rFont val="Calibri"/>
        <family val="2"/>
      </rPr>
      <t>99%</t>
    </r>
  </si>
  <si>
    <t>gap=</t>
  </si>
  <si>
    <t>subtract the suspected outlier by the closest value to it.</t>
  </si>
  <si>
    <t>range=</t>
  </si>
  <si>
    <t>subtract the largest value by the smallest value.</t>
  </si>
  <si>
    <r>
      <t>Q</t>
    </r>
    <r>
      <rPr>
        <vertAlign val="subscript"/>
        <sz val="11"/>
        <color indexed="8"/>
        <rFont val="Calibri"/>
        <family val="2"/>
      </rPr>
      <t>calculated</t>
    </r>
    <r>
      <rPr>
        <sz val="10"/>
        <rFont val="Arial"/>
      </rPr>
      <t>=</t>
    </r>
  </si>
  <si>
    <t>divide the gap by the range</t>
  </si>
  <si>
    <t>gap/range</t>
  </si>
  <si>
    <t>n=</t>
  </si>
  <si>
    <t>number of values</t>
  </si>
  <si>
    <r>
      <t>if Q</t>
    </r>
    <r>
      <rPr>
        <vertAlign val="subscript"/>
        <sz val="11"/>
        <color indexed="8"/>
        <rFont val="Calibri"/>
        <family val="2"/>
      </rPr>
      <t>calculated</t>
    </r>
    <r>
      <rPr>
        <sz val="10"/>
        <rFont val="Arial"/>
      </rPr>
      <t xml:space="preserve"> is larger than Q</t>
    </r>
    <r>
      <rPr>
        <vertAlign val="subscript"/>
        <sz val="11"/>
        <color indexed="8"/>
        <rFont val="Calibri"/>
        <family val="2"/>
      </rPr>
      <t>table</t>
    </r>
    <r>
      <rPr>
        <sz val="10"/>
        <rFont val="Arial"/>
      </rPr>
      <t xml:space="preserve"> then the point can be rejected with cooresponding confidence level.</t>
    </r>
  </si>
  <si>
    <r>
      <t>if Q</t>
    </r>
    <r>
      <rPr>
        <vertAlign val="subscript"/>
        <sz val="11"/>
        <color indexed="8"/>
        <rFont val="Calibri"/>
        <family val="2"/>
      </rPr>
      <t xml:space="preserve">calculated </t>
    </r>
    <r>
      <rPr>
        <sz val="10"/>
        <rFont val="Arial"/>
      </rPr>
      <t>is smaller than Q</t>
    </r>
    <r>
      <rPr>
        <vertAlign val="subscript"/>
        <sz val="11"/>
        <color indexed="8"/>
        <rFont val="Calibri"/>
        <family val="2"/>
      </rPr>
      <t>table</t>
    </r>
    <r>
      <rPr>
        <sz val="10"/>
        <rFont val="Arial"/>
      </rPr>
      <t xml:space="preserve"> then the data should be determined as noisy.</t>
    </r>
  </si>
  <si>
    <r>
      <t>Q</t>
    </r>
    <r>
      <rPr>
        <vertAlign val="subscript"/>
        <sz val="11"/>
        <color indexed="8"/>
        <rFont val="Calibri"/>
        <family val="2"/>
      </rPr>
      <t>calculated</t>
    </r>
  </si>
  <si>
    <t>Point 29.252 can be rejected with a 95% CL</t>
  </si>
  <si>
    <t>suspected outlier:</t>
  </si>
  <si>
    <t>Gap:</t>
  </si>
  <si>
    <t>closet value to outlier:</t>
  </si>
  <si>
    <t>largest Value:</t>
  </si>
  <si>
    <t>Range:</t>
  </si>
  <si>
    <t>smallest value:</t>
  </si>
  <si>
    <t>All data meet QA/QC criteria listed in SOP except those listed</t>
  </si>
  <si>
    <t>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</si>
</sst>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b/>
      <sz val="10"/>
      <name val="Symbol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MS Sans Serif"/>
      <family val="2"/>
    </font>
    <font>
      <b/>
      <sz val="14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sz val="12"/>
      <color indexed="60"/>
      <name val="Times New Roman"/>
      <family val="1"/>
    </font>
    <font>
      <vertAlign val="superscript"/>
      <sz val="12"/>
      <color indexed="60"/>
      <name val="Times New Roman"/>
      <family val="1"/>
    </font>
    <font>
      <vertAlign val="subscript"/>
      <sz val="12"/>
      <color indexed="60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1"/>
    </font>
    <font>
      <sz val="13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8F2E00"/>
      <name val="Times New Roman"/>
      <family val="1"/>
    </font>
    <font>
      <sz val="12"/>
      <color rgb="FF8F2E00"/>
      <name val="Times New Roman"/>
      <family val="1"/>
    </font>
    <font>
      <sz val="14"/>
      <color rgb="FF8F2E00"/>
      <name val="Cambria"/>
      <family val="1"/>
    </font>
    <font>
      <u/>
      <sz val="10"/>
      <color rgb="FF8F2E00"/>
      <name val="Cambria"/>
      <family val="1"/>
    </font>
    <font>
      <sz val="10"/>
      <color rgb="FF8F2E00"/>
      <name val="Cambria"/>
      <family val="1"/>
    </font>
    <font>
      <sz val="13"/>
      <color rgb="FF8F2E00"/>
      <name val="Cambria"/>
      <family val="1"/>
    </font>
    <font>
      <b/>
      <sz val="10"/>
      <name val="Arial"/>
      <family val="2"/>
    </font>
    <font>
      <b/>
      <vertAlign val="superscript"/>
      <sz val="14"/>
      <name val="Times New Rom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color rgb="FF8F2E00"/>
      <name val="Calibri"/>
      <family val="2"/>
    </font>
    <font>
      <b/>
      <sz val="20"/>
      <color rgb="FF77160C"/>
      <name val="Times New Roman"/>
      <family val="1"/>
    </font>
    <font>
      <sz val="20"/>
      <color rgb="FF77160C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Times New Roman"/>
      <family val="1"/>
    </font>
    <font>
      <sz val="11"/>
      <color rgb="FF9C5700"/>
      <name val="Times New Roman"/>
      <family val="1"/>
    </font>
    <font>
      <sz val="12"/>
      <color rgb="FF9C57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indexed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A97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ECED"/>
        <bgColor indexed="64"/>
      </patternFill>
    </fill>
    <fill>
      <patternFill patternType="solid">
        <fgColor rgb="FFEAECED"/>
        <bgColor indexed="64"/>
      </patternFill>
    </fill>
    <fill>
      <patternFill patternType="solid">
        <fgColor rgb="FFCBCCC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5" fillId="0" borderId="0" applyNumberFormat="0" applyFill="0" applyBorder="0" applyAlignment="0" applyProtection="0"/>
    <xf numFmtId="0" fontId="3" fillId="0" borderId="0"/>
    <xf numFmtId="0" fontId="13" fillId="0" borderId="0"/>
    <xf numFmtId="0" fontId="12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9" fillId="0" borderId="0"/>
    <xf numFmtId="0" fontId="3" fillId="0" borderId="0"/>
    <xf numFmtId="0" fontId="40" fillId="0" borderId="0"/>
    <xf numFmtId="0" fontId="12" fillId="0" borderId="0"/>
    <xf numFmtId="0" fontId="40" fillId="0" borderId="0"/>
    <xf numFmtId="0" fontId="44" fillId="14" borderId="0" applyNumberFormat="0" applyBorder="0" applyAlignment="0" applyProtection="0"/>
    <xf numFmtId="0" fontId="45" fillId="15" borderId="0" applyNumberFormat="0" applyBorder="0" applyAlignment="0" applyProtection="0"/>
    <xf numFmtId="0" fontId="51" fillId="0" borderId="0"/>
    <xf numFmtId="0" fontId="53" fillId="0" borderId="0"/>
    <xf numFmtId="0" fontId="1" fillId="0" borderId="0"/>
    <xf numFmtId="0" fontId="3" fillId="0" borderId="0"/>
    <xf numFmtId="0" fontId="3" fillId="0" borderId="0"/>
    <xf numFmtId="0" fontId="40" fillId="0" borderId="0"/>
    <xf numFmtId="0" fontId="40" fillId="0" borderId="0"/>
  </cellStyleXfs>
  <cellXfs count="470">
    <xf numFmtId="0" fontId="0" fillId="0" borderId="0" xfId="0"/>
    <xf numFmtId="0" fontId="4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2" fontId="6" fillId="3" borderId="3" xfId="0" applyNumberFormat="1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0" fontId="6" fillId="0" borderId="0" xfId="0" applyFont="1"/>
    <xf numFmtId="0" fontId="6" fillId="2" borderId="1" xfId="11" quotePrefix="1" applyFont="1" applyFill="1" applyBorder="1"/>
    <xf numFmtId="0" fontId="6" fillId="2" borderId="2" xfId="11" quotePrefix="1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2" fontId="6" fillId="3" borderId="0" xfId="0" applyNumberFormat="1" applyFont="1" applyFill="1" applyAlignment="1">
      <alignment horizontal="center"/>
    </xf>
    <xf numFmtId="0" fontId="8" fillId="2" borderId="7" xfId="11" applyFont="1" applyFill="1" applyBorder="1"/>
    <xf numFmtId="0" fontId="27" fillId="2" borderId="8" xfId="0" applyFont="1" applyFill="1" applyBorder="1"/>
    <xf numFmtId="0" fontId="8" fillId="0" borderId="0" xfId="11" quotePrefix="1" applyFont="1"/>
    <xf numFmtId="0" fontId="8" fillId="0" borderId="0" xfId="6" quotePrefix="1" applyFont="1"/>
    <xf numFmtId="0" fontId="8" fillId="0" borderId="9" xfId="6" quotePrefix="1" applyFont="1" applyBorder="1"/>
    <xf numFmtId="0" fontId="27" fillId="0" borderId="0" xfId="0" applyFont="1"/>
    <xf numFmtId="2" fontId="27" fillId="0" borderId="0" xfId="0" applyNumberFormat="1" applyFont="1"/>
    <xf numFmtId="0" fontId="27" fillId="5" borderId="10" xfId="0" applyFont="1" applyFill="1" applyBorder="1"/>
    <xf numFmtId="2" fontId="27" fillId="3" borderId="11" xfId="0" applyNumberFormat="1" applyFont="1" applyFill="1" applyBorder="1" applyAlignment="1">
      <alignment horizontal="center"/>
    </xf>
    <xf numFmtId="2" fontId="27" fillId="4" borderId="11" xfId="0" applyNumberFormat="1" applyFont="1" applyFill="1" applyBorder="1" applyAlignment="1">
      <alignment horizontal="center"/>
    </xf>
    <xf numFmtId="2" fontId="27" fillId="3" borderId="13" xfId="0" applyNumberFormat="1" applyFont="1" applyFill="1" applyBorder="1" applyAlignment="1">
      <alignment horizontal="center"/>
    </xf>
    <xf numFmtId="2" fontId="27" fillId="4" borderId="13" xfId="0" applyNumberFormat="1" applyFont="1" applyFill="1" applyBorder="1" applyAlignment="1">
      <alignment horizontal="center"/>
    </xf>
    <xf numFmtId="0" fontId="27" fillId="5" borderId="14" xfId="0" applyFont="1" applyFill="1" applyBorder="1"/>
    <xf numFmtId="2" fontId="27" fillId="3" borderId="15" xfId="0" applyNumberFormat="1" applyFont="1" applyFill="1" applyBorder="1" applyAlignment="1">
      <alignment horizontal="center"/>
    </xf>
    <xf numFmtId="2" fontId="27" fillId="4" borderId="15" xfId="0" applyNumberFormat="1" applyFont="1" applyFill="1" applyBorder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8" fillId="2" borderId="17" xfId="0" applyFont="1" applyFill="1" applyBorder="1"/>
    <xf numFmtId="2" fontId="8" fillId="3" borderId="17" xfId="0" applyNumberFormat="1" applyFont="1" applyFill="1" applyBorder="1"/>
    <xf numFmtId="2" fontId="8" fillId="4" borderId="17" xfId="0" applyNumberFormat="1" applyFont="1" applyFill="1" applyBorder="1"/>
    <xf numFmtId="0" fontId="2" fillId="0" borderId="0" xfId="12" quotePrefix="1" applyFont="1"/>
    <xf numFmtId="0" fontId="5" fillId="0" borderId="0" xfId="12" quotePrefix="1" applyFont="1"/>
    <xf numFmtId="0" fontId="2" fillId="0" borderId="0" xfId="12" applyFont="1"/>
    <xf numFmtId="0" fontId="3" fillId="0" borderId="0" xfId="9" quotePrefix="1"/>
    <xf numFmtId="166" fontId="3" fillId="0" borderId="0" xfId="9" quotePrefix="1" applyNumberFormat="1"/>
    <xf numFmtId="164" fontId="3" fillId="0" borderId="0" xfId="9" applyNumberFormat="1"/>
    <xf numFmtId="0" fontId="3" fillId="0" borderId="0" xfId="12"/>
    <xf numFmtId="0" fontId="3" fillId="0" borderId="0" xfId="12" quotePrefix="1"/>
    <xf numFmtId="165" fontId="3" fillId="0" borderId="0" xfId="12" applyNumberFormat="1"/>
    <xf numFmtId="0" fontId="3" fillId="0" borderId="0" xfId="10" quotePrefix="1"/>
    <xf numFmtId="166" fontId="3" fillId="0" borderId="0" xfId="10" quotePrefix="1" applyNumberFormat="1"/>
    <xf numFmtId="164" fontId="3" fillId="0" borderId="0" xfId="10" applyNumberFormat="1"/>
    <xf numFmtId="2" fontId="0" fillId="0" borderId="0" xfId="0" applyNumberFormat="1"/>
    <xf numFmtId="0" fontId="6" fillId="2" borderId="2" xfId="11" applyFont="1" applyFill="1" applyBorder="1"/>
    <xf numFmtId="2" fontId="8" fillId="3" borderId="2" xfId="11" quotePrefix="1" applyNumberFormat="1" applyFont="1" applyFill="1" applyBorder="1" applyAlignment="1">
      <alignment horizontal="center"/>
    </xf>
    <xf numFmtId="2" fontId="8" fillId="4" borderId="2" xfId="11" quotePrefix="1" applyNumberFormat="1" applyFont="1" applyFill="1" applyBorder="1" applyAlignment="1">
      <alignment horizontal="center"/>
    </xf>
    <xf numFmtId="0" fontId="8" fillId="2" borderId="19" xfId="7" quotePrefix="1" applyFont="1" applyFill="1" applyBorder="1"/>
    <xf numFmtId="0" fontId="8" fillId="2" borderId="20" xfId="7" applyFont="1" applyFill="1" applyBorder="1"/>
    <xf numFmtId="2" fontId="8" fillId="3" borderId="20" xfId="0" applyNumberFormat="1" applyFont="1" applyFill="1" applyBorder="1"/>
    <xf numFmtId="2" fontId="8" fillId="4" borderId="20" xfId="0" applyNumberFormat="1" applyFont="1" applyFill="1" applyBorder="1"/>
    <xf numFmtId="0" fontId="3" fillId="0" borderId="9" xfId="9" quotePrefix="1" applyBorder="1"/>
    <xf numFmtId="0" fontId="8" fillId="2" borderId="19" xfId="0" applyFont="1" applyFill="1" applyBorder="1"/>
    <xf numFmtId="2" fontId="3" fillId="0" borderId="9" xfId="9" applyNumberFormat="1" applyBorder="1"/>
    <xf numFmtId="2" fontId="27" fillId="3" borderId="24" xfId="0" applyNumberFormat="1" applyFont="1" applyFill="1" applyBorder="1" applyAlignment="1">
      <alignment horizontal="center"/>
    </xf>
    <xf numFmtId="2" fontId="27" fillId="4" borderId="24" xfId="0" applyNumberFormat="1" applyFont="1" applyFill="1" applyBorder="1" applyAlignment="1">
      <alignment horizontal="center"/>
    </xf>
    <xf numFmtId="0" fontId="13" fillId="0" borderId="0" xfId="3"/>
    <xf numFmtId="0" fontId="14" fillId="0" borderId="0" xfId="3" applyFont="1"/>
    <xf numFmtId="0" fontId="28" fillId="0" borderId="0" xfId="3" applyFont="1"/>
    <xf numFmtId="0" fontId="8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>
      <alignment horizontal="left"/>
    </xf>
    <xf numFmtId="0" fontId="29" fillId="2" borderId="1" xfId="0" applyFont="1" applyFill="1" applyBorder="1"/>
    <xf numFmtId="0" fontId="8" fillId="0" borderId="26" xfId="0" applyFont="1" applyBorder="1" applyAlignment="1">
      <alignment horizontal="center"/>
    </xf>
    <xf numFmtId="0" fontId="17" fillId="0" borderId="26" xfId="0" applyFont="1" applyBorder="1"/>
    <xf numFmtId="0" fontId="32" fillId="6" borderId="12" xfId="3" applyFont="1" applyFill="1" applyBorder="1"/>
    <xf numFmtId="0" fontId="32" fillId="6" borderId="3" xfId="3" applyFont="1" applyFill="1" applyBorder="1"/>
    <xf numFmtId="0" fontId="32" fillId="6" borderId="13" xfId="3" applyFont="1" applyFill="1" applyBorder="1"/>
    <xf numFmtId="0" fontId="32" fillId="6" borderId="10" xfId="3" applyFont="1" applyFill="1" applyBorder="1"/>
    <xf numFmtId="0" fontId="32" fillId="6" borderId="0" xfId="3" applyFont="1" applyFill="1" applyAlignment="1">
      <alignment horizontal="right"/>
    </xf>
    <xf numFmtId="0" fontId="33" fillId="6" borderId="0" xfId="1" applyFont="1" applyFill="1" applyBorder="1"/>
    <xf numFmtId="0" fontId="32" fillId="6" borderId="0" xfId="3" applyFont="1" applyFill="1"/>
    <xf numFmtId="0" fontId="34" fillId="6" borderId="0" xfId="3" applyFont="1" applyFill="1"/>
    <xf numFmtId="0" fontId="34" fillId="6" borderId="30" xfId="3" applyFont="1" applyFill="1" applyBorder="1"/>
    <xf numFmtId="0" fontId="32" fillId="6" borderId="14" xfId="3" applyFont="1" applyFill="1" applyBorder="1"/>
    <xf numFmtId="0" fontId="32" fillId="6" borderId="16" xfId="3" applyFont="1" applyFill="1" applyBorder="1" applyAlignment="1">
      <alignment horizontal="right"/>
    </xf>
    <xf numFmtId="0" fontId="35" fillId="6" borderId="16" xfId="3" applyFont="1" applyFill="1" applyBorder="1"/>
    <xf numFmtId="0" fontId="32" fillId="6" borderId="16" xfId="3" applyFont="1" applyFill="1" applyBorder="1"/>
    <xf numFmtId="0" fontId="34" fillId="6" borderId="16" xfId="3" applyFont="1" applyFill="1" applyBorder="1"/>
    <xf numFmtId="0" fontId="34" fillId="6" borderId="15" xfId="3" applyFont="1" applyFill="1" applyBorder="1"/>
    <xf numFmtId="0" fontId="32" fillId="6" borderId="3" xfId="3" applyFont="1" applyFill="1" applyBorder="1" applyAlignment="1">
      <alignment horizontal="right"/>
    </xf>
    <xf numFmtId="0" fontId="32" fillId="6" borderId="30" xfId="3" applyFont="1" applyFill="1" applyBorder="1"/>
    <xf numFmtId="0" fontId="33" fillId="6" borderId="16" xfId="1" applyFont="1" applyFill="1" applyBorder="1"/>
    <xf numFmtId="0" fontId="34" fillId="6" borderId="3" xfId="3" applyFont="1" applyFill="1" applyBorder="1"/>
    <xf numFmtId="0" fontId="34" fillId="6" borderId="13" xfId="3" applyFont="1" applyFill="1" applyBorder="1"/>
    <xf numFmtId="0" fontId="33" fillId="6" borderId="3" xfId="1" applyFont="1" applyFill="1" applyBorder="1"/>
    <xf numFmtId="0" fontId="32" fillId="6" borderId="12" xfId="3" applyFont="1" applyFill="1" applyBorder="1" applyAlignment="1">
      <alignment horizontal="right"/>
    </xf>
    <xf numFmtId="2" fontId="27" fillId="4" borderId="33" xfId="0" applyNumberFormat="1" applyFont="1" applyFill="1" applyBorder="1" applyAlignment="1">
      <alignment horizontal="center"/>
    </xf>
    <xf numFmtId="0" fontId="6" fillId="7" borderId="3" xfId="11" quotePrefix="1" applyFont="1" applyFill="1" applyBorder="1" applyAlignment="1">
      <alignment horizontal="center"/>
    </xf>
    <xf numFmtId="0" fontId="6" fillId="7" borderId="2" xfId="11" applyFont="1" applyFill="1" applyBorder="1"/>
    <xf numFmtId="2" fontId="8" fillId="0" borderId="9" xfId="6" quotePrefix="1" applyNumberFormat="1" applyFont="1" applyBorder="1"/>
    <xf numFmtId="0" fontId="6" fillId="7" borderId="45" xfId="11" quotePrefix="1" applyFont="1" applyFill="1" applyBorder="1" applyAlignment="1">
      <alignment horizontal="center"/>
    </xf>
    <xf numFmtId="2" fontId="27" fillId="5" borderId="16" xfId="0" applyNumberFormat="1" applyFont="1" applyFill="1" applyBorder="1" applyAlignment="1">
      <alignment horizontal="center"/>
    </xf>
    <xf numFmtId="0" fontId="0" fillId="5" borderId="0" xfId="0" applyFill="1"/>
    <xf numFmtId="2" fontId="8" fillId="7" borderId="46" xfId="11" quotePrefix="1" applyNumberFormat="1" applyFont="1" applyFill="1" applyBorder="1" applyAlignment="1">
      <alignment horizontal="center"/>
    </xf>
    <xf numFmtId="2" fontId="27" fillId="7" borderId="46" xfId="0" applyNumberFormat="1" applyFont="1" applyFill="1" applyBorder="1" applyAlignment="1">
      <alignment horizontal="center"/>
    </xf>
    <xf numFmtId="2" fontId="27" fillId="7" borderId="29" xfId="0" applyNumberFormat="1" applyFont="1" applyFill="1" applyBorder="1" applyAlignment="1">
      <alignment horizontal="center"/>
    </xf>
    <xf numFmtId="2" fontId="0" fillId="0" borderId="9" xfId="0" applyNumberFormat="1" applyBorder="1" applyAlignment="1">
      <alignment horizontal="right"/>
    </xf>
    <xf numFmtId="2" fontId="3" fillId="0" borderId="46" xfId="10" applyNumberFormat="1" applyBorder="1" applyAlignment="1">
      <alignment horizontal="right"/>
    </xf>
    <xf numFmtId="2" fontId="8" fillId="0" borderId="9" xfId="6" quotePrefix="1" applyNumberFormat="1" applyFon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0" fontId="36" fillId="0" borderId="0" xfId="0" applyFont="1"/>
    <xf numFmtId="0" fontId="0" fillId="2" borderId="5" xfId="0" applyFill="1" applyBorder="1"/>
    <xf numFmtId="2" fontId="8" fillId="2" borderId="22" xfId="0" applyNumberFormat="1" applyFont="1" applyFill="1" applyBorder="1" applyAlignment="1">
      <alignment horizontal="center"/>
    </xf>
    <xf numFmtId="2" fontId="0" fillId="5" borderId="11" xfId="0" applyNumberFormat="1" applyFill="1" applyBorder="1"/>
    <xf numFmtId="0" fontId="0" fillId="2" borderId="7" xfId="0" applyFill="1" applyBorder="1"/>
    <xf numFmtId="2" fontId="8" fillId="2" borderId="59" xfId="0" applyNumberFormat="1" applyFont="1" applyFill="1" applyBorder="1" applyAlignment="1">
      <alignment horizontal="center"/>
    </xf>
    <xf numFmtId="2" fontId="0" fillId="5" borderId="17" xfId="0" applyNumberFormat="1" applyFill="1" applyBorder="1"/>
    <xf numFmtId="2" fontId="8" fillId="8" borderId="60" xfId="6" quotePrefix="1" applyNumberFormat="1" applyFont="1" applyFill="1" applyBorder="1" applyAlignment="1">
      <alignment horizontal="right"/>
    </xf>
    <xf numFmtId="2" fontId="27" fillId="7" borderId="55" xfId="0" applyNumberFormat="1" applyFont="1" applyFill="1" applyBorder="1" applyAlignment="1">
      <alignment horizontal="center"/>
    </xf>
    <xf numFmtId="2" fontId="6" fillId="4" borderId="48" xfId="0" applyNumberFormat="1" applyFont="1" applyFill="1" applyBorder="1" applyAlignment="1">
      <alignment horizontal="center"/>
    </xf>
    <xf numFmtId="2" fontId="27" fillId="3" borderId="44" xfId="0" applyNumberFormat="1" applyFont="1" applyFill="1" applyBorder="1" applyAlignment="1">
      <alignment horizontal="center"/>
    </xf>
    <xf numFmtId="2" fontId="6" fillId="4" borderId="44" xfId="11" quotePrefix="1" applyNumberFormat="1" applyFont="1" applyFill="1" applyBorder="1" applyAlignment="1">
      <alignment horizontal="center"/>
    </xf>
    <xf numFmtId="2" fontId="6" fillId="3" borderId="44" xfId="11" quotePrefix="1" applyNumberFormat="1" applyFont="1" applyFill="1" applyBorder="1" applyAlignment="1">
      <alignment horizontal="center"/>
    </xf>
    <xf numFmtId="2" fontId="8" fillId="9" borderId="20" xfId="0" applyNumberFormat="1" applyFont="1" applyFill="1" applyBorder="1"/>
    <xf numFmtId="2" fontId="8" fillId="9" borderId="17" xfId="0" applyNumberFormat="1" applyFont="1" applyFill="1" applyBorder="1"/>
    <xf numFmtId="2" fontId="6" fillId="9" borderId="2" xfId="0" applyNumberFormat="1" applyFont="1" applyFill="1" applyBorder="1" applyAlignment="1">
      <alignment horizontal="center"/>
    </xf>
    <xf numFmtId="2" fontId="6" fillId="9" borderId="6" xfId="0" applyNumberFormat="1" applyFont="1" applyFill="1" applyBorder="1" applyAlignment="1">
      <alignment horizontal="center"/>
    </xf>
    <xf numFmtId="2" fontId="8" fillId="9" borderId="66" xfId="11" quotePrefix="1" applyNumberFormat="1" applyFont="1" applyFill="1" applyBorder="1" applyAlignment="1">
      <alignment horizontal="center"/>
    </xf>
    <xf numFmtId="2" fontId="8" fillId="7" borderId="40" xfId="11" quotePrefix="1" applyNumberFormat="1" applyFont="1" applyFill="1" applyBorder="1" applyAlignment="1">
      <alignment horizontal="center"/>
    </xf>
    <xf numFmtId="0" fontId="6" fillId="7" borderId="20" xfId="11" applyFont="1" applyFill="1" applyBorder="1"/>
    <xf numFmtId="2" fontId="27" fillId="9" borderId="24" xfId="0" applyNumberFormat="1" applyFont="1" applyFill="1" applyBorder="1" applyAlignment="1">
      <alignment horizontal="center"/>
    </xf>
    <xf numFmtId="2" fontId="27" fillId="9" borderId="11" xfId="0" applyNumberFormat="1" applyFont="1" applyFill="1" applyBorder="1" applyAlignment="1">
      <alignment horizontal="center"/>
    </xf>
    <xf numFmtId="2" fontId="27" fillId="9" borderId="13" xfId="0" applyNumberFormat="1" applyFont="1" applyFill="1" applyBorder="1" applyAlignment="1">
      <alignment horizontal="center"/>
    </xf>
    <xf numFmtId="2" fontId="27" fillId="9" borderId="15" xfId="0" applyNumberFormat="1" applyFont="1" applyFill="1" applyBorder="1" applyAlignment="1">
      <alignment horizontal="center"/>
    </xf>
    <xf numFmtId="2" fontId="6" fillId="9" borderId="4" xfId="11" quotePrefix="1" applyNumberFormat="1" applyFont="1" applyFill="1" applyBorder="1" applyAlignment="1">
      <alignment horizontal="center"/>
    </xf>
    <xf numFmtId="2" fontId="27" fillId="9" borderId="72" xfId="0" applyNumberFormat="1" applyFont="1" applyFill="1" applyBorder="1" applyAlignment="1">
      <alignment horizontal="center"/>
    </xf>
    <xf numFmtId="2" fontId="3" fillId="0" borderId="11" xfId="10" applyNumberFormat="1" applyBorder="1" applyAlignment="1">
      <alignment horizontal="right"/>
    </xf>
    <xf numFmtId="2" fontId="27" fillId="8" borderId="21" xfId="0" applyNumberFormat="1" applyFont="1" applyFill="1" applyBorder="1" applyAlignment="1">
      <alignment horizontal="right"/>
    </xf>
    <xf numFmtId="2" fontId="27" fillId="8" borderId="12" xfId="0" applyNumberFormat="1" applyFont="1" applyFill="1" applyBorder="1" applyAlignment="1">
      <alignment horizontal="right"/>
    </xf>
    <xf numFmtId="2" fontId="27" fillId="8" borderId="14" xfId="0" applyNumberFormat="1" applyFont="1" applyFill="1" applyBorder="1" applyAlignment="1">
      <alignment horizontal="right"/>
    </xf>
    <xf numFmtId="2" fontId="8" fillId="8" borderId="21" xfId="11" quotePrefix="1" applyNumberFormat="1" applyFont="1" applyFill="1" applyBorder="1" applyAlignment="1">
      <alignment horizontal="right"/>
    </xf>
    <xf numFmtId="2" fontId="8" fillId="7" borderId="9" xfId="11" quotePrefix="1" applyNumberFormat="1" applyFont="1" applyFill="1" applyBorder="1" applyAlignment="1">
      <alignment horizontal="center"/>
    </xf>
    <xf numFmtId="2" fontId="27" fillId="7" borderId="9" xfId="0" applyNumberFormat="1" applyFont="1" applyFill="1" applyBorder="1" applyAlignment="1">
      <alignment horizontal="center"/>
    </xf>
    <xf numFmtId="2" fontId="27" fillId="7" borderId="69" xfId="0" applyNumberFormat="1" applyFont="1" applyFill="1" applyBorder="1" applyAlignment="1">
      <alignment horizontal="center"/>
    </xf>
    <xf numFmtId="2" fontId="27" fillId="7" borderId="45" xfId="0" applyNumberFormat="1" applyFont="1" applyFill="1" applyBorder="1" applyAlignment="1">
      <alignment horizontal="center"/>
    </xf>
    <xf numFmtId="2" fontId="6" fillId="10" borderId="44" xfId="11" quotePrefix="1" applyNumberFormat="1" applyFont="1" applyFill="1" applyBorder="1" applyAlignment="1">
      <alignment horizontal="center"/>
    </xf>
    <xf numFmtId="2" fontId="27" fillId="10" borderId="44" xfId="0" applyNumberFormat="1" applyFont="1" applyFill="1" applyBorder="1" applyAlignment="1">
      <alignment horizontal="center"/>
    </xf>
    <xf numFmtId="0" fontId="6" fillId="11" borderId="12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164" fontId="8" fillId="11" borderId="3" xfId="0" applyNumberFormat="1" applyFont="1" applyFill="1" applyBorder="1" applyAlignment="1">
      <alignment horizontal="center"/>
    </xf>
    <xf numFmtId="0" fontId="42" fillId="11" borderId="3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17" fillId="11" borderId="3" xfId="0" applyFont="1" applyFill="1" applyBorder="1"/>
    <xf numFmtId="0" fontId="18" fillId="11" borderId="3" xfId="0" applyFont="1" applyFill="1" applyBorder="1"/>
    <xf numFmtId="0" fontId="18" fillId="11" borderId="13" xfId="0" applyFont="1" applyFill="1" applyBorder="1"/>
    <xf numFmtId="0" fontId="8" fillId="11" borderId="10" xfId="0" applyFont="1" applyFill="1" applyBorder="1" applyAlignment="1">
      <alignment horizontal="left"/>
    </xf>
    <xf numFmtId="0" fontId="8" fillId="11" borderId="0" xfId="0" applyFont="1" applyFill="1" applyAlignment="1">
      <alignment horizontal="left"/>
    </xf>
    <xf numFmtId="164" fontId="8" fillId="11" borderId="0" xfId="0" applyNumberFormat="1" applyFont="1" applyFill="1" applyAlignment="1">
      <alignment horizontal="center"/>
    </xf>
    <xf numFmtId="0" fontId="25" fillId="11" borderId="0" xfId="0" applyFont="1" applyFill="1"/>
    <xf numFmtId="166" fontId="2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7" fillId="11" borderId="0" xfId="0" applyFont="1" applyFill="1"/>
    <xf numFmtId="0" fontId="18" fillId="11" borderId="0" xfId="0" applyFont="1" applyFill="1"/>
    <xf numFmtId="0" fontId="18" fillId="11" borderId="30" xfId="0" applyFont="1" applyFill="1" applyBorder="1"/>
    <xf numFmtId="0" fontId="8" fillId="12" borderId="0" xfId="0" applyFont="1" applyFill="1" applyAlignment="1">
      <alignment horizontal="left"/>
    </xf>
    <xf numFmtId="164" fontId="8" fillId="12" borderId="0" xfId="0" applyNumberFormat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0" fontId="8" fillId="12" borderId="0" xfId="0" applyFont="1" applyFill="1" applyAlignment="1">
      <alignment horizontal="center"/>
    </xf>
    <xf numFmtId="0" fontId="8" fillId="12" borderId="0" xfId="0" applyFont="1" applyFill="1"/>
    <xf numFmtId="0" fontId="17" fillId="12" borderId="0" xfId="0" applyFont="1" applyFill="1"/>
    <xf numFmtId="49" fontId="8" fillId="12" borderId="0" xfId="0" applyNumberFormat="1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8" fillId="12" borderId="0" xfId="13" applyFont="1" applyFill="1" applyAlignment="1">
      <alignment horizontal="left"/>
    </xf>
    <xf numFmtId="14" fontId="8" fillId="1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center"/>
    </xf>
    <xf numFmtId="164" fontId="8" fillId="12" borderId="40" xfId="0" applyNumberFormat="1" applyFont="1" applyFill="1" applyBorder="1" applyAlignment="1">
      <alignment horizontal="center"/>
    </xf>
    <xf numFmtId="164" fontId="8" fillId="12" borderId="0" xfId="0" applyNumberFormat="1" applyFont="1" applyFill="1" applyAlignment="1">
      <alignment horizontal="right"/>
    </xf>
    <xf numFmtId="1" fontId="8" fillId="12" borderId="20" xfId="0" applyNumberFormat="1" applyFont="1" applyFill="1" applyBorder="1" applyAlignment="1">
      <alignment horizontal="center"/>
    </xf>
    <xf numFmtId="1" fontId="8" fillId="12" borderId="9" xfId="0" applyNumberFormat="1" applyFont="1" applyFill="1" applyBorder="1" applyAlignment="1">
      <alignment horizontal="center"/>
    </xf>
    <xf numFmtId="1" fontId="8" fillId="12" borderId="0" xfId="0" applyNumberFormat="1" applyFont="1" applyFill="1" applyAlignment="1">
      <alignment horizontal="left"/>
    </xf>
    <xf numFmtId="164" fontId="8" fillId="12" borderId="54" xfId="0" applyNumberFormat="1" applyFont="1" applyFill="1" applyBorder="1" applyAlignment="1">
      <alignment horizontal="right"/>
    </xf>
    <xf numFmtId="1" fontId="8" fillId="12" borderId="17" xfId="0" applyNumberFormat="1" applyFont="1" applyFill="1" applyBorder="1" applyAlignment="1">
      <alignment horizontal="center"/>
    </xf>
    <xf numFmtId="2" fontId="31" fillId="12" borderId="2" xfId="0" applyNumberFormat="1" applyFont="1" applyFill="1" applyBorder="1" applyAlignment="1">
      <alignment horizontal="center"/>
    </xf>
    <xf numFmtId="2" fontId="31" fillId="12" borderId="20" xfId="0" applyNumberFormat="1" applyFont="1" applyFill="1" applyBorder="1" applyAlignment="1">
      <alignment horizontal="center"/>
    </xf>
    <xf numFmtId="0" fontId="31" fillId="12" borderId="32" xfId="0" applyFont="1" applyFill="1" applyBorder="1" applyAlignment="1">
      <alignment horizontal="right"/>
    </xf>
    <xf numFmtId="164" fontId="8" fillId="12" borderId="9" xfId="0" applyNumberFormat="1" applyFont="1" applyFill="1" applyBorder="1" applyAlignment="1">
      <alignment horizontal="center"/>
    </xf>
    <xf numFmtId="2" fontId="31" fillId="12" borderId="20" xfId="0" applyNumberFormat="1" applyFont="1" applyFill="1" applyBorder="1" applyAlignment="1">
      <alignment horizontal="right"/>
    </xf>
    <xf numFmtId="164" fontId="27" fillId="12" borderId="20" xfId="0" applyNumberFormat="1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164" fontId="8" fillId="12" borderId="50" xfId="0" applyNumberFormat="1" applyFont="1" applyFill="1" applyBorder="1" applyAlignment="1">
      <alignment horizontal="center"/>
    </xf>
    <xf numFmtId="164" fontId="27" fillId="12" borderId="9" xfId="0" applyNumberFormat="1" applyFont="1" applyFill="1" applyBorder="1" applyAlignment="1">
      <alignment horizontal="center"/>
    </xf>
    <xf numFmtId="0" fontId="31" fillId="12" borderId="23" xfId="0" applyFont="1" applyFill="1" applyBorder="1" applyAlignment="1">
      <alignment horizontal="right" vertical="center"/>
    </xf>
    <xf numFmtId="164" fontId="27" fillId="12" borderId="69" xfId="0" applyNumberFormat="1" applyFont="1" applyFill="1" applyBorder="1" applyAlignment="1">
      <alignment horizontal="center"/>
    </xf>
    <xf numFmtId="164" fontId="27" fillId="12" borderId="68" xfId="0" applyNumberFormat="1" applyFont="1" applyFill="1" applyBorder="1" applyAlignment="1">
      <alignment horizontal="center"/>
    </xf>
    <xf numFmtId="0" fontId="31" fillId="12" borderId="7" xfId="0" applyFont="1" applyFill="1" applyBorder="1" applyAlignment="1">
      <alignment horizontal="right" vertical="center"/>
    </xf>
    <xf numFmtId="164" fontId="27" fillId="12" borderId="8" xfId="0" applyNumberFormat="1" applyFont="1" applyFill="1" applyBorder="1" applyAlignment="1">
      <alignment horizontal="center"/>
    </xf>
    <xf numFmtId="164" fontId="27" fillId="12" borderId="54" xfId="0" applyNumberFormat="1" applyFont="1" applyFill="1" applyBorder="1" applyAlignment="1">
      <alignment horizontal="center"/>
    </xf>
    <xf numFmtId="0" fontId="31" fillId="12" borderId="18" xfId="0" applyFont="1" applyFill="1" applyBorder="1" applyAlignment="1">
      <alignment horizontal="right"/>
    </xf>
    <xf numFmtId="164" fontId="8" fillId="12" borderId="17" xfId="0" applyNumberFormat="1" applyFont="1" applyFill="1" applyBorder="1" applyAlignment="1">
      <alignment horizontal="center"/>
    </xf>
    <xf numFmtId="2" fontId="31" fillId="12" borderId="47" xfId="0" applyNumberFormat="1" applyFont="1" applyFill="1" applyBorder="1" applyAlignment="1">
      <alignment horizontal="right"/>
    </xf>
    <xf numFmtId="164" fontId="27" fillId="12" borderId="47" xfId="0" applyNumberFormat="1" applyFont="1" applyFill="1" applyBorder="1" applyAlignment="1">
      <alignment horizontal="center"/>
    </xf>
    <xf numFmtId="164" fontId="27" fillId="12" borderId="16" xfId="0" applyNumberFormat="1" applyFont="1" applyFill="1" applyBorder="1" applyAlignment="1">
      <alignment horizontal="center"/>
    </xf>
    <xf numFmtId="164" fontId="27" fillId="12" borderId="45" xfId="0" applyNumberFormat="1" applyFont="1" applyFill="1" applyBorder="1" applyAlignment="1">
      <alignment horizontal="center"/>
    </xf>
    <xf numFmtId="164" fontId="31" fillId="12" borderId="51" xfId="0" applyNumberFormat="1" applyFont="1" applyFill="1" applyBorder="1" applyAlignment="1">
      <alignment horizontal="center"/>
    </xf>
    <xf numFmtId="164" fontId="31" fillId="12" borderId="2" xfId="0" applyNumberFormat="1" applyFont="1" applyFill="1" applyBorder="1" applyAlignment="1">
      <alignment horizontal="center"/>
    </xf>
    <xf numFmtId="164" fontId="31" fillId="12" borderId="20" xfId="0" applyNumberFormat="1" applyFont="1" applyFill="1" applyBorder="1" applyAlignment="1">
      <alignment horizontal="center"/>
    </xf>
    <xf numFmtId="2" fontId="31" fillId="12" borderId="51" xfId="0" applyNumberFormat="1" applyFont="1" applyFill="1" applyBorder="1" applyAlignment="1">
      <alignment horizontal="right"/>
    </xf>
    <xf numFmtId="164" fontId="31" fillId="12" borderId="42" xfId="0" applyNumberFormat="1" applyFont="1" applyFill="1" applyBorder="1" applyAlignment="1">
      <alignment horizontal="right"/>
    </xf>
    <xf numFmtId="164" fontId="31" fillId="12" borderId="18" xfId="0" applyNumberFormat="1" applyFont="1" applyFill="1" applyBorder="1" applyAlignment="1">
      <alignment horizontal="right"/>
    </xf>
    <xf numFmtId="164" fontId="27" fillId="12" borderId="17" xfId="0" applyNumberFormat="1" applyFont="1" applyFill="1" applyBorder="1" applyAlignment="1">
      <alignment horizontal="center"/>
    </xf>
    <xf numFmtId="164" fontId="31" fillId="12" borderId="12" xfId="0" applyNumberFormat="1" applyFont="1" applyFill="1" applyBorder="1" applyAlignment="1">
      <alignment horizontal="right"/>
    </xf>
    <xf numFmtId="164" fontId="27" fillId="12" borderId="3" xfId="0" applyNumberFormat="1" applyFont="1" applyFill="1" applyBorder="1" applyAlignment="1">
      <alignment horizontal="center"/>
    </xf>
    <xf numFmtId="164" fontId="8" fillId="12" borderId="13" xfId="0" applyNumberFormat="1" applyFont="1" applyFill="1" applyBorder="1" applyAlignment="1">
      <alignment horizontal="center"/>
    </xf>
    <xf numFmtId="164" fontId="31" fillId="12" borderId="14" xfId="0" applyNumberFormat="1" applyFont="1" applyFill="1" applyBorder="1" applyAlignment="1">
      <alignment horizontal="right"/>
    </xf>
    <xf numFmtId="164" fontId="8" fillId="12" borderId="15" xfId="0" applyNumberFormat="1" applyFont="1" applyFill="1" applyBorder="1" applyAlignment="1">
      <alignment horizontal="center"/>
    </xf>
    <xf numFmtId="14" fontId="8" fillId="12" borderId="62" xfId="0" applyNumberFormat="1" applyFont="1" applyFill="1" applyBorder="1" applyAlignment="1">
      <alignment horizontal="center"/>
    </xf>
    <xf numFmtId="164" fontId="8" fillId="12" borderId="36" xfId="0" applyNumberFormat="1" applyFont="1" applyFill="1" applyBorder="1" applyAlignment="1">
      <alignment horizontal="center"/>
    </xf>
    <xf numFmtId="164" fontId="8" fillId="12" borderId="37" xfId="0" applyNumberFormat="1" applyFont="1" applyFill="1" applyBorder="1" applyAlignment="1">
      <alignment horizontal="center"/>
    </xf>
    <xf numFmtId="0" fontId="8" fillId="12" borderId="62" xfId="0" applyFont="1" applyFill="1" applyBorder="1"/>
    <xf numFmtId="0" fontId="17" fillId="12" borderId="36" xfId="0" applyFont="1" applyFill="1" applyBorder="1"/>
    <xf numFmtId="0" fontId="17" fillId="12" borderId="37" xfId="0" applyFont="1" applyFill="1" applyBorder="1"/>
    <xf numFmtId="14" fontId="8" fillId="12" borderId="32" xfId="0" applyNumberFormat="1" applyFont="1" applyFill="1" applyBorder="1" applyAlignment="1">
      <alignment horizontal="center"/>
    </xf>
    <xf numFmtId="164" fontId="8" fillId="12" borderId="38" xfId="0" applyNumberFormat="1" applyFont="1" applyFill="1" applyBorder="1" applyAlignment="1">
      <alignment horizontal="center"/>
    </xf>
    <xf numFmtId="164" fontId="8" fillId="12" borderId="39" xfId="0" applyNumberFormat="1" applyFont="1" applyFill="1" applyBorder="1" applyAlignment="1">
      <alignment horizontal="center"/>
    </xf>
    <xf numFmtId="0" fontId="8" fillId="12" borderId="32" xfId="0" applyFont="1" applyFill="1" applyBorder="1"/>
    <xf numFmtId="0" fontId="17" fillId="12" borderId="38" xfId="0" applyFont="1" applyFill="1" applyBorder="1"/>
    <xf numFmtId="0" fontId="17" fillId="12" borderId="39" xfId="0" applyFont="1" applyFill="1" applyBorder="1"/>
    <xf numFmtId="164" fontId="8" fillId="12" borderId="32" xfId="0" applyNumberFormat="1" applyFont="1" applyFill="1" applyBorder="1" applyAlignment="1">
      <alignment horizontal="center"/>
    </xf>
    <xf numFmtId="0" fontId="8" fillId="12" borderId="28" xfId="0" applyFont="1" applyFill="1" applyBorder="1"/>
    <xf numFmtId="0" fontId="17" fillId="12" borderId="40" xfId="0" applyFont="1" applyFill="1" applyBorder="1"/>
    <xf numFmtId="0" fontId="17" fillId="12" borderId="41" xfId="0" applyFont="1" applyFill="1" applyBorder="1"/>
    <xf numFmtId="0" fontId="8" fillId="12" borderId="42" xfId="0" applyFont="1" applyFill="1" applyBorder="1"/>
    <xf numFmtId="0" fontId="17" fillId="12" borderId="34" xfId="0" applyFont="1" applyFill="1" applyBorder="1"/>
    <xf numFmtId="0" fontId="17" fillId="12" borderId="35" xfId="0" applyFont="1" applyFill="1" applyBorder="1"/>
    <xf numFmtId="0" fontId="8" fillId="12" borderId="14" xfId="0" applyFont="1" applyFill="1" applyBorder="1"/>
    <xf numFmtId="0" fontId="17" fillId="12" borderId="16" xfId="0" applyFont="1" applyFill="1" applyBorder="1"/>
    <xf numFmtId="0" fontId="17" fillId="12" borderId="15" xfId="0" applyFont="1" applyFill="1" applyBorder="1"/>
    <xf numFmtId="0" fontId="8" fillId="12" borderId="36" xfId="0" applyFont="1" applyFill="1" applyBorder="1"/>
    <xf numFmtId="0" fontId="8" fillId="12" borderId="40" xfId="0" applyFont="1" applyFill="1" applyBorder="1"/>
    <xf numFmtId="0" fontId="8" fillId="12" borderId="38" xfId="0" applyFont="1" applyFill="1" applyBorder="1"/>
    <xf numFmtId="0" fontId="8" fillId="12" borderId="57" xfId="0" applyFont="1" applyFill="1" applyBorder="1"/>
    <xf numFmtId="0" fontId="17" fillId="12" borderId="57" xfId="0" applyFont="1" applyFill="1" applyBorder="1"/>
    <xf numFmtId="0" fontId="17" fillId="12" borderId="58" xfId="0" applyFont="1" applyFill="1" applyBorder="1"/>
    <xf numFmtId="0" fontId="8" fillId="12" borderId="0" xfId="10" quotePrefix="1" applyFont="1" applyFill="1"/>
    <xf numFmtId="164" fontId="8" fillId="12" borderId="0" xfId="10" quotePrefix="1" applyNumberFormat="1" applyFont="1" applyFill="1" applyAlignment="1">
      <alignment horizontal="center"/>
    </xf>
    <xf numFmtId="164" fontId="8" fillId="12" borderId="0" xfId="10" applyNumberFormat="1" applyFont="1" applyFill="1" applyAlignment="1">
      <alignment horizontal="center"/>
    </xf>
    <xf numFmtId="164" fontId="8" fillId="12" borderId="0" xfId="0" applyNumberFormat="1" applyFont="1" applyFill="1"/>
    <xf numFmtId="0" fontId="8" fillId="12" borderId="30" xfId="0" applyFont="1" applyFill="1" applyBorder="1" applyAlignment="1">
      <alignment horizontal="center"/>
    </xf>
    <xf numFmtId="0" fontId="8" fillId="12" borderId="16" xfId="9" quotePrefix="1" applyFont="1" applyFill="1" applyBorder="1"/>
    <xf numFmtId="164" fontId="8" fillId="12" borderId="16" xfId="8" applyNumberFormat="1" applyFont="1" applyFill="1" applyBorder="1" applyAlignment="1">
      <alignment horizontal="center"/>
    </xf>
    <xf numFmtId="164" fontId="8" fillId="12" borderId="16" xfId="8" quotePrefix="1" applyNumberFormat="1" applyFont="1" applyFill="1" applyBorder="1" applyAlignment="1">
      <alignment horizontal="center"/>
    </xf>
    <xf numFmtId="164" fontId="8" fillId="12" borderId="16" xfId="0" applyNumberFormat="1" applyFont="1" applyFill="1" applyBorder="1"/>
    <xf numFmtId="0" fontId="8" fillId="12" borderId="16" xfId="0" applyFont="1" applyFill="1" applyBorder="1" applyAlignment="1">
      <alignment horizontal="center"/>
    </xf>
    <xf numFmtId="0" fontId="8" fillId="12" borderId="15" xfId="0" applyFont="1" applyFill="1" applyBorder="1" applyAlignment="1">
      <alignment horizontal="center"/>
    </xf>
    <xf numFmtId="0" fontId="16" fillId="13" borderId="25" xfId="0" applyFont="1" applyFill="1" applyBorder="1"/>
    <xf numFmtId="2" fontId="8" fillId="13" borderId="26" xfId="0" applyNumberFormat="1" applyFont="1" applyFill="1" applyBorder="1" applyAlignment="1">
      <alignment horizontal="center"/>
    </xf>
    <xf numFmtId="2" fontId="8" fillId="13" borderId="27" xfId="0" applyNumberFormat="1" applyFont="1" applyFill="1" applyBorder="1" applyAlignment="1">
      <alignment horizontal="center"/>
    </xf>
    <xf numFmtId="0" fontId="6" fillId="13" borderId="10" xfId="0" applyFont="1" applyFill="1" applyBorder="1"/>
    <xf numFmtId="0" fontId="6" fillId="13" borderId="28" xfId="0" applyFont="1" applyFill="1" applyBorder="1"/>
    <xf numFmtId="0" fontId="6" fillId="13" borderId="12" xfId="0" applyFont="1" applyFill="1" applyBorder="1"/>
    <xf numFmtId="164" fontId="6" fillId="13" borderId="12" xfId="0" applyNumberFormat="1" applyFont="1" applyFill="1" applyBorder="1" applyAlignment="1">
      <alignment horizontal="right"/>
    </xf>
    <xf numFmtId="164" fontId="6" fillId="13" borderId="10" xfId="0" applyNumberFormat="1" applyFont="1" applyFill="1" applyBorder="1" applyAlignment="1">
      <alignment horizontal="right"/>
    </xf>
    <xf numFmtId="0" fontId="6" fillId="13" borderId="10" xfId="0" applyFont="1" applyFill="1" applyBorder="1" applyAlignment="1">
      <alignment horizontal="right"/>
    </xf>
    <xf numFmtId="0" fontId="8" fillId="13" borderId="10" xfId="0" applyFont="1" applyFill="1" applyBorder="1" applyAlignment="1">
      <alignment horizontal="right"/>
    </xf>
    <xf numFmtId="0" fontId="6" fillId="13" borderId="63" xfId="0" applyFont="1" applyFill="1" applyBorder="1" applyAlignment="1">
      <alignment horizontal="right"/>
    </xf>
    <xf numFmtId="0" fontId="6" fillId="13" borderId="64" xfId="0" applyFont="1" applyFill="1" applyBorder="1" applyAlignment="1">
      <alignment horizontal="right"/>
    </xf>
    <xf numFmtId="0" fontId="6" fillId="13" borderId="65" xfId="0" applyFont="1" applyFill="1" applyBorder="1" applyAlignment="1">
      <alignment horizontal="right"/>
    </xf>
    <xf numFmtId="0" fontId="19" fillId="13" borderId="14" xfId="0" applyFont="1" applyFill="1" applyBorder="1"/>
    <xf numFmtId="0" fontId="19" fillId="13" borderId="16" xfId="0" applyFont="1" applyFill="1" applyBorder="1"/>
    <xf numFmtId="0" fontId="20" fillId="13" borderId="16" xfId="0" applyFont="1" applyFill="1" applyBorder="1"/>
    <xf numFmtId="0" fontId="20" fillId="13" borderId="26" xfId="0" applyFont="1" applyFill="1" applyBorder="1"/>
    <xf numFmtId="0" fontId="8" fillId="13" borderId="26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16" fillId="13" borderId="26" xfId="0" applyFont="1" applyFill="1" applyBorder="1" applyAlignment="1">
      <alignment horizontal="center"/>
    </xf>
    <xf numFmtId="166" fontId="8" fillId="12" borderId="10" xfId="0" applyNumberFormat="1" applyFont="1" applyFill="1" applyBorder="1" applyAlignment="1">
      <alignment horizontal="left"/>
    </xf>
    <xf numFmtId="2" fontId="27" fillId="12" borderId="9" xfId="0" applyNumberFormat="1" applyFont="1" applyFill="1" applyBorder="1" applyAlignment="1">
      <alignment horizontal="center"/>
    </xf>
    <xf numFmtId="2" fontId="31" fillId="12" borderId="52" xfId="0" applyNumberFormat="1" applyFont="1" applyFill="1" applyBorder="1" applyAlignment="1">
      <alignment horizontal="center"/>
    </xf>
    <xf numFmtId="0" fontId="16" fillId="13" borderId="25" xfId="0" applyFont="1" applyFill="1" applyBorder="1" applyAlignment="1">
      <alignment horizontal="left"/>
    </xf>
    <xf numFmtId="2" fontId="31" fillId="12" borderId="44" xfId="0" applyNumberFormat="1" applyFont="1" applyFill="1" applyBorder="1" applyAlignment="1">
      <alignment horizontal="center"/>
    </xf>
    <xf numFmtId="2" fontId="31" fillId="12" borderId="49" xfId="0" applyNumberFormat="1" applyFont="1" applyFill="1" applyBorder="1" applyAlignment="1">
      <alignment horizontal="center"/>
    </xf>
    <xf numFmtId="2" fontId="31" fillId="12" borderId="4" xfId="0" applyNumberFormat="1" applyFont="1" applyFill="1" applyBorder="1" applyAlignment="1">
      <alignment horizontal="center"/>
    </xf>
    <xf numFmtId="0" fontId="6" fillId="7" borderId="44" xfId="11" quotePrefix="1" applyFont="1" applyFill="1" applyBorder="1" applyAlignment="1">
      <alignment horizontal="center"/>
    </xf>
    <xf numFmtId="2" fontId="6" fillId="10" borderId="47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2" fontId="6" fillId="4" borderId="47" xfId="0" applyNumberFormat="1" applyFont="1" applyFill="1" applyBorder="1" applyAlignment="1">
      <alignment horizontal="center"/>
    </xf>
    <xf numFmtId="2" fontId="6" fillId="9" borderId="48" xfId="0" applyNumberFormat="1" applyFont="1" applyFill="1" applyBorder="1" applyAlignment="1">
      <alignment horizontal="center"/>
    </xf>
    <xf numFmtId="0" fontId="44" fillId="14" borderId="3" xfId="20" applyBorder="1"/>
    <xf numFmtId="0" fontId="48" fillId="15" borderId="0" xfId="21" applyFont="1" applyBorder="1" applyAlignment="1">
      <alignment horizontal="left"/>
    </xf>
    <xf numFmtId="0" fontId="47" fillId="15" borderId="0" xfId="21" applyFont="1" applyBorder="1" applyAlignment="1">
      <alignment horizontal="center"/>
    </xf>
    <xf numFmtId="0" fontId="45" fillId="15" borderId="0" xfId="21" applyBorder="1"/>
    <xf numFmtId="0" fontId="8" fillId="16" borderId="14" xfId="0" applyFont="1" applyFill="1" applyBorder="1" applyAlignment="1">
      <alignment horizontal="center"/>
    </xf>
    <xf numFmtId="0" fontId="8" fillId="16" borderId="16" xfId="0" applyFont="1" applyFill="1" applyBorder="1" applyAlignment="1">
      <alignment horizontal="left"/>
    </xf>
    <xf numFmtId="0" fontId="8" fillId="16" borderId="16" xfId="0" applyFont="1" applyFill="1" applyBorder="1" applyAlignment="1">
      <alignment horizontal="center"/>
    </xf>
    <xf numFmtId="0" fontId="17" fillId="16" borderId="16" xfId="0" applyFont="1" applyFill="1" applyBorder="1"/>
    <xf numFmtId="0" fontId="44" fillId="14" borderId="11" xfId="20" applyBorder="1" applyAlignment="1">
      <alignment vertical="center" wrapText="1"/>
    </xf>
    <xf numFmtId="0" fontId="44" fillId="14" borderId="11" xfId="20" applyBorder="1" applyAlignment="1">
      <alignment wrapText="1"/>
    </xf>
    <xf numFmtId="0" fontId="6" fillId="13" borderId="26" xfId="0" applyFont="1" applyFill="1" applyBorder="1" applyAlignment="1">
      <alignment horizontal="left"/>
    </xf>
    <xf numFmtId="0" fontId="18" fillId="16" borderId="16" xfId="0" applyFont="1" applyFill="1" applyBorder="1" applyAlignment="1">
      <alignment horizontal="right"/>
    </xf>
    <xf numFmtId="0" fontId="46" fillId="14" borderId="12" xfId="20" applyFont="1" applyBorder="1" applyAlignment="1">
      <alignment horizontal="center"/>
    </xf>
    <xf numFmtId="0" fontId="46" fillId="14" borderId="3" xfId="20" applyFont="1" applyBorder="1" applyAlignment="1">
      <alignment horizontal="left"/>
    </xf>
    <xf numFmtId="0" fontId="46" fillId="14" borderId="3" xfId="20" applyFont="1" applyBorder="1" applyAlignment="1">
      <alignment horizontal="center"/>
    </xf>
    <xf numFmtId="0" fontId="44" fillId="14" borderId="3" xfId="20" applyBorder="1" applyAlignment="1">
      <alignment horizontal="right"/>
    </xf>
    <xf numFmtId="0" fontId="45" fillId="15" borderId="0" xfId="21" applyBorder="1" applyAlignment="1">
      <alignment horizontal="right"/>
    </xf>
    <xf numFmtId="0" fontId="8" fillId="16" borderId="15" xfId="0" applyFont="1" applyFill="1" applyBorder="1" applyAlignment="1">
      <alignment horizontal="right"/>
    </xf>
    <xf numFmtId="0" fontId="46" fillId="14" borderId="13" xfId="20" applyFont="1" applyBorder="1" applyAlignment="1">
      <alignment horizontal="right"/>
    </xf>
    <xf numFmtId="0" fontId="48" fillId="15" borderId="30" xfId="21" applyFont="1" applyBorder="1" applyAlignment="1">
      <alignment horizontal="right"/>
    </xf>
    <xf numFmtId="0" fontId="48" fillId="15" borderId="10" xfId="21" applyFont="1" applyBorder="1" applyAlignment="1">
      <alignment horizontal="center"/>
    </xf>
    <xf numFmtId="0" fontId="44" fillId="14" borderId="21" xfId="20" applyBorder="1" applyAlignment="1">
      <alignment vertical="top"/>
    </xf>
    <xf numFmtId="0" fontId="44" fillId="14" borderId="21" xfId="20" applyBorder="1" applyAlignment="1">
      <alignment vertical="top" wrapText="1"/>
    </xf>
    <xf numFmtId="0" fontId="45" fillId="15" borderId="11" xfId="21" applyBorder="1"/>
    <xf numFmtId="0" fontId="45" fillId="15" borderId="32" xfId="21" applyBorder="1" applyAlignment="1">
      <alignment vertical="top"/>
    </xf>
    <xf numFmtId="0" fontId="45" fillId="15" borderId="11" xfId="21" applyBorder="1" applyAlignment="1">
      <alignment vertical="center" wrapText="1"/>
    </xf>
    <xf numFmtId="0" fontId="44" fillId="14" borderId="19" xfId="20" applyBorder="1" applyAlignment="1">
      <alignment horizontal="justify" vertical="top" wrapText="1"/>
    </xf>
    <xf numFmtId="0" fontId="44" fillId="14" borderId="24" xfId="20" applyBorder="1" applyAlignment="1">
      <alignment horizontal="left" vertical="center" wrapText="1"/>
    </xf>
    <xf numFmtId="0" fontId="46" fillId="14" borderId="25" xfId="20" applyFont="1" applyBorder="1" applyAlignment="1">
      <alignment horizontal="center"/>
    </xf>
    <xf numFmtId="0" fontId="46" fillId="14" borderId="26" xfId="20" applyFont="1" applyBorder="1" applyAlignment="1">
      <alignment horizontal="left"/>
    </xf>
    <xf numFmtId="0" fontId="46" fillId="14" borderId="27" xfId="20" applyFont="1" applyBorder="1" applyAlignment="1">
      <alignment horizontal="center"/>
    </xf>
    <xf numFmtId="0" fontId="44" fillId="14" borderId="23" xfId="20" applyBorder="1" applyAlignment="1">
      <alignment vertical="top"/>
    </xf>
    <xf numFmtId="0" fontId="44" fillId="14" borderId="30" xfId="20" applyBorder="1"/>
    <xf numFmtId="0" fontId="45" fillId="15" borderId="28" xfId="21" applyBorder="1" applyAlignment="1">
      <alignment vertical="top"/>
    </xf>
    <xf numFmtId="0" fontId="45" fillId="15" borderId="24" xfId="21" applyBorder="1" applyAlignment="1">
      <alignment vertical="top" wrapText="1"/>
    </xf>
    <xf numFmtId="0" fontId="48" fillId="15" borderId="25" xfId="21" applyFont="1" applyBorder="1" applyAlignment="1">
      <alignment horizontal="center"/>
    </xf>
    <xf numFmtId="0" fontId="48" fillId="15" borderId="26" xfId="21" applyFont="1" applyBorder="1" applyAlignment="1">
      <alignment horizontal="left"/>
    </xf>
    <xf numFmtId="0" fontId="47" fillId="15" borderId="27" xfId="21" applyFont="1" applyBorder="1" applyAlignment="1">
      <alignment horizontal="center"/>
    </xf>
    <xf numFmtId="0" fontId="45" fillId="15" borderId="42" xfId="21" applyBorder="1" applyAlignment="1">
      <alignment vertical="top"/>
    </xf>
    <xf numFmtId="0" fontId="45" fillId="15" borderId="74" xfId="21" applyBorder="1" applyAlignment="1">
      <alignment vertical="center" wrapText="1"/>
    </xf>
    <xf numFmtId="0" fontId="6" fillId="13" borderId="27" xfId="0" applyFont="1" applyFill="1" applyBorder="1" applyAlignment="1">
      <alignment horizontal="left"/>
    </xf>
    <xf numFmtId="0" fontId="12" fillId="0" borderId="0" xfId="4"/>
    <xf numFmtId="0" fontId="49" fillId="16" borderId="15" xfId="4" applyFont="1" applyFill="1" applyBorder="1" applyAlignment="1">
      <alignment vertical="center" wrapText="1"/>
    </xf>
    <xf numFmtId="0" fontId="49" fillId="16" borderId="18" xfId="4" applyFont="1" applyFill="1" applyBorder="1" applyAlignment="1">
      <alignment vertical="top"/>
    </xf>
    <xf numFmtId="0" fontId="8" fillId="16" borderId="27" xfId="4" applyFont="1" applyFill="1" applyBorder="1" applyAlignment="1">
      <alignment horizontal="center"/>
    </xf>
    <xf numFmtId="0" fontId="8" fillId="16" borderId="26" xfId="4" applyFont="1" applyFill="1" applyBorder="1" applyAlignment="1">
      <alignment horizontal="left"/>
    </xf>
    <xf numFmtId="0" fontId="8" fillId="16" borderId="25" xfId="4" applyFont="1" applyFill="1" applyBorder="1" applyAlignment="1">
      <alignment horizontal="center"/>
    </xf>
    <xf numFmtId="0" fontId="8" fillId="13" borderId="14" xfId="0" applyFont="1" applyFill="1" applyBorder="1" applyAlignment="1">
      <alignment horizontal="right"/>
    </xf>
    <xf numFmtId="2" fontId="8" fillId="9" borderId="9" xfId="0" applyNumberFormat="1" applyFont="1" applyFill="1" applyBorder="1"/>
    <xf numFmtId="2" fontId="8" fillId="3" borderId="9" xfId="0" applyNumberFormat="1" applyFont="1" applyFill="1" applyBorder="1"/>
    <xf numFmtId="2" fontId="8" fillId="4" borderId="43" xfId="0" applyNumberFormat="1" applyFont="1" applyFill="1" applyBorder="1"/>
    <xf numFmtId="14" fontId="3" fillId="0" borderId="9" xfId="10" quotePrefix="1" applyNumberFormat="1" applyBorder="1"/>
    <xf numFmtId="14" fontId="3" fillId="0" borderId="9" xfId="10" quotePrefix="1" applyNumberFormat="1" applyBorder="1" applyAlignment="1">
      <alignment horizontal="left"/>
    </xf>
    <xf numFmtId="164" fontId="45" fillId="15" borderId="0" xfId="21" applyNumberFormat="1" applyAlignment="1">
      <alignment horizontal="center"/>
    </xf>
    <xf numFmtId="164" fontId="44" fillId="14" borderId="0" xfId="20" quotePrefix="1" applyNumberFormat="1" applyAlignment="1">
      <alignment horizontal="center"/>
    </xf>
    <xf numFmtId="164" fontId="44" fillId="14" borderId="0" xfId="20" applyNumberFormat="1" applyAlignment="1">
      <alignment horizontal="center"/>
    </xf>
    <xf numFmtId="164" fontId="44" fillId="14" borderId="0" xfId="20" applyNumberFormat="1"/>
    <xf numFmtId="0" fontId="44" fillId="14" borderId="0" xfId="20" applyAlignment="1">
      <alignment horizontal="center"/>
    </xf>
    <xf numFmtId="0" fontId="44" fillId="14" borderId="30" xfId="20" applyBorder="1" applyAlignment="1">
      <alignment horizontal="center"/>
    </xf>
    <xf numFmtId="0" fontId="44" fillId="14" borderId="0" xfId="20" applyAlignment="1">
      <alignment horizontal="left"/>
    </xf>
    <xf numFmtId="14" fontId="8" fillId="12" borderId="32" xfId="0" applyNumberFormat="1" applyFont="1" applyFill="1" applyBorder="1" applyAlignment="1">
      <alignment horizontal="left"/>
    </xf>
    <xf numFmtId="0" fontId="45" fillId="15" borderId="0" xfId="21" applyAlignment="1">
      <alignment horizontal="left"/>
    </xf>
    <xf numFmtId="0" fontId="45" fillId="15" borderId="30" xfId="21" applyBorder="1" applyAlignment="1">
      <alignment horizontal="center"/>
    </xf>
    <xf numFmtId="0" fontId="52" fillId="0" borderId="0" xfId="22" applyFont="1"/>
    <xf numFmtId="0" fontId="52" fillId="0" borderId="0" xfId="22" quotePrefix="1" applyFont="1" applyAlignment="1">
      <alignment horizontal="center"/>
    </xf>
    <xf numFmtId="0" fontId="52" fillId="0" borderId="0" xfId="22" quotePrefix="1" applyFont="1" applyAlignment="1">
      <alignment horizontal="center" wrapText="1"/>
    </xf>
    <xf numFmtId="0" fontId="52" fillId="0" borderId="0" xfId="22" applyFont="1" applyAlignment="1">
      <alignment horizontal="center"/>
    </xf>
    <xf numFmtId="0" fontId="52" fillId="0" borderId="0" xfId="22" quotePrefix="1" applyFont="1"/>
    <xf numFmtId="0" fontId="51" fillId="0" borderId="0" xfId="22" quotePrefix="1"/>
    <xf numFmtId="0" fontId="51" fillId="0" borderId="0" xfId="22"/>
    <xf numFmtId="14" fontId="53" fillId="0" borderId="0" xfId="23" applyNumberFormat="1"/>
    <xf numFmtId="0" fontId="53" fillId="0" borderId="0" xfId="23"/>
    <xf numFmtId="166" fontId="53" fillId="0" borderId="0" xfId="23" applyNumberFormat="1"/>
    <xf numFmtId="2" fontId="53" fillId="0" borderId="0" xfId="23" applyNumberFormat="1"/>
    <xf numFmtId="0" fontId="53" fillId="0" borderId="0" xfId="23" applyAlignment="1">
      <alignment horizontal="left"/>
    </xf>
    <xf numFmtId="0" fontId="53" fillId="0" borderId="0" xfId="23" applyAlignment="1">
      <alignment horizontal="right"/>
    </xf>
    <xf numFmtId="166" fontId="53" fillId="0" borderId="0" xfId="23" applyNumberFormat="1" applyAlignment="1">
      <alignment horizontal="left"/>
    </xf>
    <xf numFmtId="0" fontId="44" fillId="14" borderId="0" xfId="20"/>
    <xf numFmtId="2" fontId="44" fillId="14" borderId="0" xfId="20" applyNumberFormat="1"/>
    <xf numFmtId="0" fontId="1" fillId="0" borderId="0" xfId="24"/>
    <xf numFmtId="2" fontId="1" fillId="0" borderId="0" xfId="24" applyNumberFormat="1"/>
    <xf numFmtId="166" fontId="51" fillId="0" borderId="0" xfId="22" applyNumberFormat="1"/>
    <xf numFmtId="2" fontId="54" fillId="0" borderId="0" xfId="24" applyNumberFormat="1" applyFont="1"/>
    <xf numFmtId="166" fontId="54" fillId="0" borderId="0" xfId="24" applyNumberFormat="1" applyFont="1"/>
    <xf numFmtId="0" fontId="52" fillId="0" borderId="9" xfId="22" applyFont="1" applyBorder="1"/>
    <xf numFmtId="0" fontId="50" fillId="0" borderId="0" xfId="24" applyFont="1"/>
    <xf numFmtId="0" fontId="0" fillId="0" borderId="9" xfId="22" applyFont="1" applyBorder="1"/>
    <xf numFmtId="0" fontId="3" fillId="0" borderId="0" xfId="25"/>
    <xf numFmtId="0" fontId="2" fillId="0" borderId="0" xfId="25" applyFont="1"/>
    <xf numFmtId="0" fontId="3" fillId="0" borderId="0" xfId="25" quotePrefix="1"/>
    <xf numFmtId="166" fontId="3" fillId="0" borderId="0" xfId="25" quotePrefix="1" applyNumberFormat="1"/>
    <xf numFmtId="166" fontId="3" fillId="0" borderId="0" xfId="26" applyNumberFormat="1"/>
    <xf numFmtId="0" fontId="2" fillId="17" borderId="9" xfId="25" applyFont="1" applyFill="1" applyBorder="1"/>
    <xf numFmtId="0" fontId="3" fillId="17" borderId="9" xfId="25" quotePrefix="1" applyFill="1" applyBorder="1"/>
    <xf numFmtId="2" fontId="3" fillId="17" borderId="9" xfId="25" quotePrefix="1" applyNumberFormat="1" applyFill="1" applyBorder="1"/>
    <xf numFmtId="2" fontId="3" fillId="17" borderId="9" xfId="25" applyNumberFormat="1" applyFill="1" applyBorder="1"/>
    <xf numFmtId="2" fontId="3" fillId="18" borderId="9" xfId="25" applyNumberFormat="1" applyFill="1" applyBorder="1"/>
    <xf numFmtId="0" fontId="1" fillId="0" borderId="75" xfId="24" applyBorder="1"/>
    <xf numFmtId="166" fontId="3" fillId="0" borderId="0" xfId="25" applyNumberFormat="1"/>
    <xf numFmtId="0" fontId="51" fillId="17" borderId="9" xfId="25" applyFont="1" applyFill="1" applyBorder="1"/>
    <xf numFmtId="2" fontId="51" fillId="17" borderId="9" xfId="25" applyNumberFormat="1" applyFont="1" applyFill="1" applyBorder="1"/>
    <xf numFmtId="2" fontId="3" fillId="18" borderId="0" xfId="25" applyNumberFormat="1" applyFill="1"/>
    <xf numFmtId="0" fontId="2" fillId="16" borderId="12" xfId="25" quotePrefix="1" applyFont="1" applyFill="1" applyBorder="1" applyAlignment="1">
      <alignment horizontal="right"/>
    </xf>
    <xf numFmtId="0" fontId="3" fillId="16" borderId="3" xfId="25" quotePrefix="1" applyFill="1" applyBorder="1"/>
    <xf numFmtId="0" fontId="3" fillId="16" borderId="13" xfId="25" applyFill="1" applyBorder="1"/>
    <xf numFmtId="0" fontId="2" fillId="16" borderId="10" xfId="25" quotePrefix="1" applyFont="1" applyFill="1" applyBorder="1" applyAlignment="1">
      <alignment horizontal="right"/>
    </xf>
    <xf numFmtId="14" fontId="3" fillId="16" borderId="0" xfId="25" quotePrefix="1" applyNumberFormat="1" applyFill="1"/>
    <xf numFmtId="0" fontId="3" fillId="16" borderId="30" xfId="25" applyFill="1" applyBorder="1"/>
    <xf numFmtId="0" fontId="3" fillId="16" borderId="0" xfId="25" quotePrefix="1" applyFill="1"/>
    <xf numFmtId="0" fontId="50" fillId="16" borderId="14" xfId="24" applyFont="1" applyFill="1" applyBorder="1" applyAlignment="1">
      <alignment horizontal="right"/>
    </xf>
    <xf numFmtId="0" fontId="1" fillId="16" borderId="16" xfId="24" applyFill="1" applyBorder="1"/>
    <xf numFmtId="0" fontId="1" fillId="16" borderId="15" xfId="24" applyFill="1" applyBorder="1"/>
    <xf numFmtId="166" fontId="51" fillId="0" borderId="0" xfId="22" quotePrefix="1" applyNumberFormat="1"/>
    <xf numFmtId="2" fontId="51" fillId="0" borderId="0" xfId="22" applyNumberFormat="1"/>
    <xf numFmtId="166" fontId="44" fillId="14" borderId="0" xfId="20" quotePrefix="1" applyNumberFormat="1"/>
    <xf numFmtId="166" fontId="44" fillId="14" borderId="0" xfId="20" applyNumberFormat="1"/>
    <xf numFmtId="166" fontId="45" fillId="15" borderId="0" xfId="21" applyNumberFormat="1"/>
    <xf numFmtId="166" fontId="1" fillId="0" borderId="0" xfId="24" applyNumberFormat="1"/>
    <xf numFmtId="0" fontId="51" fillId="0" borderId="9" xfId="22" applyBorder="1"/>
    <xf numFmtId="0" fontId="51" fillId="0" borderId="69" xfId="22" applyBorder="1"/>
    <xf numFmtId="0" fontId="51" fillId="0" borderId="34" xfId="22" applyBorder="1"/>
    <xf numFmtId="0" fontId="51" fillId="0" borderId="16" xfId="22" quotePrefix="1" applyBorder="1"/>
    <xf numFmtId="0" fontId="51" fillId="0" borderId="16" xfId="22" applyBorder="1"/>
    <xf numFmtId="0" fontId="53" fillId="19" borderId="0" xfId="23" applyFill="1"/>
    <xf numFmtId="0" fontId="40" fillId="0" borderId="0" xfId="27"/>
    <xf numFmtId="0" fontId="40" fillId="0" borderId="76" xfId="27" applyBorder="1"/>
    <xf numFmtId="0" fontId="40" fillId="0" borderId="66" xfId="27" applyBorder="1"/>
    <xf numFmtId="0" fontId="40" fillId="0" borderId="72" xfId="27" applyBorder="1"/>
    <xf numFmtId="49" fontId="40" fillId="0" borderId="0" xfId="27" applyNumberFormat="1" applyAlignment="1">
      <alignment horizontal="right"/>
    </xf>
    <xf numFmtId="0" fontId="40" fillId="0" borderId="21" xfId="27" applyBorder="1"/>
    <xf numFmtId="166" fontId="40" fillId="0" borderId="9" xfId="27" applyNumberFormat="1" applyBorder="1"/>
    <xf numFmtId="166" fontId="40" fillId="0" borderId="11" xfId="27" applyNumberFormat="1" applyBorder="1"/>
    <xf numFmtId="166" fontId="40" fillId="19" borderId="9" xfId="27" applyNumberFormat="1" applyFill="1" applyBorder="1"/>
    <xf numFmtId="166" fontId="40" fillId="0" borderId="0" xfId="28" quotePrefix="1" applyNumberFormat="1"/>
    <xf numFmtId="166" fontId="56" fillId="0" borderId="0" xfId="28" quotePrefix="1" applyNumberFormat="1" applyFont="1"/>
    <xf numFmtId="49" fontId="40" fillId="0" borderId="0" xfId="27" applyNumberFormat="1"/>
    <xf numFmtId="49" fontId="40" fillId="0" borderId="0" xfId="27" applyNumberFormat="1" applyAlignment="1">
      <alignment horizontal="left"/>
    </xf>
    <xf numFmtId="0" fontId="40" fillId="0" borderId="18" xfId="27" applyBorder="1"/>
    <xf numFmtId="166" fontId="40" fillId="0" borderId="17" xfId="27" applyNumberFormat="1" applyBorder="1"/>
    <xf numFmtId="166" fontId="40" fillId="0" borderId="43" xfId="27" applyNumberFormat="1" applyBorder="1"/>
    <xf numFmtId="0" fontId="40" fillId="0" borderId="12" xfId="27" applyBorder="1"/>
    <xf numFmtId="166" fontId="40" fillId="19" borderId="3" xfId="27" applyNumberFormat="1" applyFill="1" applyBorder="1"/>
    <xf numFmtId="0" fontId="40" fillId="0" borderId="3" xfId="27" applyBorder="1"/>
    <xf numFmtId="0" fontId="40" fillId="0" borderId="13" xfId="27" applyBorder="1"/>
    <xf numFmtId="0" fontId="40" fillId="0" borderId="10" xfId="27" applyBorder="1"/>
    <xf numFmtId="0" fontId="40" fillId="0" borderId="30" xfId="27" applyBorder="1"/>
    <xf numFmtId="0" fontId="40" fillId="0" borderId="14" xfId="27" applyBorder="1"/>
    <xf numFmtId="0" fontId="40" fillId="0" borderId="16" xfId="27" applyBorder="1"/>
    <xf numFmtId="0" fontId="40" fillId="0" borderId="15" xfId="27" applyBorder="1"/>
    <xf numFmtId="0" fontId="40" fillId="0" borderId="0" xfId="27" applyAlignment="1">
      <alignment horizontal="right"/>
    </xf>
    <xf numFmtId="166" fontId="40" fillId="0" borderId="0" xfId="27" applyNumberFormat="1"/>
    <xf numFmtId="2" fontId="31" fillId="12" borderId="52" xfId="0" applyNumberFormat="1" applyFont="1" applyFill="1" applyBorder="1" applyAlignment="1">
      <alignment horizontal="center"/>
    </xf>
    <xf numFmtId="0" fontId="0" fillId="12" borderId="53" xfId="0" applyFill="1" applyBorder="1" applyAlignment="1">
      <alignment horizontal="center"/>
    </xf>
    <xf numFmtId="0" fontId="16" fillId="13" borderId="25" xfId="0" applyFont="1" applyFill="1" applyBorder="1" applyAlignment="1">
      <alignment horizontal="left"/>
    </xf>
    <xf numFmtId="0" fontId="14" fillId="13" borderId="26" xfId="0" applyFont="1" applyFill="1" applyBorder="1" applyAlignment="1">
      <alignment horizontal="left"/>
    </xf>
    <xf numFmtId="0" fontId="14" fillId="13" borderId="27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center" vertical="center"/>
    </xf>
    <xf numFmtId="0" fontId="6" fillId="13" borderId="19" xfId="0" applyFont="1" applyFill="1" applyBorder="1" applyAlignment="1">
      <alignment horizontal="center" vertical="center"/>
    </xf>
    <xf numFmtId="2" fontId="31" fillId="12" borderId="44" xfId="0" applyNumberFormat="1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12" borderId="61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2" fontId="31" fillId="12" borderId="49" xfId="0" applyNumberFormat="1" applyFont="1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164" fontId="8" fillId="12" borderId="46" xfId="0" applyNumberFormat="1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164" fontId="8" fillId="12" borderId="67" xfId="0" applyNumberFormat="1" applyFont="1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2" fontId="31" fillId="12" borderId="30" xfId="0" applyNumberFormat="1" applyFont="1" applyFill="1" applyBorder="1" applyAlignment="1">
      <alignment horizontal="center"/>
    </xf>
    <xf numFmtId="2" fontId="31" fillId="12" borderId="4" xfId="0" applyNumberFormat="1" applyFont="1" applyFill="1" applyBorder="1" applyAlignment="1">
      <alignment horizontal="center"/>
    </xf>
    <xf numFmtId="0" fontId="0" fillId="12" borderId="7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164" fontId="8" fillId="12" borderId="70" xfId="0" applyNumberFormat="1" applyFont="1" applyFill="1" applyBorder="1" applyAlignment="1">
      <alignment horizontal="center"/>
    </xf>
    <xf numFmtId="0" fontId="0" fillId="12" borderId="71" xfId="0" applyFill="1" applyBorder="1" applyAlignment="1">
      <alignment horizontal="center"/>
    </xf>
    <xf numFmtId="0" fontId="6" fillId="7" borderId="55" xfId="11" quotePrefix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6" fillId="7" borderId="44" xfId="11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17" borderId="9" xfId="25" applyFont="1" applyFill="1" applyBorder="1" applyAlignment="1">
      <alignment horizontal="center"/>
    </xf>
    <xf numFmtId="0" fontId="2" fillId="17" borderId="46" xfId="25" applyFont="1" applyFill="1" applyBorder="1" applyAlignment="1">
      <alignment horizontal="center"/>
    </xf>
    <xf numFmtId="0" fontId="2" fillId="17" borderId="38" xfId="25" applyFont="1" applyFill="1" applyBorder="1" applyAlignment="1">
      <alignment horizontal="center"/>
    </xf>
    <xf numFmtId="0" fontId="2" fillId="17" borderId="22" xfId="25" applyFont="1" applyFill="1" applyBorder="1" applyAlignment="1">
      <alignment horizontal="center"/>
    </xf>
  </cellXfs>
  <cellStyles count="29">
    <cellStyle name="Bad" xfId="20" builtinId="27"/>
    <cellStyle name="Hyperlink 2" xfId="1" xr:uid="{00000000-0005-0000-0000-000000000000}"/>
    <cellStyle name="Neutral" xfId="21" builtinId="28"/>
    <cellStyle name="Normal" xfId="0" builtinId="0"/>
    <cellStyle name="Normal 2" xfId="2" xr:uid="{00000000-0005-0000-0000-000002000000}"/>
    <cellStyle name="Normal 2 2" xfId="18" xr:uid="{00000000-0005-0000-0000-000003000000}"/>
    <cellStyle name="Normal 2 2 2" xfId="19" xr:uid="{00000000-0005-0000-0000-000004000000}"/>
    <cellStyle name="Normal 2 2 3" xfId="22" xr:uid="{39DDA112-CB3C-41D7-9D2A-0B93289050C9}"/>
    <cellStyle name="Normal 2 3" xfId="16" xr:uid="{00000000-0005-0000-0000-000005000000}"/>
    <cellStyle name="Normal 2 4" xfId="17" xr:uid="{00000000-0005-0000-0000-000006000000}"/>
    <cellStyle name="Normal 3" xfId="3" xr:uid="{00000000-0005-0000-0000-000007000000}"/>
    <cellStyle name="Normal 3 2" xfId="14" xr:uid="{00000000-0005-0000-0000-000008000000}"/>
    <cellStyle name="Normal 3 2 2" xfId="24" xr:uid="{06AB53F3-E6A9-4B7F-8C22-48D795E56B2B}"/>
    <cellStyle name="Normal 3 3" xfId="15" xr:uid="{00000000-0005-0000-0000-000009000000}"/>
    <cellStyle name="Normal 3 4" xfId="23" xr:uid="{E39FDD48-AC5E-4EFE-9254-46CB44B2AFCE}"/>
    <cellStyle name="Normal 4" xfId="4" xr:uid="{00000000-0005-0000-0000-00000A000000}"/>
    <cellStyle name="Normal 4 2" xfId="28" xr:uid="{DC24C8B6-42CD-44F1-8D9B-ED6D2B0697D0}"/>
    <cellStyle name="Normal 5" xfId="5" xr:uid="{00000000-0005-0000-0000-00000B000000}"/>
    <cellStyle name="Normal_2007-134 run 1" xfId="26" xr:uid="{4A957148-71A5-4EE1-955D-4C58F9D101B3}"/>
    <cellStyle name="Normal_2011-199 Run 1 Williams" xfId="6" xr:uid="{00000000-0005-0000-0000-00000C000000}"/>
    <cellStyle name="Normal_2011-199 Run 3 Newsome" xfId="7" xr:uid="{00000000-0005-0000-0000-00000D000000}"/>
    <cellStyle name="Normal_2011-249 Run 2 Newsome" xfId="8" xr:uid="{00000000-0005-0000-0000-00000E000000}"/>
    <cellStyle name="Normal_2012-033 run 2 newsome" xfId="9" xr:uid="{00000000-0005-0000-0000-00000F000000}"/>
    <cellStyle name="Normal_2012-033 Run 4 Newsome" xfId="10" xr:uid="{00000000-0005-0000-0000-000010000000}"/>
    <cellStyle name="Normal_EA MS run11" xfId="25" xr:uid="{C7659BA0-2F18-457E-8510-2DF2E9EFDD35}"/>
    <cellStyle name="Normal_EA MS run11_1" xfId="11" xr:uid="{00000000-0005-0000-0000-000011000000}"/>
    <cellStyle name="Normal_EA MS run11_1 2" xfId="12" xr:uid="{00000000-0005-0000-0000-000012000000}"/>
    <cellStyle name="Normal_Info1" xfId="13" xr:uid="{00000000-0005-0000-0000-000013000000}"/>
    <cellStyle name="Normal_Qtest" xfId="27" xr:uid="{228C1524-DA14-4FCA-AE4B-02F1770BFD76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BCCCD"/>
      <color rgb="FFEA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1'!$F$50:$F$51</c:f>
              <c:numCache>
                <c:formatCode>0.000</c:formatCode>
                <c:ptCount val="2"/>
                <c:pt idx="0">
                  <c:v>-2.8617600000000003</c:v>
                </c:pt>
                <c:pt idx="1">
                  <c:v>27.929020000000001</c:v>
                </c:pt>
              </c:numCache>
            </c:numRef>
          </c:xVal>
          <c:yVal>
            <c:numRef>
              <c:f>'Tray 1'!$G$50:$G$51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E-4645-BF2E-F07BAA1D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0328"/>
        <c:axId val="444980720"/>
      </c:scatterChart>
      <c:valAx>
        <c:axId val="4449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0720"/>
        <c:crosses val="autoZero"/>
        <c:crossBetween val="midCat"/>
      </c:valAx>
      <c:valAx>
        <c:axId val="444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0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1b'!$J$35:$J$38</c:f>
              <c:numCache>
                <c:formatCode>General</c:formatCode>
                <c:ptCount val="4"/>
                <c:pt idx="0">
                  <c:v>2114</c:v>
                </c:pt>
                <c:pt idx="1">
                  <c:v>3246</c:v>
                </c:pt>
                <c:pt idx="2">
                  <c:v>7662</c:v>
                </c:pt>
                <c:pt idx="3">
                  <c:v>10456</c:v>
                </c:pt>
              </c:numCache>
            </c:numRef>
          </c:xVal>
          <c:yVal>
            <c:numRef>
              <c:f>'Tray 1b'!$X$35:$X$38</c:f>
              <c:numCache>
                <c:formatCode>General</c:formatCode>
                <c:ptCount val="4"/>
                <c:pt idx="0">
                  <c:v>-37.188000000000002</c:v>
                </c:pt>
                <c:pt idx="1">
                  <c:v>-37.037999999999997</c:v>
                </c:pt>
                <c:pt idx="2">
                  <c:v>-36.719000000000001</c:v>
                </c:pt>
                <c:pt idx="3">
                  <c:v>-36.527000000000001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2-4DC5-9DE0-BADA5CBA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7280"/>
        <c:axId val="411926496"/>
      </c:scatterChart>
      <c:valAx>
        <c:axId val="411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6496"/>
        <c:crosses val="autoZero"/>
        <c:crossBetween val="midCat"/>
      </c:valAx>
      <c:valAx>
        <c:axId val="411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2'!$F$78:$F$79</c:f>
              <c:numCache>
                <c:formatCode>0.000</c:formatCode>
                <c:ptCount val="2"/>
                <c:pt idx="0">
                  <c:v>-2.1572000000000005</c:v>
                </c:pt>
                <c:pt idx="1">
                  <c:v>28.292666666666666</c:v>
                </c:pt>
              </c:numCache>
            </c:numRef>
          </c:xVal>
          <c:yVal>
            <c:numRef>
              <c:f>'Tray 2'!$G$78:$G$79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5-44F0-B183-BE3021C2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7672"/>
        <c:axId val="411926888"/>
      </c:scatterChart>
      <c:valAx>
        <c:axId val="4119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1926888"/>
        <c:crosses val="autoZero"/>
        <c:crossBetween val="midCat"/>
      </c:valAx>
      <c:valAx>
        <c:axId val="411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1927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2'!$F$93:$F$94</c:f>
              <c:numCache>
                <c:formatCode>0.000</c:formatCode>
                <c:ptCount val="2"/>
                <c:pt idx="0">
                  <c:v>-28.267040000000001</c:v>
                </c:pt>
                <c:pt idx="1">
                  <c:v>25.915899999999993</c:v>
                </c:pt>
              </c:numCache>
            </c:numRef>
          </c:xVal>
          <c:yVal>
            <c:numRef>
              <c:f>'Tray 2'!$G$93:$G$94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6-41D2-9D5A-60658908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72704"/>
        <c:axId val="480169960"/>
      </c:scatterChart>
      <c:valAx>
        <c:axId val="4801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169960"/>
        <c:crosses val="autoZero"/>
        <c:crossBetween val="midCat"/>
      </c:valAx>
      <c:valAx>
        <c:axId val="4801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17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2'!$F$108:$F$109</c:f>
              <c:numCache>
                <c:formatCode>0.000</c:formatCode>
                <c:ptCount val="2"/>
                <c:pt idx="0">
                  <c:v>6.1951999999999998</c:v>
                </c:pt>
                <c:pt idx="1">
                  <c:v>16.607499999999998</c:v>
                </c:pt>
              </c:numCache>
            </c:numRef>
          </c:xVal>
          <c:yVal>
            <c:numRef>
              <c:f>'Tray 2'!$G$108:$G$109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8-4542-9589-EE5C6099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70352"/>
        <c:axId val="480171528"/>
      </c:scatterChart>
      <c:valAx>
        <c:axId val="4801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171528"/>
        <c:crosses val="autoZero"/>
        <c:crossBetween val="midCat"/>
      </c:valAx>
      <c:valAx>
        <c:axId val="4801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170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2'!$I$38:$I$40</c:f>
              <c:numCache>
                <c:formatCode>General</c:formatCode>
                <c:ptCount val="3"/>
                <c:pt idx="0">
                  <c:v>2909</c:v>
                </c:pt>
                <c:pt idx="1">
                  <c:v>6974</c:v>
                </c:pt>
                <c:pt idx="2">
                  <c:v>10074</c:v>
                </c:pt>
              </c:numCache>
            </c:numRef>
          </c:xVal>
          <c:yVal>
            <c:numRef>
              <c:f>'Tray 2'!$W$38:$W$40</c:f>
              <c:numCache>
                <c:formatCode>General</c:formatCode>
                <c:ptCount val="3"/>
                <c:pt idx="0">
                  <c:v>-37.189</c:v>
                </c:pt>
                <c:pt idx="1">
                  <c:v>-36.963999999999999</c:v>
                </c:pt>
                <c:pt idx="2">
                  <c:v>-36.81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6-4245-82C4-4480D0D9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10040"/>
        <c:axId val="422411608"/>
      </c:scatterChart>
      <c:valAx>
        <c:axId val="42241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1608"/>
        <c:crosses val="autoZero"/>
        <c:crossBetween val="midCat"/>
      </c:valAx>
      <c:valAx>
        <c:axId val="42241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3'!$F$78:$F$79</c:f>
              <c:numCache>
                <c:formatCode>0.000</c:formatCode>
                <c:ptCount val="2"/>
                <c:pt idx="0">
                  <c:v>-2.8290974425138402</c:v>
                </c:pt>
                <c:pt idx="1">
                  <c:v>27.990821472736414</c:v>
                </c:pt>
              </c:numCache>
            </c:numRef>
          </c:xVal>
          <c:yVal>
            <c:numRef>
              <c:f>'Tray 3'!$G$78:$G$79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0-46FE-A4EE-C33EC3E6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184"/>
        <c:axId val="343793576"/>
      </c:scatterChart>
      <c:valAx>
        <c:axId val="343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3793576"/>
        <c:crosses val="autoZero"/>
        <c:crossBetween val="midCat"/>
      </c:valAx>
      <c:valAx>
        <c:axId val="3437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3793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3'!$F$93:$F$94</c:f>
              <c:numCache>
                <c:formatCode>0.000</c:formatCode>
                <c:ptCount val="2"/>
                <c:pt idx="0">
                  <c:v>-28.26590238285446</c:v>
                </c:pt>
                <c:pt idx="1">
                  <c:v>25.862950028983811</c:v>
                </c:pt>
              </c:numCache>
            </c:numRef>
          </c:xVal>
          <c:yVal>
            <c:numRef>
              <c:f>'Tray 3'!$G$93:$G$94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0-485C-8543-0A8E42BB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4360"/>
        <c:axId val="453009840"/>
      </c:scatterChart>
      <c:valAx>
        <c:axId val="34379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009840"/>
        <c:crosses val="autoZero"/>
        <c:crossBetween val="midCat"/>
      </c:valAx>
      <c:valAx>
        <c:axId val="4530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3794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3'!$F$108:$F$109</c:f>
              <c:numCache>
                <c:formatCode>0.000</c:formatCode>
                <c:ptCount val="2"/>
                <c:pt idx="0">
                  <c:v>5.8584000000000005</c:v>
                </c:pt>
                <c:pt idx="1">
                  <c:v>16.245249999999999</c:v>
                </c:pt>
              </c:numCache>
            </c:numRef>
          </c:xVal>
          <c:yVal>
            <c:numRef>
              <c:f>'Tray 3'!$G$108:$G$109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B-46D5-8B88-12133284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09448"/>
        <c:axId val="453009056"/>
      </c:scatterChart>
      <c:valAx>
        <c:axId val="4530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009056"/>
        <c:crosses val="autoZero"/>
        <c:crossBetween val="midCat"/>
      </c:valAx>
      <c:valAx>
        <c:axId val="4530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009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4666394562450749"/>
                  <c:y val="-0.74930618155489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3'!$G$38:$G$40</c:f>
              <c:numCache>
                <c:formatCode>General</c:formatCode>
                <c:ptCount val="3"/>
                <c:pt idx="0">
                  <c:v>1372</c:v>
                </c:pt>
                <c:pt idx="1">
                  <c:v>3221</c:v>
                </c:pt>
                <c:pt idx="2">
                  <c:v>4721</c:v>
                </c:pt>
              </c:numCache>
            </c:numRef>
          </c:xVal>
          <c:yVal>
            <c:numRef>
              <c:f>'Tray 3'!$V$38:$V$40</c:f>
              <c:numCache>
                <c:formatCode>General</c:formatCode>
                <c:ptCount val="3"/>
                <c:pt idx="0">
                  <c:v>-0.7200000000000002</c:v>
                </c:pt>
                <c:pt idx="1">
                  <c:v>-1.1890000000000001</c:v>
                </c:pt>
                <c:pt idx="2">
                  <c:v>-1.3480000000000001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A-425E-B45F-D72FC82E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13136"/>
        <c:axId val="303011960"/>
      </c:scatterChart>
      <c:valAx>
        <c:axId val="3030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1960"/>
        <c:crosses val="autoZero"/>
        <c:crossBetween val="midCat"/>
      </c:valAx>
      <c:valAx>
        <c:axId val="3030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3'!$J$38:$J$40</c:f>
              <c:numCache>
                <c:formatCode>General</c:formatCode>
                <c:ptCount val="3"/>
                <c:pt idx="0">
                  <c:v>3639</c:v>
                </c:pt>
                <c:pt idx="1">
                  <c:v>7749</c:v>
                </c:pt>
                <c:pt idx="2">
                  <c:v>11034</c:v>
                </c:pt>
              </c:numCache>
            </c:numRef>
          </c:xVal>
          <c:yVal>
            <c:numRef>
              <c:f>'Tray 3'!$W$38:$W$40</c:f>
              <c:numCache>
                <c:formatCode>General</c:formatCode>
                <c:ptCount val="3"/>
                <c:pt idx="0">
                  <c:v>-37.355000000000004</c:v>
                </c:pt>
                <c:pt idx="1">
                  <c:v>-37.085000000000001</c:v>
                </c:pt>
                <c:pt idx="2">
                  <c:v>-36.968000000000004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C-46FE-BEAB-17A29B96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7544"/>
        <c:axId val="356617936"/>
      </c:scatterChart>
      <c:valAx>
        <c:axId val="35661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7936"/>
        <c:crosses val="autoZero"/>
        <c:crossBetween val="midCat"/>
      </c:valAx>
      <c:valAx>
        <c:axId val="3566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1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1'!$F$65:$F$66</c:f>
              <c:numCache>
                <c:formatCode>0.000</c:formatCode>
                <c:ptCount val="2"/>
                <c:pt idx="0">
                  <c:v>-28.372523999999999</c:v>
                </c:pt>
                <c:pt idx="1">
                  <c:v>25.614150000000002</c:v>
                </c:pt>
              </c:numCache>
            </c:numRef>
          </c:xVal>
          <c:yVal>
            <c:numRef>
              <c:f>'Tray 1'!$G$65:$G$66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D-4834-AD59-49C6207B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1504"/>
        <c:axId val="444981896"/>
      </c:scatterChart>
      <c:valAx>
        <c:axId val="4449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896"/>
        <c:crosses val="autoZero"/>
        <c:crossBetween val="midCat"/>
      </c:valAx>
      <c:valAx>
        <c:axId val="4449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4'!$F$78:$F$79</c:f>
              <c:numCache>
                <c:formatCode>0.000</c:formatCode>
                <c:ptCount val="2"/>
                <c:pt idx="0">
                  <c:v>-2.9122026745270233</c:v>
                </c:pt>
                <c:pt idx="1">
                  <c:v>27.583058695380078</c:v>
                </c:pt>
              </c:numCache>
            </c:numRef>
          </c:xVal>
          <c:yVal>
            <c:numRef>
              <c:f>'Tray 4'!$G$78:$G$79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7-42B6-86BF-BC6E4F24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4504"/>
        <c:axId val="480253720"/>
      </c:scatterChart>
      <c:valAx>
        <c:axId val="4802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253720"/>
        <c:crosses val="autoZero"/>
        <c:crossBetween val="midCat"/>
      </c:valAx>
      <c:valAx>
        <c:axId val="4802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254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4'!$F$93:$F$94</c:f>
              <c:numCache>
                <c:formatCode>0.000</c:formatCode>
                <c:ptCount val="2"/>
                <c:pt idx="0">
                  <c:v>-28.259280000000008</c:v>
                </c:pt>
                <c:pt idx="1">
                  <c:v>25.797099999999993</c:v>
                </c:pt>
              </c:numCache>
            </c:numRef>
          </c:xVal>
          <c:yVal>
            <c:numRef>
              <c:f>'Tray 4'!$G$93:$G$94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A-4C08-9630-8FD5C97E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17424"/>
        <c:axId val="375517816"/>
      </c:scatterChart>
      <c:valAx>
        <c:axId val="3755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5517816"/>
        <c:crosses val="autoZero"/>
        <c:crossBetween val="midCat"/>
      </c:valAx>
      <c:valAx>
        <c:axId val="3755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551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4'!$F$108:$F$109</c:f>
              <c:numCache>
                <c:formatCode>0.000</c:formatCode>
                <c:ptCount val="2"/>
                <c:pt idx="0">
                  <c:v>5.8898000000000001</c:v>
                </c:pt>
                <c:pt idx="1">
                  <c:v>16.847749999999998</c:v>
                </c:pt>
              </c:numCache>
            </c:numRef>
          </c:xVal>
          <c:yVal>
            <c:numRef>
              <c:f>'Tray 4'!$G$108:$G$109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4-4EA1-AA3A-A4B4761A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06856"/>
        <c:axId val="351806464"/>
      </c:scatterChart>
      <c:valAx>
        <c:axId val="3518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1806464"/>
        <c:crosses val="autoZero"/>
        <c:crossBetween val="midCat"/>
      </c:valAx>
      <c:valAx>
        <c:axId val="351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1806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4463270794854346"/>
                  <c:y val="-0.78758446026264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4'!$G$38:$G$40</c:f>
              <c:numCache>
                <c:formatCode>General</c:formatCode>
                <c:ptCount val="3"/>
                <c:pt idx="0">
                  <c:v>1444</c:v>
                </c:pt>
                <c:pt idx="1">
                  <c:v>3190</c:v>
                </c:pt>
                <c:pt idx="2">
                  <c:v>4479</c:v>
                </c:pt>
              </c:numCache>
            </c:numRef>
          </c:xVal>
          <c:yVal>
            <c:numRef>
              <c:f>'Tray 4'!$V$38:$V$40</c:f>
              <c:numCache>
                <c:formatCode>General</c:formatCode>
                <c:ptCount val="3"/>
                <c:pt idx="0">
                  <c:v>-0.89000000000000012</c:v>
                </c:pt>
                <c:pt idx="1">
                  <c:v>-1.2050000000000001</c:v>
                </c:pt>
                <c:pt idx="2">
                  <c:v>-1.3030000000000002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4-4EB5-B1E1-32D1BC6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57008"/>
        <c:axId val="375741016"/>
      </c:scatterChart>
      <c:valAx>
        <c:axId val="351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41016"/>
        <c:crosses val="autoZero"/>
        <c:crossBetween val="midCat"/>
      </c:valAx>
      <c:valAx>
        <c:axId val="3757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21427179681146"/>
                  <c:y val="-0.1662622849320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4'!$J$38:$J$40</c:f>
              <c:numCache>
                <c:formatCode>General</c:formatCode>
                <c:ptCount val="3"/>
                <c:pt idx="0">
                  <c:v>3629</c:v>
                </c:pt>
                <c:pt idx="1">
                  <c:v>7694</c:v>
                </c:pt>
                <c:pt idx="2">
                  <c:v>10370</c:v>
                </c:pt>
              </c:numCache>
            </c:numRef>
          </c:xVal>
          <c:yVal>
            <c:numRef>
              <c:f>'Tray 4'!$W$38:$W$40</c:f>
              <c:numCache>
                <c:formatCode>General</c:formatCode>
                <c:ptCount val="3"/>
                <c:pt idx="0">
                  <c:v>-37.241</c:v>
                </c:pt>
                <c:pt idx="1">
                  <c:v>-37.087000000000003</c:v>
                </c:pt>
                <c:pt idx="2">
                  <c:v>-36.969000000000001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9-4EC8-B3BE-10A26A8C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95744"/>
        <c:axId val="344996136"/>
      </c:scatterChart>
      <c:valAx>
        <c:axId val="3449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6136"/>
        <c:crosses val="autoZero"/>
        <c:crossBetween val="midCat"/>
      </c:valAx>
      <c:valAx>
        <c:axId val="3449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5'!$F$77:$F$78</c:f>
              <c:numCache>
                <c:formatCode>0.000</c:formatCode>
                <c:ptCount val="2"/>
                <c:pt idx="0">
                  <c:v>-2.9174007605329693</c:v>
                </c:pt>
                <c:pt idx="1">
                  <c:v>27.549043355309074</c:v>
                </c:pt>
              </c:numCache>
            </c:numRef>
          </c:xVal>
          <c:yVal>
            <c:numRef>
              <c:f>'Tray 5'!$G$77:$G$78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F-458C-8B45-8B4F20F6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93488"/>
        <c:axId val="449993880"/>
      </c:scatterChart>
      <c:valAx>
        <c:axId val="4499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3880"/>
        <c:crosses val="autoZero"/>
        <c:crossBetween val="midCat"/>
      </c:valAx>
      <c:valAx>
        <c:axId val="4499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3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5'!$F$92:$F$93</c:f>
              <c:numCache>
                <c:formatCode>0.000</c:formatCode>
                <c:ptCount val="2"/>
                <c:pt idx="0">
                  <c:v>-28.296943999999996</c:v>
                </c:pt>
                <c:pt idx="1">
                  <c:v>25.781840000000003</c:v>
                </c:pt>
              </c:numCache>
            </c:numRef>
          </c:xVal>
          <c:yVal>
            <c:numRef>
              <c:f>'Tray 5'!$G$92:$G$93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23E-ACD4-5EC51532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94664"/>
        <c:axId val="449995056"/>
      </c:scatterChart>
      <c:valAx>
        <c:axId val="4499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5056"/>
        <c:crosses val="autoZero"/>
        <c:crossBetween val="midCat"/>
      </c:valAx>
      <c:valAx>
        <c:axId val="4499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4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476426557791387E-3"/>
                  <c:y val="1.1114127975382388E-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5'!$F$107:$F$108</c:f>
              <c:numCache>
                <c:formatCode>0.000</c:formatCode>
                <c:ptCount val="2"/>
                <c:pt idx="0">
                  <c:v>6.2624000000000004</c:v>
                </c:pt>
                <c:pt idx="1">
                  <c:v>16.052499999999998</c:v>
                </c:pt>
              </c:numCache>
            </c:numRef>
          </c:xVal>
          <c:yVal>
            <c:numRef>
              <c:f>'Tray 5'!$G$107:$G$108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7-498C-86D6-DA9055C7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95840"/>
        <c:axId val="449996232"/>
      </c:scatterChart>
      <c:valAx>
        <c:axId val="4499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6232"/>
        <c:crosses val="autoZero"/>
        <c:crossBetween val="midCat"/>
      </c:valAx>
      <c:valAx>
        <c:axId val="4499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9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746765837427999"/>
                  <c:y val="-0.82072715342400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5'!$G$37:$G$39</c:f>
              <c:numCache>
                <c:formatCode>General</c:formatCode>
                <c:ptCount val="3"/>
                <c:pt idx="0">
                  <c:v>1517</c:v>
                </c:pt>
                <c:pt idx="1">
                  <c:v>3697</c:v>
                </c:pt>
                <c:pt idx="2">
                  <c:v>5338</c:v>
                </c:pt>
              </c:numCache>
            </c:numRef>
          </c:xVal>
          <c:yVal>
            <c:numRef>
              <c:f>'Tray 5'!$V$37:$V$39</c:f>
              <c:numCache>
                <c:formatCode>General</c:formatCode>
                <c:ptCount val="3"/>
                <c:pt idx="0">
                  <c:v>-1.02</c:v>
                </c:pt>
                <c:pt idx="1">
                  <c:v>-1.2030000000000001</c:v>
                </c:pt>
                <c:pt idx="2">
                  <c:v>-1.2870000000000001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B-40DD-8851-B26F5CFC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46112"/>
        <c:axId val="412446504"/>
      </c:scatterChart>
      <c:valAx>
        <c:axId val="4124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6504"/>
        <c:crosses val="autoZero"/>
        <c:crossBetween val="midCat"/>
      </c:valAx>
      <c:valAx>
        <c:axId val="4124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5'!$J$37:$J$39</c:f>
              <c:numCache>
                <c:formatCode>General</c:formatCode>
                <c:ptCount val="3"/>
                <c:pt idx="0">
                  <c:v>3673</c:v>
                </c:pt>
                <c:pt idx="1">
                  <c:v>8564</c:v>
                </c:pt>
                <c:pt idx="2">
                  <c:v>11652</c:v>
                </c:pt>
              </c:numCache>
            </c:numRef>
          </c:xVal>
          <c:yVal>
            <c:numRef>
              <c:f>'Tray 5'!$W$37:$W$39</c:f>
              <c:numCache>
                <c:formatCode>General</c:formatCode>
                <c:ptCount val="3"/>
                <c:pt idx="0">
                  <c:v>-37.311999999999998</c:v>
                </c:pt>
                <c:pt idx="1">
                  <c:v>-37.14</c:v>
                </c:pt>
                <c:pt idx="2">
                  <c:v>-36.981999999999999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5-4318-9B38-DAA5EA25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47288"/>
        <c:axId val="412447680"/>
      </c:scatterChart>
      <c:valAx>
        <c:axId val="4124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7680"/>
        <c:crosses val="autoZero"/>
        <c:crossBetween val="midCat"/>
      </c:valAx>
      <c:valAx>
        <c:axId val="412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1'!$F$80:$F$81</c:f>
              <c:numCache>
                <c:formatCode>0.000</c:formatCode>
                <c:ptCount val="2"/>
                <c:pt idx="0">
                  <c:v>5.8500000000000005</c:v>
                </c:pt>
                <c:pt idx="1">
                  <c:v>16.058</c:v>
                </c:pt>
              </c:numCache>
            </c:numRef>
          </c:xVal>
          <c:yVal>
            <c:numRef>
              <c:f>'Tray 1'!$G$80:$G$81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5-4849-9057-7C8A38BF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2680"/>
        <c:axId val="444983464"/>
      </c:scatterChart>
      <c:valAx>
        <c:axId val="4449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3464"/>
        <c:crosses val="autoZero"/>
        <c:crossBetween val="midCat"/>
      </c:valAx>
      <c:valAx>
        <c:axId val="4449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mg 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'mg Calc 1b'!$F$2:$F$5</c:f>
              <c:numCache>
                <c:formatCode>General</c:formatCode>
                <c:ptCount val="4"/>
                <c:pt idx="0">
                  <c:v>22.515999999999998</c:v>
                </c:pt>
                <c:pt idx="1">
                  <c:v>30.826000000000001</c:v>
                </c:pt>
                <c:pt idx="2">
                  <c:v>69.825999999999993</c:v>
                </c:pt>
                <c:pt idx="3">
                  <c:v>98.7</c:v>
                </c:pt>
              </c:numCache>
            </c:numRef>
          </c:xVal>
          <c:yVal>
            <c:numRef>
              <c:f>'mg Calc 1b'!$I$2:$I$5</c:f>
              <c:numCache>
                <c:formatCode>0.000</c:formatCode>
                <c:ptCount val="4"/>
                <c:pt idx="0">
                  <c:v>2.5323200000000004E-2</c:v>
                </c:pt>
                <c:pt idx="1">
                  <c:v>3.9031999999999997E-2</c:v>
                </c:pt>
                <c:pt idx="2">
                  <c:v>9.7294400000000003E-2</c:v>
                </c:pt>
                <c:pt idx="3">
                  <c:v>0.14051520000000001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2-4255-A723-BDBCE914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48464"/>
        <c:axId val="412448856"/>
      </c:scatterChart>
      <c:valAx>
        <c:axId val="4124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2448856"/>
        <c:crosses val="autoZero"/>
        <c:crossBetween val="midCat"/>
      </c:valAx>
      <c:valAx>
        <c:axId val="4124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244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mg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'mg Calc 1b'!$G$2:$G$5</c:f>
              <c:numCache>
                <c:formatCode>General</c:formatCode>
                <c:ptCount val="4"/>
                <c:pt idx="0">
                  <c:v>57.481999999999999</c:v>
                </c:pt>
                <c:pt idx="1">
                  <c:v>89.22</c:v>
                </c:pt>
                <c:pt idx="2">
                  <c:v>223.86600000000001</c:v>
                </c:pt>
                <c:pt idx="3">
                  <c:v>323.976</c:v>
                </c:pt>
              </c:numCache>
            </c:numRef>
          </c:xVal>
          <c:yVal>
            <c:numRef>
              <c:f>'mg Calc 1b'!$J$2:$J$5</c:f>
              <c:numCache>
                <c:formatCode>0.000</c:formatCode>
                <c:ptCount val="4"/>
                <c:pt idx="0">
                  <c:v>0.10855460000000001</c:v>
                </c:pt>
                <c:pt idx="1">
                  <c:v>0.167321</c:v>
                </c:pt>
                <c:pt idx="2">
                  <c:v>0.41707820000000001</c:v>
                </c:pt>
                <c:pt idx="3">
                  <c:v>0.60235559999999999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4-48E6-A039-0B381250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49640"/>
        <c:axId val="414294048"/>
      </c:scatterChart>
      <c:valAx>
        <c:axId val="4124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4048"/>
        <c:crosses val="autoZero"/>
        <c:crossBetween val="midCat"/>
      </c:valAx>
      <c:valAx>
        <c:axId val="414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2449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mg 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'mg Calc 1b'!$H$7:$H$10</c:f>
              <c:numCache>
                <c:formatCode>General</c:formatCode>
                <c:ptCount val="4"/>
                <c:pt idx="0">
                  <c:v>4.2729999999999997</c:v>
                </c:pt>
                <c:pt idx="1">
                  <c:v>8.2929999999999993</c:v>
                </c:pt>
                <c:pt idx="2">
                  <c:v>21.071999999999999</c:v>
                </c:pt>
              </c:numCache>
            </c:numRef>
          </c:xVal>
          <c:yVal>
            <c:numRef>
              <c:f>'mg Calc 1b'!$K$7:$K$10</c:f>
              <c:numCache>
                <c:formatCode>0.000</c:formatCode>
                <c:ptCount val="4"/>
                <c:pt idx="0">
                  <c:v>5.3054E-3</c:v>
                </c:pt>
                <c:pt idx="1">
                  <c:v>9.3167999999999983E-3</c:v>
                </c:pt>
                <c:pt idx="2">
                  <c:v>2.0833399999999998E-2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6-4E35-B729-C94DEC23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4832"/>
        <c:axId val="414295224"/>
      </c:scatterChart>
      <c:valAx>
        <c:axId val="4142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5224"/>
        <c:crosses val="autoZero"/>
        <c:crossBetween val="midCat"/>
      </c:valAx>
      <c:valAx>
        <c:axId val="4142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4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Linearity Corr.</a:t>
            </a:r>
          </a:p>
        </c:rich>
      </c:tx>
      <c:layout>
        <c:manualLayout>
          <c:xMode val="edge"/>
          <c:yMode val="edge"/>
          <c:x val="0.4733818897637795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og"/>
            <c:dispRSqr val="0"/>
            <c:dispEq val="1"/>
            <c:trendlineLbl>
              <c:layout>
                <c:manualLayout>
                  <c:x val="-0.31745275590551181"/>
                  <c:y val="-0.18172061825605132"/>
                </c:manualLayout>
              </c:layout>
              <c:numFmt formatCode="General" sourceLinked="0"/>
            </c:trendlineLbl>
          </c:trendline>
          <c:xVal>
            <c:numRef>
              <c:f>'Linear Corr 34S 1b'!$F$2:$F$4</c:f>
              <c:numCache>
                <c:formatCode>General</c:formatCode>
                <c:ptCount val="3"/>
                <c:pt idx="0">
                  <c:v>2523</c:v>
                </c:pt>
                <c:pt idx="1">
                  <c:v>4937</c:v>
                </c:pt>
                <c:pt idx="2">
                  <c:v>12490</c:v>
                </c:pt>
              </c:numCache>
            </c:numRef>
          </c:xVal>
          <c:yVal>
            <c:numRef>
              <c:f>'Linear Corr 34S 1b'!$H$2:$H$4</c:f>
              <c:numCache>
                <c:formatCode>General</c:formatCode>
                <c:ptCount val="3"/>
                <c:pt idx="0">
                  <c:v>-5.3780000000000001</c:v>
                </c:pt>
                <c:pt idx="1">
                  <c:v>-4.1710000000000012</c:v>
                </c:pt>
                <c:pt idx="2">
                  <c:v>-2.9770000000000003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B-4EF7-9CC9-C1C6CE25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6008"/>
        <c:axId val="414296400"/>
      </c:scatterChart>
      <c:valAx>
        <c:axId val="4142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6400"/>
        <c:crosses val="autoZero"/>
        <c:crossBetween val="midCat"/>
      </c:valAx>
      <c:valAx>
        <c:axId val="414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6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Drift Check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403324584426942E-2"/>
                  <c:y val="-0.5419262175561387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Corr 34S 1b'!$B$2:$B$22</c:f>
              <c:numCache>
                <c:formatCode>General</c:formatCode>
                <c:ptCount val="21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84</c:v>
                </c:pt>
                <c:pt idx="4">
                  <c:v>86</c:v>
                </c:pt>
                <c:pt idx="5">
                  <c:v>144</c:v>
                </c:pt>
                <c:pt idx="6">
                  <c:v>146</c:v>
                </c:pt>
                <c:pt idx="8">
                  <c:v>20</c:v>
                </c:pt>
                <c:pt idx="9">
                  <c:v>22</c:v>
                </c:pt>
                <c:pt idx="10">
                  <c:v>80</c:v>
                </c:pt>
                <c:pt idx="11">
                  <c:v>82</c:v>
                </c:pt>
                <c:pt idx="12">
                  <c:v>140</c:v>
                </c:pt>
                <c:pt idx="13">
                  <c:v>142</c:v>
                </c:pt>
                <c:pt idx="15">
                  <c:v>11</c:v>
                </c:pt>
                <c:pt idx="16">
                  <c:v>13</c:v>
                </c:pt>
                <c:pt idx="17">
                  <c:v>75</c:v>
                </c:pt>
                <c:pt idx="18">
                  <c:v>77</c:v>
                </c:pt>
                <c:pt idx="19">
                  <c:v>135</c:v>
                </c:pt>
                <c:pt idx="20">
                  <c:v>137</c:v>
                </c:pt>
              </c:numCache>
            </c:numRef>
          </c:xVal>
          <c:yVal>
            <c:numRef>
              <c:f>'Linear Corr 34S 1b'!$J$2:$J$22</c:f>
              <c:numCache>
                <c:formatCode>General</c:formatCode>
                <c:ptCount val="21"/>
                <c:pt idx="0">
                  <c:v>-7.7024155183030629E-2</c:v>
                </c:pt>
                <c:pt idx="1">
                  <c:v>0.1311349015846357</c:v>
                </c:pt>
                <c:pt idx="2">
                  <c:v>-5.5889933081685328E-2</c:v>
                </c:pt>
                <c:pt idx="3">
                  <c:v>-0.30774468864884774</c:v>
                </c:pt>
                <c:pt idx="4">
                  <c:v>-0.32771229136341695</c:v>
                </c:pt>
                <c:pt idx="5">
                  <c:v>-0.37505409914552068</c:v>
                </c:pt>
                <c:pt idx="6">
                  <c:v>-0.38474090206390876</c:v>
                </c:pt>
                <c:pt idx="8">
                  <c:v>1.7707719476041319</c:v>
                </c:pt>
                <c:pt idx="9">
                  <c:v>1.7512038041018343</c:v>
                </c:pt>
                <c:pt idx="10">
                  <c:v>1.2703029986369998</c:v>
                </c:pt>
                <c:pt idx="11">
                  <c:v>1.1283501219592154</c:v>
                </c:pt>
                <c:pt idx="12">
                  <c:v>1.0550773103392146</c:v>
                </c:pt>
                <c:pt idx="13">
                  <c:v>1.0575847581957234</c:v>
                </c:pt>
                <c:pt idx="15">
                  <c:v>0.22165902639863333</c:v>
                </c:pt>
                <c:pt idx="16">
                  <c:v>0.31197553755588459</c:v>
                </c:pt>
                <c:pt idx="17">
                  <c:v>-0.29535364307309919</c:v>
                </c:pt>
                <c:pt idx="18">
                  <c:v>-0.34287943803299825</c:v>
                </c:pt>
                <c:pt idx="19">
                  <c:v>-0.35553242572123267</c:v>
                </c:pt>
                <c:pt idx="20">
                  <c:v>-0.3853727355487635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3-4A2E-B8CD-DA8FFDC2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7184"/>
        <c:axId val="414297576"/>
      </c:scatterChart>
      <c:valAx>
        <c:axId val="4142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7576"/>
        <c:crosses val="autoZero"/>
        <c:crossBetween val="midCat"/>
      </c:valAx>
      <c:valAx>
        <c:axId val="4142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4297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89063867016626"/>
                  <c:y val="-0.2342031204432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1'!$G$17:$G$20</c:f>
              <c:numCache>
                <c:formatCode>General</c:formatCode>
                <c:ptCount val="4"/>
                <c:pt idx="0">
                  <c:v>964</c:v>
                </c:pt>
                <c:pt idx="1">
                  <c:v>1589</c:v>
                </c:pt>
                <c:pt idx="2">
                  <c:v>3412</c:v>
                </c:pt>
                <c:pt idx="3">
                  <c:v>4888</c:v>
                </c:pt>
              </c:numCache>
            </c:numRef>
          </c:xVal>
          <c:yVal>
            <c:numRef>
              <c:f>'Tray 1'!$W$17:$W$20</c:f>
              <c:numCache>
                <c:formatCode>General</c:formatCode>
                <c:ptCount val="4"/>
                <c:pt idx="0">
                  <c:v>-1.2870000000000001</c:v>
                </c:pt>
                <c:pt idx="1">
                  <c:v>-1.4870000000000001</c:v>
                </c:pt>
                <c:pt idx="2">
                  <c:v>-1.4450000000000001</c:v>
                </c:pt>
                <c:pt idx="3">
                  <c:v>-1.5820000000000001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8-4D3D-9D30-CB55BBDD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4248"/>
        <c:axId val="444984640"/>
      </c:scatterChart>
      <c:valAx>
        <c:axId val="44498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4640"/>
        <c:crosses val="autoZero"/>
        <c:crossBetween val="midCat"/>
      </c:valAx>
      <c:valAx>
        <c:axId val="444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1'!$J$17:$J$20</c:f>
              <c:numCache>
                <c:formatCode>General</c:formatCode>
                <c:ptCount val="4"/>
                <c:pt idx="0">
                  <c:v>2229</c:v>
                </c:pt>
                <c:pt idx="1">
                  <c:v>3654</c:v>
                </c:pt>
                <c:pt idx="2">
                  <c:v>7436</c:v>
                </c:pt>
                <c:pt idx="3">
                  <c:v>9995</c:v>
                </c:pt>
              </c:numCache>
            </c:numRef>
          </c:xVal>
          <c:yVal>
            <c:numRef>
              <c:f>'Tray 1'!$X$17:$X$20</c:f>
              <c:numCache>
                <c:formatCode>General</c:formatCode>
                <c:ptCount val="4"/>
                <c:pt idx="0">
                  <c:v>-36.873000000000005</c:v>
                </c:pt>
                <c:pt idx="1">
                  <c:v>-36.822000000000003</c:v>
                </c:pt>
                <c:pt idx="2">
                  <c:v>-36.612000000000002</c:v>
                </c:pt>
                <c:pt idx="3">
                  <c:v>-36.435000000000002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4-4D7B-BFD3-E85525B9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5424"/>
        <c:axId val="444985816"/>
      </c:scatterChart>
      <c:valAx>
        <c:axId val="4449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5816"/>
        <c:crosses val="autoZero"/>
        <c:crossBetween val="midCat"/>
      </c:valAx>
      <c:valAx>
        <c:axId val="4449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1b'!$F$84:$F$85</c:f>
              <c:numCache>
                <c:formatCode>0.000</c:formatCode>
                <c:ptCount val="2"/>
                <c:pt idx="0">
                  <c:v>-2.9386750000000004</c:v>
                </c:pt>
                <c:pt idx="1">
                  <c:v>27.489133333333339</c:v>
                </c:pt>
              </c:numCache>
            </c:numRef>
          </c:xVal>
          <c:yVal>
            <c:numRef>
              <c:f>'Tray 1b'!$G$84:$G$85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9-42E5-A582-752176FA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6992"/>
        <c:axId val="183716488"/>
      </c:scatterChart>
      <c:valAx>
        <c:axId val="4449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16488"/>
        <c:crosses val="autoZero"/>
        <c:crossBetween val="midCat"/>
      </c:valAx>
      <c:valAx>
        <c:axId val="1837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6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1b'!$F$99:$F$100</c:f>
              <c:numCache>
                <c:formatCode>0.000</c:formatCode>
                <c:ptCount val="2"/>
                <c:pt idx="0">
                  <c:v>-28.329955000000002</c:v>
                </c:pt>
                <c:pt idx="1">
                  <c:v>25.592346666666661</c:v>
                </c:pt>
              </c:numCache>
            </c:numRef>
          </c:xVal>
          <c:yVal>
            <c:numRef>
              <c:f>'Tray 1b'!$G$99:$G$100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7-4285-9DCD-C5D24E8D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6096"/>
        <c:axId val="183718840"/>
      </c:scatterChart>
      <c:valAx>
        <c:axId val="1837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18840"/>
        <c:crosses val="autoZero"/>
        <c:crossBetween val="midCat"/>
      </c:valAx>
      <c:valAx>
        <c:axId val="1837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16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1b'!$F$114:$F$115</c:f>
              <c:numCache>
                <c:formatCode>0.000</c:formatCode>
                <c:ptCount val="2"/>
                <c:pt idx="0">
                  <c:v>6.0495758811288249</c:v>
                </c:pt>
                <c:pt idx="1">
                  <c:v>16.641118176527147</c:v>
                </c:pt>
              </c:numCache>
            </c:numRef>
          </c:xVal>
          <c:yVal>
            <c:numRef>
              <c:f>'Tray 1b'!$G$114:$G$115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C-45B4-B69A-77D01B8F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6880"/>
        <c:axId val="183718056"/>
      </c:scatterChart>
      <c:valAx>
        <c:axId val="1837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18056"/>
        <c:crosses val="autoZero"/>
        <c:crossBetween val="midCat"/>
      </c:valAx>
      <c:valAx>
        <c:axId val="1837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16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15522981011022"/>
                  <c:y val="-0.48365530762896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1b'!$G$35:$G$38</c:f>
              <c:numCache>
                <c:formatCode>General</c:formatCode>
                <c:ptCount val="4"/>
                <c:pt idx="0">
                  <c:v>858</c:v>
                </c:pt>
                <c:pt idx="1">
                  <c:v>1311</c:v>
                </c:pt>
                <c:pt idx="2">
                  <c:v>3264</c:v>
                </c:pt>
                <c:pt idx="3">
                  <c:v>4651</c:v>
                </c:pt>
              </c:numCache>
            </c:numRef>
          </c:xVal>
          <c:yVal>
            <c:numRef>
              <c:f>'Tray 1b'!$W$35:$W$38</c:f>
              <c:numCache>
                <c:formatCode>General</c:formatCode>
                <c:ptCount val="4"/>
                <c:pt idx="0">
                  <c:v>-0.79499999999999993</c:v>
                </c:pt>
                <c:pt idx="1">
                  <c:v>-0.89600000000000013</c:v>
                </c:pt>
                <c:pt idx="2">
                  <c:v>-1.3210000000000002</c:v>
                </c:pt>
                <c:pt idx="3">
                  <c:v>-1.371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EB1-AABA-25AFA69E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6104"/>
        <c:axId val="411928456"/>
      </c:scatterChart>
      <c:valAx>
        <c:axId val="4119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8456"/>
        <c:crosses val="autoZero"/>
        <c:crossBetween val="midCat"/>
      </c:valAx>
      <c:valAx>
        <c:axId val="4119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9525</xdr:colOff>
      <xdr:row>7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9178845-920F-414E-9EA8-23EFC6939C8A}"/>
            </a:ext>
          </a:extLst>
        </xdr:cNvPr>
        <xdr:cNvSpPr/>
      </xdr:nvSpPr>
      <xdr:spPr>
        <a:xfrm>
          <a:off x="0" y="0"/>
          <a:ext cx="10296525" cy="1514475"/>
        </a:xfrm>
        <a:prstGeom prst="rect">
          <a:avLst/>
        </a:prstGeom>
        <a:solidFill>
          <a:srgbClr val="492F24"/>
        </a:solidFill>
        <a:ln w="190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135255</xdr:colOff>
      <xdr:row>0</xdr:row>
      <xdr:rowOff>9525</xdr:rowOff>
    </xdr:from>
    <xdr:to>
      <xdr:col>8</xdr:col>
      <xdr:colOff>545465</xdr:colOff>
      <xdr:row>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FE0C06-8B93-4230-8275-9D163A2D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3680" y="9525"/>
          <a:ext cx="6106160" cy="1695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1270</xdr:rowOff>
    </xdr:from>
    <xdr:to>
      <xdr:col>10</xdr:col>
      <xdr:colOff>9525</xdr:colOff>
      <xdr:row>14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5FB9B53-69B4-4B53-9BEC-08B42AEAF656}"/>
            </a:ext>
          </a:extLst>
        </xdr:cNvPr>
        <xdr:cNvSpPr/>
      </xdr:nvSpPr>
      <xdr:spPr>
        <a:xfrm>
          <a:off x="0" y="1525270"/>
          <a:ext cx="10296525" cy="1322705"/>
        </a:xfrm>
        <a:prstGeom prst="rect">
          <a:avLst/>
        </a:prstGeom>
        <a:solidFill>
          <a:srgbClr val="CBCCCD"/>
        </a:solidFill>
        <a:ln w="190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845577</xdr:colOff>
      <xdr:row>8</xdr:row>
      <xdr:rowOff>123826</xdr:rowOff>
    </xdr:from>
    <xdr:to>
      <xdr:col>1</xdr:col>
      <xdr:colOff>523875</xdr:colOff>
      <xdr:row>13</xdr:row>
      <xdr:rowOff>66676</xdr:rowOff>
    </xdr:to>
    <xdr:pic>
      <xdr:nvPicPr>
        <xdr:cNvPr id="61058" name="Picture 2">
          <a:extLst>
            <a:ext uri="{FF2B5EF4-FFF2-40B4-BE49-F238E27FC236}">
              <a16:creationId xmlns:a16="http://schemas.microsoft.com/office/drawing/2014/main" id="{00000000-0008-0000-0000-000082E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3" t="4256" r="11411" b="34042"/>
        <a:stretch>
          <a:fillRect/>
        </a:stretch>
      </xdr:blipFill>
      <xdr:spPr bwMode="auto">
        <a:xfrm>
          <a:off x="845577" y="1647826"/>
          <a:ext cx="1164198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123824</xdr:colOff>
      <xdr:row>8</xdr:row>
      <xdr:rowOff>152399</xdr:rowOff>
    </xdr:from>
    <xdr:to>
      <xdr:col>8</xdr:col>
      <xdr:colOff>95249</xdr:colOff>
      <xdr:row>13</xdr:row>
      <xdr:rowOff>180974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152508-2BEC-49CD-9ED4-300DB870BB96}"/>
            </a:ext>
          </a:extLst>
        </xdr:cNvPr>
        <xdr:cNvSpPr txBox="1"/>
      </xdr:nvSpPr>
      <xdr:spPr bwMode="auto">
        <a:xfrm>
          <a:off x="2762249" y="1676399"/>
          <a:ext cx="5667375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000" b="0">
              <a:solidFill>
                <a:srgbClr val="79160C"/>
              </a:solidFill>
              <a:latin typeface="Century Schoolbook" pitchFamily="18" charset="0"/>
            </a:rPr>
            <a:t>Stable Isotope</a:t>
          </a:r>
          <a:r>
            <a:rPr lang="en-US" sz="4000" b="0" baseline="0">
              <a:solidFill>
                <a:srgbClr val="79160C"/>
              </a:solidFill>
              <a:latin typeface="Century Schoolbook" pitchFamily="18" charset="0"/>
            </a:rPr>
            <a:t> Facility</a:t>
          </a:r>
        </a:p>
      </xdr:txBody>
    </xdr:sp>
    <xdr:clientData/>
  </xdr:twoCellAnchor>
  <xdr:twoCellAnchor>
    <xdr:from>
      <xdr:col>8</xdr:col>
      <xdr:colOff>200026</xdr:colOff>
      <xdr:row>7</xdr:row>
      <xdr:rowOff>152399</xdr:rowOff>
    </xdr:from>
    <xdr:to>
      <xdr:col>9</xdr:col>
      <xdr:colOff>638176</xdr:colOff>
      <xdr:row>13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23A6E05-F94A-4C78-BE3B-10659CAF8819}"/>
            </a:ext>
          </a:extLst>
        </xdr:cNvPr>
        <xdr:cNvGrpSpPr/>
      </xdr:nvGrpSpPr>
      <xdr:grpSpPr>
        <a:xfrm>
          <a:off x="9953626" y="1574799"/>
          <a:ext cx="1352550" cy="1228726"/>
          <a:chOff x="10458450" y="3019425"/>
          <a:chExt cx="2714625" cy="24003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9FD7DB-A3E0-9C79-083C-AEB708D8284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685" b="24767"/>
          <a:stretch/>
        </xdr:blipFill>
        <xdr:spPr>
          <a:xfrm>
            <a:off x="10458450" y="3019425"/>
            <a:ext cx="2714625" cy="2400300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E7983414-AD23-267E-3B06-F7699431ADFD}"/>
              </a:ext>
            </a:extLst>
          </xdr:cNvPr>
          <xdr:cNvSpPr/>
        </xdr:nvSpPr>
        <xdr:spPr>
          <a:xfrm>
            <a:off x="11744325" y="4314825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70A721C0-E87A-777C-008C-245FE779BF06}"/>
              </a:ext>
            </a:extLst>
          </xdr:cNvPr>
          <xdr:cNvSpPr/>
        </xdr:nvSpPr>
        <xdr:spPr>
          <a:xfrm>
            <a:off x="11658600" y="42291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C1178BB-3AAF-2F7D-D44A-F37BBD0D6867}"/>
              </a:ext>
            </a:extLst>
          </xdr:cNvPr>
          <xdr:cNvSpPr/>
        </xdr:nvSpPr>
        <xdr:spPr>
          <a:xfrm>
            <a:off x="11801475" y="41529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59B3B3EA-4BAA-D2AD-1BDA-DB65F6FF8295}"/>
              </a:ext>
            </a:extLst>
          </xdr:cNvPr>
          <xdr:cNvSpPr/>
        </xdr:nvSpPr>
        <xdr:spPr>
          <a:xfrm>
            <a:off x="11820525" y="4248150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0E10D9B-DA07-D3AC-615B-F96A77233B43}"/>
              </a:ext>
            </a:extLst>
          </xdr:cNvPr>
          <xdr:cNvSpPr/>
        </xdr:nvSpPr>
        <xdr:spPr>
          <a:xfrm>
            <a:off x="11744325" y="42291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0851D72B-B19B-7472-3B73-68CDFC2CCBD9}"/>
              </a:ext>
            </a:extLst>
          </xdr:cNvPr>
          <xdr:cNvSpPr/>
        </xdr:nvSpPr>
        <xdr:spPr>
          <a:xfrm>
            <a:off x="11715750" y="4133850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47</xdr:row>
      <xdr:rowOff>57150</xdr:rowOff>
    </xdr:from>
    <xdr:to>
      <xdr:col>17</xdr:col>
      <xdr:colOff>0</xdr:colOff>
      <xdr:row>60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ADEB7-E477-4033-9733-449BD00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63</xdr:row>
      <xdr:rowOff>152400</xdr:rowOff>
    </xdr:from>
    <xdr:to>
      <xdr:col>17</xdr:col>
      <xdr:colOff>0</xdr:colOff>
      <xdr:row>78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AAB7-5A72-4064-854D-AE242D26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80</xdr:row>
      <xdr:rowOff>123825</xdr:rowOff>
    </xdr:from>
    <xdr:to>
      <xdr:col>17</xdr:col>
      <xdr:colOff>0</xdr:colOff>
      <xdr:row>95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C5E85-8387-4845-BD06-EF3E8E516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518272</xdr:colOff>
      <xdr:row>1</xdr:row>
      <xdr:rowOff>58832</xdr:rowOff>
    </xdr:from>
    <xdr:to>
      <xdr:col>31</xdr:col>
      <xdr:colOff>145676</xdr:colOff>
      <xdr:row>15</xdr:row>
      <xdr:rowOff>56030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020E8-0A03-401A-9AB0-25EC1E405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445434</xdr:colOff>
      <xdr:row>22</xdr:row>
      <xdr:rowOff>91608</xdr:rowOff>
    </xdr:from>
    <xdr:to>
      <xdr:col>28</xdr:col>
      <xdr:colOff>583827</xdr:colOff>
      <xdr:row>39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C4B772-05C5-45DC-881D-502841D9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81</xdr:row>
      <xdr:rowOff>57150</xdr:rowOff>
    </xdr:from>
    <xdr:to>
      <xdr:col>17</xdr:col>
      <xdr:colOff>0</xdr:colOff>
      <xdr:row>94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D263B-5169-4072-86E4-8A2EEA4F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97</xdr:row>
      <xdr:rowOff>152400</xdr:rowOff>
    </xdr:from>
    <xdr:to>
      <xdr:col>17</xdr:col>
      <xdr:colOff>0</xdr:colOff>
      <xdr:row>112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E1649-5308-4FC5-AC88-3014511F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114</xdr:row>
      <xdr:rowOff>123825</xdr:rowOff>
    </xdr:from>
    <xdr:to>
      <xdr:col>17</xdr:col>
      <xdr:colOff>0</xdr:colOff>
      <xdr:row>129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319BE-2088-49AD-9032-0041D143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990600</xdr:colOff>
      <xdr:row>21</xdr:row>
      <xdr:rowOff>0</xdr:rowOff>
    </xdr:from>
    <xdr:to>
      <xdr:col>29</xdr:col>
      <xdr:colOff>495300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8CC2C-76E6-4CA7-92D3-5166838C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523875</xdr:colOff>
      <xdr:row>40</xdr:row>
      <xdr:rowOff>147637</xdr:rowOff>
    </xdr:from>
    <xdr:to>
      <xdr:col>29</xdr:col>
      <xdr:colOff>57150</xdr:colOff>
      <xdr:row>54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30AE7-9CC4-46F6-B6C1-5E50450D2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76</xdr:row>
      <xdr:rowOff>76200</xdr:rowOff>
    </xdr:from>
    <xdr:to>
      <xdr:col>16</xdr:col>
      <xdr:colOff>95250</xdr:colOff>
      <xdr:row>89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ED832-6291-40DF-A481-FD614309E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91</xdr:row>
      <xdr:rowOff>152400</xdr:rowOff>
    </xdr:from>
    <xdr:to>
      <xdr:col>15</xdr:col>
      <xdr:colOff>0</xdr:colOff>
      <xdr:row>106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31CD8-C44A-4CC8-A933-F8A4DB3B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108</xdr:row>
      <xdr:rowOff>123825</xdr:rowOff>
    </xdr:from>
    <xdr:to>
      <xdr:col>15</xdr:col>
      <xdr:colOff>0</xdr:colOff>
      <xdr:row>123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9A41A-2D12-40AC-9C22-C29F85764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723899</xdr:colOff>
      <xdr:row>40</xdr:row>
      <xdr:rowOff>185737</xdr:rowOff>
    </xdr:from>
    <xdr:to>
      <xdr:col>26</xdr:col>
      <xdr:colOff>161925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07A07-4F93-4E71-AD7D-B035E99F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57150</xdr:rowOff>
    </xdr:from>
    <xdr:to>
      <xdr:col>15</xdr:col>
      <xdr:colOff>0</xdr:colOff>
      <xdr:row>88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0BAEC-9181-43E1-A83B-AF8D4E893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91</xdr:row>
      <xdr:rowOff>152400</xdr:rowOff>
    </xdr:from>
    <xdr:to>
      <xdr:col>15</xdr:col>
      <xdr:colOff>0</xdr:colOff>
      <xdr:row>106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72585-D358-49BB-B441-CB65F8C54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108</xdr:row>
      <xdr:rowOff>123825</xdr:rowOff>
    </xdr:from>
    <xdr:to>
      <xdr:col>15</xdr:col>
      <xdr:colOff>0</xdr:colOff>
      <xdr:row>123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C4258-42AE-4CEF-B91D-AA2B8BEA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428625</xdr:colOff>
      <xdr:row>19</xdr:row>
      <xdr:rowOff>57150</xdr:rowOff>
    </xdr:from>
    <xdr:to>
      <xdr:col>29</xdr:col>
      <xdr:colOff>571500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C479F-FA6A-4255-83CD-87F96BEA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523875</xdr:colOff>
      <xdr:row>41</xdr:row>
      <xdr:rowOff>0</xdr:rowOff>
    </xdr:from>
    <xdr:to>
      <xdr:col>30</xdr:col>
      <xdr:colOff>238125</xdr:colOff>
      <xdr:row>55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718EF-CB86-40B4-BFCA-0DFE491E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57150</xdr:rowOff>
    </xdr:from>
    <xdr:to>
      <xdr:col>15</xdr:col>
      <xdr:colOff>0</xdr:colOff>
      <xdr:row>88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FD4CD-F0A2-4296-A78E-D6B7DAFB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91</xdr:row>
      <xdr:rowOff>152400</xdr:rowOff>
    </xdr:from>
    <xdr:to>
      <xdr:col>15</xdr:col>
      <xdr:colOff>0</xdr:colOff>
      <xdr:row>106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526A0-5970-436A-A8CC-D6EB2F29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108</xdr:row>
      <xdr:rowOff>123825</xdr:rowOff>
    </xdr:from>
    <xdr:to>
      <xdr:col>15</xdr:col>
      <xdr:colOff>0</xdr:colOff>
      <xdr:row>123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C4583-4BB8-4647-A305-A8FE3F655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142876</xdr:colOff>
      <xdr:row>20</xdr:row>
      <xdr:rowOff>0</xdr:rowOff>
    </xdr:from>
    <xdr:to>
      <xdr:col>26</xdr:col>
      <xdr:colOff>438150</xdr:colOff>
      <xdr:row>33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32C32-8A5F-483A-8268-130A6D30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238125</xdr:colOff>
      <xdr:row>41</xdr:row>
      <xdr:rowOff>23812</xdr:rowOff>
    </xdr:from>
    <xdr:to>
      <xdr:col>27</xdr:col>
      <xdr:colOff>247650</xdr:colOff>
      <xdr:row>57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038CCA-CB3A-45CA-8B34-22E41711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74</xdr:row>
      <xdr:rowOff>57150</xdr:rowOff>
    </xdr:from>
    <xdr:to>
      <xdr:col>15</xdr:col>
      <xdr:colOff>0</xdr:colOff>
      <xdr:row>87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D326-CF9F-4825-BC10-E0EB75B84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90</xdr:row>
      <xdr:rowOff>152400</xdr:rowOff>
    </xdr:from>
    <xdr:to>
      <xdr:col>15</xdr:col>
      <xdr:colOff>0</xdr:colOff>
      <xdr:row>105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74DEF-2514-4138-BE3C-CD65E8BF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107</xdr:row>
      <xdr:rowOff>123825</xdr:rowOff>
    </xdr:from>
    <xdr:to>
      <xdr:col>15</xdr:col>
      <xdr:colOff>0</xdr:colOff>
      <xdr:row>122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248C6-F6AB-43A4-8B14-6FE65D6F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161925</xdr:colOff>
      <xdr:row>14</xdr:row>
      <xdr:rowOff>161925</xdr:rowOff>
    </xdr:from>
    <xdr:to>
      <xdr:col>31</xdr:col>
      <xdr:colOff>57149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D0B6E-DE3F-41D7-93C0-89EDDF47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209550</xdr:colOff>
      <xdr:row>41</xdr:row>
      <xdr:rowOff>119061</xdr:rowOff>
    </xdr:from>
    <xdr:to>
      <xdr:col>31</xdr:col>
      <xdr:colOff>28575</xdr:colOff>
      <xdr:row>56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CBCF3C-99A2-4651-A405-9DA498369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0</xdr:row>
      <xdr:rowOff>85725</xdr:rowOff>
    </xdr:from>
    <xdr:to>
      <xdr:col>25</xdr:col>
      <xdr:colOff>171450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0B9F6-1FE1-4281-9599-75C3D5D0B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18</xdr:row>
      <xdr:rowOff>142875</xdr:rowOff>
    </xdr:from>
    <xdr:to>
      <xdr:col>25</xdr:col>
      <xdr:colOff>209550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8A60A-FC38-48F3-82B2-4015B888E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25</xdr:col>
      <xdr:colOff>304800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C0BA3-9312-42BD-896F-9A134499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18</xdr:col>
      <xdr:colOff>400050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F1AFB-0A34-4002-B551-1B90A72D3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25</xdr:row>
      <xdr:rowOff>0</xdr:rowOff>
    </xdr:from>
    <xdr:to>
      <xdr:col>9</xdr:col>
      <xdr:colOff>19050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6AE17-D82A-4431-B786-FE7DF85E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y-my.sharepoint.com/Annie/ea%20results/Documents%20and%20Settings/thermo/Desktop/EA%20Results/pendall/2009/2009-211/2009-211%20run3%20Pend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y-my.sharepoint.com/Users/craigcook/Documents/Microsoft%20User%20Data/Office%202011%20AutoRecovery/Shikha/data/Documents%20and%20Settings/thermo/Desktop/EA%20Results/Clementz/2007-134/2007-134%20run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rtorious/lab%20documents/Users/Administrator/Desktop/GAS%20BENCH%20RESULTS/Pendall/2013/2013-0117/2013-0117%20Run%201%20Pend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"/>
      <sheetName val="Original"/>
      <sheetName val="Run 3"/>
    </sheetNames>
    <sheetDataSet>
      <sheetData sheetId="0">
        <row r="1">
          <cell r="A1" t="str">
            <v>Time Code</v>
          </cell>
          <cell r="B1" t="str">
            <v>Line</v>
          </cell>
          <cell r="C1" t="str">
            <v>Identifier 1</v>
          </cell>
          <cell r="D1" t="str">
            <v>Amount</v>
          </cell>
          <cell r="E1" t="str">
            <v>Ampl  28</v>
          </cell>
          <cell r="F1" t="str">
            <v>d 15N/14N</v>
          </cell>
          <cell r="G1" t="str">
            <v>Ampl  44</v>
          </cell>
          <cell r="H1" t="str">
            <v>d 13C/12C</v>
          </cell>
        </row>
        <row r="2">
          <cell r="A2" t="str">
            <v>2009/11/09 15:03:44</v>
          </cell>
          <cell r="B2">
            <v>1</v>
          </cell>
          <cell r="C2" t="str">
            <v>UWSIF23 (Acetil)</v>
          </cell>
          <cell r="D2">
            <v>0.3826</v>
          </cell>
          <cell r="E2">
            <v>958</v>
          </cell>
          <cell r="F2">
            <v>-0.63500000000000001</v>
          </cell>
          <cell r="G2">
            <v>1663</v>
          </cell>
          <cell r="H2">
            <v>-22.216999999999999</v>
          </cell>
        </row>
        <row r="3">
          <cell r="A3" t="str">
            <v>2009/11/09 15:13:35</v>
          </cell>
          <cell r="B3">
            <v>2</v>
          </cell>
          <cell r="C3" t="str">
            <v>UWSIF23 (Acetil)</v>
          </cell>
          <cell r="D3">
            <v>0.47039999999999998</v>
          </cell>
          <cell r="E3">
            <v>1201</v>
          </cell>
          <cell r="F3">
            <v>-0.79800000000000004</v>
          </cell>
          <cell r="G3">
            <v>2090</v>
          </cell>
          <cell r="H3">
            <v>-22.678999999999998</v>
          </cell>
        </row>
        <row r="4">
          <cell r="A4" t="str">
            <v>2009/11/09 15:23:24</v>
          </cell>
          <cell r="B4">
            <v>3</v>
          </cell>
          <cell r="C4" t="str">
            <v>UWSIF23 (Acetil)</v>
          </cell>
          <cell r="D4">
            <v>0.55740000000000001</v>
          </cell>
          <cell r="E4">
            <v>1437</v>
          </cell>
          <cell r="F4">
            <v>-0.76800000000000002</v>
          </cell>
          <cell r="G4">
            <v>2481</v>
          </cell>
          <cell r="H4">
            <v>-22.765999999999998</v>
          </cell>
        </row>
        <row r="5">
          <cell r="A5" t="str">
            <v>2009/11/09 15:33:13</v>
          </cell>
          <cell r="B5">
            <v>4</v>
          </cell>
          <cell r="C5" t="str">
            <v>UWSIF23 (Acetil)</v>
          </cell>
          <cell r="D5">
            <v>0.65339999999999998</v>
          </cell>
          <cell r="E5">
            <v>1709</v>
          </cell>
          <cell r="F5">
            <v>-0.80400000000000005</v>
          </cell>
          <cell r="G5">
            <v>2931</v>
          </cell>
          <cell r="H5">
            <v>-22.809000000000001</v>
          </cell>
        </row>
        <row r="6">
          <cell r="A6" t="str">
            <v>2009/11/09 15:43:03</v>
          </cell>
          <cell r="B6">
            <v>5</v>
          </cell>
          <cell r="C6" t="str">
            <v>UWSIF23 (Acetil)</v>
          </cell>
          <cell r="D6">
            <v>0.78690000000000004</v>
          </cell>
          <cell r="E6">
            <v>2056</v>
          </cell>
          <cell r="F6">
            <v>-0.80400000000000005</v>
          </cell>
          <cell r="G6">
            <v>3493</v>
          </cell>
          <cell r="H6">
            <v>-22.846</v>
          </cell>
        </row>
        <row r="7">
          <cell r="A7" t="str">
            <v>2009/11/09 15:52:52</v>
          </cell>
          <cell r="B7">
            <v>6</v>
          </cell>
          <cell r="C7" t="str">
            <v>check std</v>
          </cell>
          <cell r="D7">
            <v>2.0230999999999999</v>
          </cell>
          <cell r="E7">
            <v>1671</v>
          </cell>
          <cell r="F7">
            <v>0.39100000000000001</v>
          </cell>
          <cell r="G7">
            <v>5217</v>
          </cell>
          <cell r="H7">
            <v>-16.577000000000002</v>
          </cell>
        </row>
        <row r="8">
          <cell r="A8" t="str">
            <v>2009/11/09 16:02:41</v>
          </cell>
          <cell r="B8">
            <v>7</v>
          </cell>
          <cell r="C8" t="str">
            <v>UWSIF11 (Peptone)</v>
          </cell>
          <cell r="D8">
            <v>0.54169999999999996</v>
          </cell>
          <cell r="E8">
            <v>2093</v>
          </cell>
          <cell r="F8">
            <v>5.4989999999999997</v>
          </cell>
          <cell r="G8">
            <v>1515</v>
          </cell>
          <cell r="H8">
            <v>-4.0549999999999997</v>
          </cell>
        </row>
        <row r="9">
          <cell r="A9" t="str">
            <v>2009/11/09 16:12:31</v>
          </cell>
          <cell r="B9">
            <v>8</v>
          </cell>
          <cell r="C9" t="str">
            <v>UWSIF11 (Peptone)</v>
          </cell>
          <cell r="D9">
            <v>0.53879999999999995</v>
          </cell>
          <cell r="E9">
            <v>2069</v>
          </cell>
          <cell r="F9">
            <v>5.4779999999999998</v>
          </cell>
          <cell r="G9">
            <v>1501</v>
          </cell>
          <cell r="H9">
            <v>-4.0759999999999996</v>
          </cell>
        </row>
        <row r="10">
          <cell r="A10" t="str">
            <v>2009/11/09 16:22:20</v>
          </cell>
          <cell r="B10">
            <v>9</v>
          </cell>
          <cell r="C10" t="str">
            <v>STCO 5 083109</v>
          </cell>
          <cell r="D10">
            <v>49.811169999999997</v>
          </cell>
          <cell r="E10">
            <v>2872</v>
          </cell>
          <cell r="F10">
            <v>5.5149999999999997</v>
          </cell>
          <cell r="G10">
            <v>6905</v>
          </cell>
          <cell r="H10">
            <v>-10.366</v>
          </cell>
        </row>
        <row r="11">
          <cell r="A11" t="str">
            <v>2009/11/09 16:32:09</v>
          </cell>
          <cell r="B11">
            <v>10</v>
          </cell>
          <cell r="C11" t="str">
            <v>soil 1  083109</v>
          </cell>
          <cell r="D11">
            <v>49.160600000000002</v>
          </cell>
          <cell r="E11">
            <v>3780</v>
          </cell>
          <cell r="F11">
            <v>5.8310000000000004</v>
          </cell>
          <cell r="G11">
            <v>8631</v>
          </cell>
          <cell r="H11">
            <v>-9.4540000000000006</v>
          </cell>
        </row>
        <row r="12">
          <cell r="A12" t="str">
            <v>2009/11/09 16:41:59</v>
          </cell>
          <cell r="B12">
            <v>11</v>
          </cell>
          <cell r="C12" t="str">
            <v>soil 2  083109</v>
          </cell>
          <cell r="D12">
            <v>49.7119</v>
          </cell>
          <cell r="E12">
            <v>2998</v>
          </cell>
          <cell r="F12">
            <v>5.6890000000000001</v>
          </cell>
          <cell r="G12">
            <v>7495</v>
          </cell>
          <cell r="H12">
            <v>-9.1489999999999991</v>
          </cell>
        </row>
        <row r="13">
          <cell r="A13" t="str">
            <v>2009/11/09 16:51:48</v>
          </cell>
          <cell r="B13">
            <v>12</v>
          </cell>
          <cell r="C13" t="str">
            <v>STCO 4  083109</v>
          </cell>
          <cell r="D13">
            <v>49.6648</v>
          </cell>
          <cell r="E13">
            <v>2796</v>
          </cell>
          <cell r="F13">
            <v>5.84</v>
          </cell>
          <cell r="G13">
            <v>6717</v>
          </cell>
          <cell r="H13">
            <v>-9.6880000000000006</v>
          </cell>
        </row>
        <row r="14">
          <cell r="A14" t="str">
            <v>2009/11/09 17:01:37</v>
          </cell>
          <cell r="B14">
            <v>13</v>
          </cell>
          <cell r="C14" t="str">
            <v>1</v>
          </cell>
          <cell r="D14">
            <v>19.974299999999999</v>
          </cell>
          <cell r="E14">
            <v>1627</v>
          </cell>
          <cell r="F14">
            <v>2.42</v>
          </cell>
          <cell r="G14">
            <v>4089</v>
          </cell>
          <cell r="H14">
            <v>-12.715</v>
          </cell>
        </row>
        <row r="15">
          <cell r="A15" t="str">
            <v>2009/11/09 17:11:27</v>
          </cell>
          <cell r="B15">
            <v>14</v>
          </cell>
          <cell r="C15" t="str">
            <v>2</v>
          </cell>
          <cell r="D15">
            <v>19.4358</v>
          </cell>
          <cell r="E15">
            <v>1685</v>
          </cell>
          <cell r="F15">
            <v>3.5630000000000002</v>
          </cell>
          <cell r="G15">
            <v>4171</v>
          </cell>
          <cell r="H15">
            <v>-12.987</v>
          </cell>
        </row>
        <row r="16">
          <cell r="A16" t="str">
            <v>2009/11/09 17:21:17</v>
          </cell>
          <cell r="B16">
            <v>15</v>
          </cell>
          <cell r="C16" t="str">
            <v>3</v>
          </cell>
          <cell r="D16">
            <v>20.4084</v>
          </cell>
          <cell r="E16">
            <v>1774</v>
          </cell>
          <cell r="F16">
            <v>3.411</v>
          </cell>
          <cell r="G16">
            <v>4326</v>
          </cell>
          <cell r="H16">
            <v>-12.984999999999999</v>
          </cell>
        </row>
        <row r="17">
          <cell r="A17" t="str">
            <v>2009/11/09 17:31:06</v>
          </cell>
          <cell r="B17">
            <v>16</v>
          </cell>
          <cell r="C17" t="str">
            <v>4</v>
          </cell>
          <cell r="D17">
            <v>19.599799999999998</v>
          </cell>
          <cell r="E17">
            <v>1667</v>
          </cell>
          <cell r="F17">
            <v>2.742</v>
          </cell>
          <cell r="G17">
            <v>3957</v>
          </cell>
          <cell r="H17">
            <v>-12.422000000000001</v>
          </cell>
        </row>
        <row r="18">
          <cell r="A18" t="str">
            <v>2009/11/09 17:40:56</v>
          </cell>
          <cell r="B18">
            <v>17</v>
          </cell>
          <cell r="C18" t="str">
            <v>5</v>
          </cell>
          <cell r="D18">
            <v>19.168500000000002</v>
          </cell>
          <cell r="E18">
            <v>1375</v>
          </cell>
          <cell r="F18">
            <v>2.706</v>
          </cell>
          <cell r="G18">
            <v>3328</v>
          </cell>
          <cell r="H18">
            <v>-12.673999999999999</v>
          </cell>
        </row>
        <row r="19">
          <cell r="A19" t="str">
            <v>2009/11/09 17:50:45</v>
          </cell>
          <cell r="B19">
            <v>18</v>
          </cell>
          <cell r="C19" t="str">
            <v>6</v>
          </cell>
          <cell r="D19">
            <v>19.373000000000001</v>
          </cell>
          <cell r="E19">
            <v>1246</v>
          </cell>
          <cell r="F19">
            <v>3.22</v>
          </cell>
          <cell r="G19">
            <v>2983</v>
          </cell>
          <cell r="H19">
            <v>-12.260999999999999</v>
          </cell>
        </row>
        <row r="20">
          <cell r="A20" t="str">
            <v>2009/11/09 18:00:35</v>
          </cell>
          <cell r="B20">
            <v>19</v>
          </cell>
          <cell r="C20" t="str">
            <v>7</v>
          </cell>
          <cell r="D20">
            <v>19.563400000000001</v>
          </cell>
          <cell r="E20">
            <v>1189</v>
          </cell>
          <cell r="F20">
            <v>3.3769999999999998</v>
          </cell>
          <cell r="G20">
            <v>2867</v>
          </cell>
          <cell r="H20">
            <v>-12.807</v>
          </cell>
        </row>
        <row r="21">
          <cell r="A21" t="str">
            <v>2009/11/09 18:10:24</v>
          </cell>
          <cell r="B21">
            <v>20</v>
          </cell>
          <cell r="C21" t="str">
            <v>8</v>
          </cell>
          <cell r="D21">
            <v>19.379300000000001</v>
          </cell>
          <cell r="E21">
            <v>858</v>
          </cell>
          <cell r="F21">
            <v>3.0249999999999999</v>
          </cell>
          <cell r="G21">
            <v>2028</v>
          </cell>
          <cell r="H21">
            <v>-13.271000000000001</v>
          </cell>
        </row>
        <row r="22">
          <cell r="A22" t="str">
            <v>2009/11/09 18:20:15</v>
          </cell>
          <cell r="B22">
            <v>21</v>
          </cell>
          <cell r="C22" t="str">
            <v>17</v>
          </cell>
          <cell r="D22">
            <v>5.6624999999999996</v>
          </cell>
          <cell r="E22">
            <v>1621</v>
          </cell>
          <cell r="F22">
            <v>7.2679999999999998</v>
          </cell>
          <cell r="G22">
            <v>11351</v>
          </cell>
          <cell r="H22">
            <v>-16.035</v>
          </cell>
        </row>
        <row r="23">
          <cell r="A23" t="str">
            <v>2009/11/09 18:30:04</v>
          </cell>
          <cell r="B23">
            <v>22</v>
          </cell>
          <cell r="C23" t="str">
            <v>17</v>
          </cell>
          <cell r="D23">
            <v>5.9157999999999999</v>
          </cell>
          <cell r="E23">
            <v>1692</v>
          </cell>
          <cell r="F23">
            <v>7.0069999999999997</v>
          </cell>
          <cell r="G23">
            <v>11894</v>
          </cell>
          <cell r="H23">
            <v>-16.134</v>
          </cell>
        </row>
        <row r="24">
          <cell r="A24" t="str">
            <v>2009/11/09 18:39:54</v>
          </cell>
          <cell r="B24">
            <v>23</v>
          </cell>
          <cell r="C24" t="str">
            <v>18</v>
          </cell>
          <cell r="D24">
            <v>5.0933000000000002</v>
          </cell>
          <cell r="E24">
            <v>2067</v>
          </cell>
          <cell r="F24">
            <v>14.468</v>
          </cell>
          <cell r="G24">
            <v>12166</v>
          </cell>
          <cell r="H24">
            <v>-17.242000000000001</v>
          </cell>
        </row>
        <row r="25">
          <cell r="A25" t="str">
            <v>2009/11/09 18:49:44</v>
          </cell>
          <cell r="B25">
            <v>24</v>
          </cell>
          <cell r="C25" t="str">
            <v>18</v>
          </cell>
          <cell r="D25">
            <v>6.0076999999999998</v>
          </cell>
          <cell r="E25">
            <v>2492</v>
          </cell>
          <cell r="F25">
            <v>14.6</v>
          </cell>
          <cell r="G25">
            <v>13574</v>
          </cell>
          <cell r="H25">
            <v>-17.186</v>
          </cell>
        </row>
        <row r="26">
          <cell r="A26" t="str">
            <v>2009/11/09 18:59:33</v>
          </cell>
          <cell r="B26">
            <v>25</v>
          </cell>
          <cell r="C26" t="str">
            <v>19</v>
          </cell>
          <cell r="D26">
            <v>5.8811</v>
          </cell>
          <cell r="E26">
            <v>1667</v>
          </cell>
          <cell r="F26">
            <v>5.5019999999999998</v>
          </cell>
          <cell r="G26">
            <v>7684</v>
          </cell>
          <cell r="H26">
            <v>-15.657</v>
          </cell>
        </row>
        <row r="27">
          <cell r="A27" t="str">
            <v>2009/11/09 19:09:23</v>
          </cell>
          <cell r="B27">
            <v>26</v>
          </cell>
          <cell r="C27" t="str">
            <v>19</v>
          </cell>
          <cell r="D27">
            <v>5.9448999999999996</v>
          </cell>
          <cell r="E27">
            <v>1685</v>
          </cell>
          <cell r="F27">
            <v>5.4610000000000003</v>
          </cell>
          <cell r="G27">
            <v>7822</v>
          </cell>
          <cell r="H27">
            <v>-15.673999999999999</v>
          </cell>
        </row>
        <row r="28">
          <cell r="A28" t="str">
            <v>2009/11/09 19:19:13</v>
          </cell>
          <cell r="B28">
            <v>27</v>
          </cell>
          <cell r="C28" t="str">
            <v>20</v>
          </cell>
          <cell r="D28">
            <v>5.7079000000000004</v>
          </cell>
          <cell r="E28">
            <v>2032</v>
          </cell>
          <cell r="F28">
            <v>11.41</v>
          </cell>
          <cell r="G28">
            <v>13347</v>
          </cell>
          <cell r="H28">
            <v>-16.748000000000001</v>
          </cell>
        </row>
        <row r="29">
          <cell r="A29" t="str">
            <v>2009/11/09 19:29:02</v>
          </cell>
          <cell r="B29">
            <v>28</v>
          </cell>
          <cell r="C29" t="str">
            <v>20</v>
          </cell>
          <cell r="D29">
            <v>5.2324000000000002</v>
          </cell>
          <cell r="E29">
            <v>1710</v>
          </cell>
          <cell r="F29">
            <v>11.532</v>
          </cell>
          <cell r="G29">
            <v>12199</v>
          </cell>
          <cell r="H29">
            <v>-16.702000000000002</v>
          </cell>
        </row>
        <row r="30">
          <cell r="A30" t="str">
            <v>2009/11/09 19:38:52</v>
          </cell>
          <cell r="B30">
            <v>29</v>
          </cell>
          <cell r="C30" t="str">
            <v>21</v>
          </cell>
          <cell r="D30">
            <v>5.9977</v>
          </cell>
          <cell r="E30">
            <v>1749</v>
          </cell>
          <cell r="F30">
            <v>4.5049999999999999</v>
          </cell>
          <cell r="G30">
            <v>14100</v>
          </cell>
          <cell r="H30">
            <v>-16.969000000000001</v>
          </cell>
        </row>
        <row r="31">
          <cell r="A31" t="str">
            <v>2009/11/09 19:48:42</v>
          </cell>
          <cell r="B31">
            <v>30</v>
          </cell>
          <cell r="C31" t="str">
            <v>21</v>
          </cell>
          <cell r="D31">
            <v>5.9858000000000002</v>
          </cell>
          <cell r="E31">
            <v>1755</v>
          </cell>
          <cell r="F31">
            <v>4.4180000000000001</v>
          </cell>
          <cell r="G31">
            <v>13989</v>
          </cell>
          <cell r="H31">
            <v>-17</v>
          </cell>
        </row>
        <row r="32">
          <cell r="A32" t="str">
            <v>2009/11/09 19:58:32</v>
          </cell>
          <cell r="B32">
            <v>31</v>
          </cell>
          <cell r="C32" t="str">
            <v>22</v>
          </cell>
          <cell r="D32">
            <v>5.8524000000000003</v>
          </cell>
          <cell r="E32">
            <v>2440</v>
          </cell>
          <cell r="F32">
            <v>15.568</v>
          </cell>
          <cell r="G32">
            <v>14653</v>
          </cell>
          <cell r="H32">
            <v>-17.2</v>
          </cell>
        </row>
        <row r="33">
          <cell r="A33" t="str">
            <v>2009/11/09 20:08:21</v>
          </cell>
          <cell r="B33">
            <v>32</v>
          </cell>
          <cell r="C33" t="str">
            <v>22</v>
          </cell>
          <cell r="D33">
            <v>5.8087</v>
          </cell>
          <cell r="E33">
            <v>2407</v>
          </cell>
          <cell r="F33">
            <v>15.5</v>
          </cell>
          <cell r="G33">
            <v>14499</v>
          </cell>
          <cell r="H33">
            <v>-17.236999999999998</v>
          </cell>
        </row>
        <row r="34">
          <cell r="A34" t="str">
            <v>2009/11/09 20:18:11</v>
          </cell>
          <cell r="B34">
            <v>33</v>
          </cell>
          <cell r="C34" t="str">
            <v>23</v>
          </cell>
          <cell r="D34">
            <v>5.9569999999999999</v>
          </cell>
          <cell r="E34">
            <v>2698</v>
          </cell>
          <cell r="F34">
            <v>11.904</v>
          </cell>
          <cell r="G34">
            <v>14521</v>
          </cell>
          <cell r="H34">
            <v>-16.417999999999999</v>
          </cell>
        </row>
        <row r="35">
          <cell r="A35" t="str">
            <v>2009/11/09 20:28:01</v>
          </cell>
          <cell r="B35">
            <v>34</v>
          </cell>
          <cell r="C35" t="str">
            <v>23</v>
          </cell>
          <cell r="D35">
            <v>5.6947000000000001</v>
          </cell>
          <cell r="E35">
            <v>2393</v>
          </cell>
          <cell r="F35">
            <v>11.835000000000001</v>
          </cell>
          <cell r="G35">
            <v>13914</v>
          </cell>
          <cell r="H35">
            <v>-16.446999999999999</v>
          </cell>
        </row>
        <row r="36">
          <cell r="A36" t="str">
            <v>2009/11/09 20:37:51</v>
          </cell>
          <cell r="B36">
            <v>35</v>
          </cell>
          <cell r="C36" t="str">
            <v>24</v>
          </cell>
          <cell r="D36">
            <v>5.3109000000000002</v>
          </cell>
          <cell r="E36">
            <v>1470</v>
          </cell>
          <cell r="F36">
            <v>5.992</v>
          </cell>
          <cell r="G36">
            <v>13124</v>
          </cell>
          <cell r="H36">
            <v>-16.704999999999998</v>
          </cell>
        </row>
        <row r="37">
          <cell r="A37" t="str">
            <v>2009/11/09 20:47:41</v>
          </cell>
          <cell r="B37">
            <v>36</v>
          </cell>
          <cell r="C37" t="str">
            <v>24</v>
          </cell>
          <cell r="D37">
            <v>5.9813999999999998</v>
          </cell>
          <cell r="E37">
            <v>1711</v>
          </cell>
          <cell r="F37">
            <v>5.7329999999999997</v>
          </cell>
          <cell r="G37">
            <v>14472</v>
          </cell>
          <cell r="H37">
            <v>-16.803999999999998</v>
          </cell>
        </row>
        <row r="38">
          <cell r="A38" t="str">
            <v>2009/11/09 20:57:31</v>
          </cell>
          <cell r="B38">
            <v>37</v>
          </cell>
          <cell r="C38" t="str">
            <v>25</v>
          </cell>
          <cell r="D38">
            <v>5.3117999999999999</v>
          </cell>
          <cell r="E38">
            <v>2512</v>
          </cell>
          <cell r="F38">
            <v>14.609</v>
          </cell>
          <cell r="G38">
            <v>13777</v>
          </cell>
          <cell r="H38">
            <v>-17.027999999999999</v>
          </cell>
        </row>
        <row r="39">
          <cell r="A39" t="str">
            <v>2009/11/09 21:07:21</v>
          </cell>
          <cell r="B39">
            <v>38</v>
          </cell>
          <cell r="C39" t="str">
            <v>25</v>
          </cell>
          <cell r="D39">
            <v>5.4798999999999998</v>
          </cell>
          <cell r="E39">
            <v>2550</v>
          </cell>
          <cell r="F39">
            <v>14.651999999999999</v>
          </cell>
          <cell r="G39">
            <v>14189</v>
          </cell>
          <cell r="H39">
            <v>-17.103000000000002</v>
          </cell>
        </row>
        <row r="40">
          <cell r="A40" t="str">
            <v>2009/11/09 21:17:11</v>
          </cell>
          <cell r="B40">
            <v>39</v>
          </cell>
          <cell r="C40" t="str">
            <v>26</v>
          </cell>
          <cell r="D40">
            <v>5.4644000000000004</v>
          </cell>
          <cell r="E40">
            <v>2965</v>
          </cell>
          <cell r="F40">
            <v>16.434999999999999</v>
          </cell>
          <cell r="G40">
            <v>14502</v>
          </cell>
          <cell r="H40">
            <v>-16.798999999999999</v>
          </cell>
        </row>
        <row r="41">
          <cell r="A41" t="str">
            <v>2009/11/09 21:27:01</v>
          </cell>
          <cell r="B41">
            <v>40</v>
          </cell>
          <cell r="C41" t="str">
            <v>26</v>
          </cell>
          <cell r="D41">
            <v>5.6910999999999996</v>
          </cell>
          <cell r="E41">
            <v>3003</v>
          </cell>
          <cell r="F41">
            <v>16.120999999999999</v>
          </cell>
          <cell r="G41">
            <v>14877</v>
          </cell>
          <cell r="H41">
            <v>-16.792000000000002</v>
          </cell>
        </row>
        <row r="42">
          <cell r="A42" t="str">
            <v>2009/11/09 21:36:51</v>
          </cell>
          <cell r="B42">
            <v>41</v>
          </cell>
          <cell r="C42" t="str">
            <v>27</v>
          </cell>
          <cell r="D42">
            <v>5.6599000000000004</v>
          </cell>
          <cell r="E42">
            <v>2364</v>
          </cell>
          <cell r="F42">
            <v>3.7759999999999998</v>
          </cell>
          <cell r="G42">
            <v>14844</v>
          </cell>
          <cell r="H42">
            <v>-16.690999999999999</v>
          </cell>
        </row>
        <row r="43">
          <cell r="A43" t="str">
            <v>2009/11/09 21:46:41</v>
          </cell>
          <cell r="B43">
            <v>42</v>
          </cell>
          <cell r="C43" t="str">
            <v>27</v>
          </cell>
          <cell r="D43">
            <v>5.9730999999999996</v>
          </cell>
          <cell r="E43">
            <v>2253</v>
          </cell>
          <cell r="F43">
            <v>3.5859999999999999</v>
          </cell>
          <cell r="G43">
            <v>15039</v>
          </cell>
          <cell r="H43">
            <v>-16.748999999999999</v>
          </cell>
        </row>
        <row r="44">
          <cell r="A44" t="str">
            <v>2009/11/09 21:56:31</v>
          </cell>
          <cell r="B44">
            <v>43</v>
          </cell>
          <cell r="C44" t="str">
            <v>28</v>
          </cell>
          <cell r="D44">
            <v>5.9329999999999998</v>
          </cell>
          <cell r="E44">
            <v>3264</v>
          </cell>
          <cell r="F44">
            <v>4.1159999999999997</v>
          </cell>
          <cell r="G44">
            <v>14138</v>
          </cell>
          <cell r="H44">
            <v>-16.402000000000001</v>
          </cell>
        </row>
        <row r="45">
          <cell r="A45" t="str">
            <v>2009/11/09 22:06:21</v>
          </cell>
          <cell r="B45">
            <v>44</v>
          </cell>
          <cell r="C45" t="str">
            <v>28</v>
          </cell>
          <cell r="D45">
            <v>5.851</v>
          </cell>
          <cell r="E45">
            <v>3259</v>
          </cell>
          <cell r="F45">
            <v>4.0949999999999998</v>
          </cell>
          <cell r="G45">
            <v>14198</v>
          </cell>
          <cell r="H45">
            <v>-16.431999999999999</v>
          </cell>
        </row>
        <row r="46">
          <cell r="A46" t="str">
            <v>2009/11/09 22:16:11</v>
          </cell>
          <cell r="B46">
            <v>45</v>
          </cell>
          <cell r="C46" t="str">
            <v>UWSIF23 (Acetil)</v>
          </cell>
          <cell r="D46">
            <v>0.629</v>
          </cell>
          <cell r="E46">
            <v>1912</v>
          </cell>
          <cell r="F46">
            <v>-0.623</v>
          </cell>
          <cell r="G46">
            <v>3341</v>
          </cell>
          <cell r="H46">
            <v>-22.844000000000001</v>
          </cell>
        </row>
        <row r="47">
          <cell r="A47" t="str">
            <v>2009/11/09 22:26:01</v>
          </cell>
          <cell r="B47">
            <v>46</v>
          </cell>
          <cell r="C47" t="str">
            <v>UWSIF23 (Acetil)</v>
          </cell>
          <cell r="D47">
            <v>0.6391</v>
          </cell>
          <cell r="E47">
            <v>1926</v>
          </cell>
          <cell r="F47">
            <v>-0.72199999999999998</v>
          </cell>
          <cell r="G47">
            <v>3368</v>
          </cell>
          <cell r="H47">
            <v>-22.864999999999998</v>
          </cell>
        </row>
        <row r="48">
          <cell r="A48" t="str">
            <v>2009/11/09 22:35:51</v>
          </cell>
          <cell r="B48">
            <v>47</v>
          </cell>
          <cell r="C48" t="str">
            <v>check std</v>
          </cell>
          <cell r="D48">
            <v>2.0644999999999998</v>
          </cell>
          <cell r="E48">
            <v>2000</v>
          </cell>
          <cell r="F48">
            <v>0.46200000000000002</v>
          </cell>
          <cell r="G48">
            <v>6368</v>
          </cell>
          <cell r="H48">
            <v>-16.55</v>
          </cell>
        </row>
        <row r="49">
          <cell r="A49" t="str">
            <v>2009/11/09 22:45:42</v>
          </cell>
          <cell r="B49">
            <v>48</v>
          </cell>
          <cell r="C49" t="str">
            <v>UWSIF11 (Peptone)</v>
          </cell>
          <cell r="D49">
            <v>0.53410000000000002</v>
          </cell>
          <cell r="E49">
            <v>2404</v>
          </cell>
          <cell r="F49">
            <v>5.5510000000000002</v>
          </cell>
          <cell r="G49">
            <v>1765</v>
          </cell>
          <cell r="H49">
            <v>-4.1390000000000002</v>
          </cell>
        </row>
        <row r="50">
          <cell r="A50" t="str">
            <v>2009/11/09 22:55:31</v>
          </cell>
          <cell r="B50">
            <v>49</v>
          </cell>
          <cell r="C50" t="str">
            <v>UWSIF11 (Peptone)</v>
          </cell>
          <cell r="D50">
            <v>0.58589999999999998</v>
          </cell>
          <cell r="E50">
            <v>2691</v>
          </cell>
          <cell r="F50">
            <v>5.4770000000000003</v>
          </cell>
          <cell r="G50">
            <v>1957</v>
          </cell>
          <cell r="H50">
            <v>-4.149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onal"/>
      <sheetName val="Sorted"/>
      <sheetName val="run 2"/>
      <sheetName val="Original 1"/>
    </sheetNames>
    <sheetDataSet>
      <sheetData sheetId="0" refreshError="1">
        <row r="1">
          <cell r="A1" t="str">
            <v>Line</v>
          </cell>
          <cell r="B1" t="str">
            <v>Identifier 1</v>
          </cell>
          <cell r="C1" t="str">
            <v>Amount</v>
          </cell>
          <cell r="D1" t="str">
            <v>Peak Nr</v>
          </cell>
          <cell r="E1" t="str">
            <v>Ampl  28</v>
          </cell>
          <cell r="F1" t="str">
            <v>d 15N/14N</v>
          </cell>
          <cell r="G1" t="str">
            <v>Ampl  44</v>
          </cell>
          <cell r="H1" t="str">
            <v>d 13C/12C</v>
          </cell>
        </row>
        <row r="2">
          <cell r="A2">
            <v>1</v>
          </cell>
          <cell r="B2" t="str">
            <v>std(Acetil)</v>
          </cell>
          <cell r="C2">
            <v>0.2959</v>
          </cell>
          <cell r="D2">
            <v>1</v>
          </cell>
          <cell r="E2">
            <v>1424</v>
          </cell>
          <cell r="F2">
            <v>-0.25</v>
          </cell>
        </row>
        <row r="3">
          <cell r="A3">
            <v>1</v>
          </cell>
          <cell r="B3" t="str">
            <v>std(Acetil)</v>
          </cell>
          <cell r="C3">
            <v>0.2959</v>
          </cell>
          <cell r="D3">
            <v>2</v>
          </cell>
          <cell r="E3">
            <v>1424</v>
          </cell>
          <cell r="F3">
            <v>0</v>
          </cell>
        </row>
        <row r="4">
          <cell r="A4">
            <v>1</v>
          </cell>
          <cell r="B4" t="str">
            <v>std(Acetil)</v>
          </cell>
          <cell r="C4">
            <v>0.2959</v>
          </cell>
          <cell r="D4">
            <v>3</v>
          </cell>
          <cell r="E4">
            <v>864</v>
          </cell>
          <cell r="F4">
            <v>0.27900000000000003</v>
          </cell>
        </row>
        <row r="5">
          <cell r="A5">
            <v>1</v>
          </cell>
          <cell r="B5" t="str">
            <v>std(Acetil)</v>
          </cell>
          <cell r="C5">
            <v>0.2959</v>
          </cell>
          <cell r="D5">
            <v>4</v>
          </cell>
          <cell r="G5">
            <v>1854</v>
          </cell>
          <cell r="H5">
            <v>-19.085999999999999</v>
          </cell>
        </row>
        <row r="6">
          <cell r="A6">
            <v>1</v>
          </cell>
          <cell r="B6" t="str">
            <v>std(Acetil)</v>
          </cell>
          <cell r="C6">
            <v>0.2959</v>
          </cell>
          <cell r="D6">
            <v>5</v>
          </cell>
          <cell r="G6">
            <v>3287</v>
          </cell>
          <cell r="H6">
            <v>6.9000000000000006E-2</v>
          </cell>
        </row>
        <row r="7">
          <cell r="A7">
            <v>1</v>
          </cell>
          <cell r="B7" t="str">
            <v>std(Acetil)</v>
          </cell>
          <cell r="C7">
            <v>0.2959</v>
          </cell>
          <cell r="D7">
            <v>6</v>
          </cell>
          <cell r="G7">
            <v>3266</v>
          </cell>
          <cell r="H7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orted"/>
      <sheetName val="Filtered"/>
      <sheetName val="PivotTable"/>
      <sheetName val="run 1"/>
      <sheetName val="Linearity Corr."/>
    </sheetNames>
    <sheetDataSet>
      <sheetData sheetId="0">
        <row r="1">
          <cell r="A1" t="str">
            <v>Time Code</v>
          </cell>
          <cell r="B1" t="str">
            <v>Line</v>
          </cell>
          <cell r="C1" t="str">
            <v>Identifier 1</v>
          </cell>
          <cell r="D1" t="str">
            <v>Identifier 2</v>
          </cell>
          <cell r="E1" t="str">
            <v>Preparation</v>
          </cell>
          <cell r="F1" t="str">
            <v>Peak Nr</v>
          </cell>
          <cell r="G1" t="str">
            <v>Ampl  44</v>
          </cell>
          <cell r="H1" t="str">
            <v>Area 44</v>
          </cell>
          <cell r="I1" t="str">
            <v>d 13C/12C</v>
          </cell>
          <cell r="J1" t="str">
            <v>d 18O/16O</v>
          </cell>
          <cell r="K1" t="str">
            <v>Comment</v>
          </cell>
        </row>
        <row r="2">
          <cell r="A2" t="str">
            <v>2013/05/06 10:20:49</v>
          </cell>
          <cell r="B2">
            <v>1</v>
          </cell>
          <cell r="C2" t="str">
            <v>junk20130078.11</v>
          </cell>
          <cell r="D2" t="str">
            <v>junk</v>
          </cell>
          <cell r="F2">
            <v>1</v>
          </cell>
          <cell r="G2">
            <v>2488</v>
          </cell>
          <cell r="H2">
            <v>47.991999999999997</v>
          </cell>
          <cell r="I2">
            <v>0.29299999999999998</v>
          </cell>
          <cell r="J2">
            <v>0.21099999999999999</v>
          </cell>
          <cell r="K2" t="str">
            <v>Job:  2013-0103 run 1 Kim</v>
          </cell>
        </row>
        <row r="3">
          <cell r="A3" t="str">
            <v>2013/05/06 10:20:49</v>
          </cell>
          <cell r="B3">
            <v>1</v>
          </cell>
          <cell r="C3" t="str">
            <v>junk20130078.11</v>
          </cell>
          <cell r="D3" t="str">
            <v>junk</v>
          </cell>
          <cell r="F3">
            <v>2</v>
          </cell>
          <cell r="G3">
            <v>2496</v>
          </cell>
          <cell r="H3">
            <v>72.713999999999999</v>
          </cell>
          <cell r="I3">
            <v>0</v>
          </cell>
          <cell r="J3">
            <v>0</v>
          </cell>
          <cell r="K3" t="str">
            <v>Job:  2013-0103 run 1 Kim</v>
          </cell>
        </row>
        <row r="4">
          <cell r="A4" t="str">
            <v>2013/05/06 10:20:49</v>
          </cell>
          <cell r="B4">
            <v>1</v>
          </cell>
          <cell r="C4" t="str">
            <v>junk20130078.11</v>
          </cell>
          <cell r="D4" t="str">
            <v>junk</v>
          </cell>
          <cell r="F4">
            <v>3</v>
          </cell>
          <cell r="G4">
            <v>2492</v>
          </cell>
          <cell r="H4">
            <v>48.161000000000001</v>
          </cell>
          <cell r="I4">
            <v>-0.10100000000000001</v>
          </cell>
          <cell r="J4">
            <v>-8.2000000000000003E-2</v>
          </cell>
          <cell r="K4" t="str">
            <v>Job:  2013-0103 run 1 Kim</v>
          </cell>
        </row>
        <row r="5">
          <cell r="A5" t="str">
            <v>2013/05/06 10:20:49</v>
          </cell>
          <cell r="B5">
            <v>1</v>
          </cell>
          <cell r="C5" t="str">
            <v>junk20130078.11</v>
          </cell>
          <cell r="D5" t="str">
            <v>junk</v>
          </cell>
          <cell r="F5">
            <v>4</v>
          </cell>
          <cell r="G5">
            <v>169</v>
          </cell>
          <cell r="H5">
            <v>0.94499999999999995</v>
          </cell>
          <cell r="I5">
            <v>2.5179999999999998</v>
          </cell>
          <cell r="J5">
            <v>20.376000000000001</v>
          </cell>
          <cell r="K5" t="str">
            <v>Job:  2013-0103 run 1 Kim</v>
          </cell>
        </row>
        <row r="6">
          <cell r="A6" t="str">
            <v>2013/05/06 10:20:49</v>
          </cell>
          <cell r="B6">
            <v>1</v>
          </cell>
          <cell r="C6" t="str">
            <v>junk20130078.11</v>
          </cell>
          <cell r="D6" t="str">
            <v>junk</v>
          </cell>
          <cell r="F6">
            <v>5</v>
          </cell>
          <cell r="G6">
            <v>151</v>
          </cell>
          <cell r="H6">
            <v>0.84099999999999997</v>
          </cell>
          <cell r="I6">
            <v>2.7269999999999999</v>
          </cell>
          <cell r="J6">
            <v>20.469000000000001</v>
          </cell>
          <cell r="K6" t="str">
            <v>Job:  2013-0103 run 1 Kim</v>
          </cell>
        </row>
        <row r="7">
          <cell r="A7" t="str">
            <v>2013/05/06 10:20:49</v>
          </cell>
          <cell r="B7">
            <v>1</v>
          </cell>
          <cell r="C7" t="str">
            <v>junk20130078.11</v>
          </cell>
          <cell r="D7" t="str">
            <v>junk</v>
          </cell>
          <cell r="F7">
            <v>6</v>
          </cell>
          <cell r="G7">
            <v>2483</v>
          </cell>
          <cell r="H7">
            <v>47.942</v>
          </cell>
          <cell r="I7">
            <v>0.92500000000000004</v>
          </cell>
          <cell r="J7">
            <v>0.97099999999999997</v>
          </cell>
          <cell r="K7" t="str">
            <v>Job:  2013-0103 run 1 Kim</v>
          </cell>
        </row>
        <row r="8">
          <cell r="A8" t="str">
            <v>2013/05/06 10:20:49</v>
          </cell>
          <cell r="B8">
            <v>1</v>
          </cell>
          <cell r="C8" t="str">
            <v>junk20130078.11</v>
          </cell>
          <cell r="D8" t="str">
            <v>junk</v>
          </cell>
          <cell r="F8">
            <v>7</v>
          </cell>
          <cell r="G8">
            <v>2488</v>
          </cell>
          <cell r="H8">
            <v>48.037999999999997</v>
          </cell>
          <cell r="I8">
            <v>0.14399999999999999</v>
          </cell>
          <cell r="J8">
            <v>0.16900000000000001</v>
          </cell>
          <cell r="K8" t="str">
            <v>Job:  2013-0103 run 1 Kim</v>
          </cell>
        </row>
        <row r="9">
          <cell r="A9" t="str">
            <v>2013/05/06 10:20:49</v>
          </cell>
          <cell r="B9">
            <v>1</v>
          </cell>
          <cell r="C9" t="str">
            <v>junk20130078.11</v>
          </cell>
          <cell r="D9" t="str">
            <v>junk</v>
          </cell>
          <cell r="F9">
            <v>8</v>
          </cell>
          <cell r="G9">
            <v>2488</v>
          </cell>
          <cell r="H9">
            <v>48.043999999999997</v>
          </cell>
          <cell r="I9">
            <v>-4.5999999999999999E-2</v>
          </cell>
          <cell r="J9">
            <v>-1.7000000000000001E-2</v>
          </cell>
          <cell r="K9" t="str">
            <v>Job:  2013-0103 run 1 Kim</v>
          </cell>
        </row>
        <row r="10">
          <cell r="A10" t="str">
            <v>2013/05/06 10:43:02</v>
          </cell>
          <cell r="B10">
            <v>2</v>
          </cell>
          <cell r="C10" t="str">
            <v>junk20130078.12</v>
          </cell>
          <cell r="D10" t="str">
            <v>junk</v>
          </cell>
          <cell r="F10">
            <v>1</v>
          </cell>
          <cell r="G10">
            <v>2486</v>
          </cell>
          <cell r="H10">
            <v>47.984000000000002</v>
          </cell>
          <cell r="I10">
            <v>0.184</v>
          </cell>
          <cell r="J10">
            <v>0.161</v>
          </cell>
          <cell r="K10" t="str">
            <v>Helium Pressure: 1300</v>
          </cell>
        </row>
        <row r="11">
          <cell r="A11" t="str">
            <v>2013/05/06 10:43:02</v>
          </cell>
          <cell r="B11">
            <v>2</v>
          </cell>
          <cell r="C11" t="str">
            <v>junk20130078.12</v>
          </cell>
          <cell r="D11" t="str">
            <v>junk</v>
          </cell>
          <cell r="F11">
            <v>2</v>
          </cell>
          <cell r="G11">
            <v>2490</v>
          </cell>
          <cell r="H11">
            <v>72.659000000000006</v>
          </cell>
          <cell r="I11">
            <v>0</v>
          </cell>
          <cell r="J11">
            <v>0</v>
          </cell>
          <cell r="K11" t="str">
            <v>Helium Pressure: 1300</v>
          </cell>
        </row>
        <row r="12">
          <cell r="A12" t="str">
            <v>2013/05/06 10:43:02</v>
          </cell>
          <cell r="B12">
            <v>2</v>
          </cell>
          <cell r="C12" t="str">
            <v>junk20130078.12</v>
          </cell>
          <cell r="D12" t="str">
            <v>junk</v>
          </cell>
          <cell r="F12">
            <v>3</v>
          </cell>
          <cell r="G12">
            <v>2492</v>
          </cell>
          <cell r="H12">
            <v>48.078000000000003</v>
          </cell>
          <cell r="I12">
            <v>-3.6999999999999998E-2</v>
          </cell>
          <cell r="J12">
            <v>-6.5000000000000002E-2</v>
          </cell>
          <cell r="K12" t="str">
            <v>Helium Pressure: 1300</v>
          </cell>
        </row>
        <row r="13">
          <cell r="A13" t="str">
            <v>2013/05/06 10:43:02</v>
          </cell>
          <cell r="B13">
            <v>2</v>
          </cell>
          <cell r="C13" t="str">
            <v>junk20130078.12</v>
          </cell>
          <cell r="D13" t="str">
            <v>junk</v>
          </cell>
          <cell r="F13">
            <v>4</v>
          </cell>
          <cell r="G13">
            <v>199</v>
          </cell>
          <cell r="H13">
            <v>1.1200000000000001</v>
          </cell>
          <cell r="I13">
            <v>0.52900000000000003</v>
          </cell>
          <cell r="J13">
            <v>17.728000000000002</v>
          </cell>
          <cell r="K13" t="str">
            <v>Helium Pressure: 1300</v>
          </cell>
        </row>
        <row r="14">
          <cell r="A14" t="str">
            <v>2013/05/06 10:43:02</v>
          </cell>
          <cell r="B14">
            <v>2</v>
          </cell>
          <cell r="C14" t="str">
            <v>junk20130078.12</v>
          </cell>
          <cell r="D14" t="str">
            <v>junk</v>
          </cell>
          <cell r="F14">
            <v>5</v>
          </cell>
          <cell r="G14">
            <v>178</v>
          </cell>
          <cell r="H14">
            <v>0.998</v>
          </cell>
          <cell r="I14">
            <v>1.1759999999999999</v>
          </cell>
          <cell r="J14">
            <v>17.908000000000001</v>
          </cell>
          <cell r="K14" t="str">
            <v>Helium Pressure: 1300</v>
          </cell>
        </row>
        <row r="15">
          <cell r="A15" t="str">
            <v>2013/05/06 10:43:02</v>
          </cell>
          <cell r="B15">
            <v>2</v>
          </cell>
          <cell r="C15" t="str">
            <v>junk20130078.12</v>
          </cell>
          <cell r="D15" t="str">
            <v>junk</v>
          </cell>
          <cell r="F15">
            <v>6</v>
          </cell>
          <cell r="G15">
            <v>160</v>
          </cell>
          <cell r="H15">
            <v>0.89200000000000002</v>
          </cell>
          <cell r="I15">
            <v>1</v>
          </cell>
          <cell r="J15">
            <v>17.733000000000001</v>
          </cell>
          <cell r="K15" t="str">
            <v>Helium Pressure: 1300</v>
          </cell>
        </row>
        <row r="16">
          <cell r="A16" t="str">
            <v>2013/05/06 10:43:02</v>
          </cell>
          <cell r="B16">
            <v>2</v>
          </cell>
          <cell r="C16" t="str">
            <v>junk20130078.12</v>
          </cell>
          <cell r="D16" t="str">
            <v>junk</v>
          </cell>
          <cell r="F16">
            <v>7</v>
          </cell>
          <cell r="G16">
            <v>2476</v>
          </cell>
          <cell r="H16">
            <v>47.868000000000002</v>
          </cell>
          <cell r="I16">
            <v>1.0229999999999999</v>
          </cell>
          <cell r="J16">
            <v>0.995</v>
          </cell>
          <cell r="K16" t="str">
            <v>Helium Pressure: 1300</v>
          </cell>
        </row>
        <row r="17">
          <cell r="A17" t="str">
            <v>2013/05/06 10:43:02</v>
          </cell>
          <cell r="B17">
            <v>2</v>
          </cell>
          <cell r="C17" t="str">
            <v>junk20130078.12</v>
          </cell>
          <cell r="D17" t="str">
            <v>junk</v>
          </cell>
          <cell r="F17">
            <v>8</v>
          </cell>
          <cell r="G17">
            <v>2485</v>
          </cell>
          <cell r="H17">
            <v>47.935000000000002</v>
          </cell>
          <cell r="I17">
            <v>0.249</v>
          </cell>
          <cell r="J17">
            <v>0.23699999999999999</v>
          </cell>
          <cell r="K17" t="str">
            <v>Helium Pressure: 1300</v>
          </cell>
        </row>
        <row r="18">
          <cell r="A18" t="str">
            <v>2013/05/06 10:43:02</v>
          </cell>
          <cell r="B18">
            <v>2</v>
          </cell>
          <cell r="C18" t="str">
            <v>junk20130078.12</v>
          </cell>
          <cell r="D18" t="str">
            <v>junk</v>
          </cell>
          <cell r="F18">
            <v>9</v>
          </cell>
          <cell r="G18">
            <v>2484</v>
          </cell>
          <cell r="H18">
            <v>48.026000000000003</v>
          </cell>
          <cell r="I18">
            <v>6.3E-2</v>
          </cell>
          <cell r="J18">
            <v>4.2999999999999997E-2</v>
          </cell>
          <cell r="K18" t="str">
            <v>Helium Pressure: 1300</v>
          </cell>
        </row>
        <row r="19">
          <cell r="A19" t="str">
            <v>2013/05/06 11:05:13</v>
          </cell>
          <cell r="B19">
            <v>3</v>
          </cell>
          <cell r="D19" t="str">
            <v>NBS 120c</v>
          </cell>
          <cell r="E19" t="str">
            <v>0.436</v>
          </cell>
          <cell r="F19">
            <v>1</v>
          </cell>
          <cell r="G19">
            <v>2487</v>
          </cell>
          <cell r="H19">
            <v>47.973999999999997</v>
          </cell>
          <cell r="I19">
            <v>0.14099999999999999</v>
          </cell>
          <cell r="J19">
            <v>0.14499999999999999</v>
          </cell>
          <cell r="K19" t="str">
            <v>Baseline m44: 1</v>
          </cell>
        </row>
        <row r="20">
          <cell r="A20" t="str">
            <v>2013/05/06 11:05:13</v>
          </cell>
          <cell r="B20">
            <v>3</v>
          </cell>
          <cell r="D20" t="str">
            <v>NBS 120c</v>
          </cell>
          <cell r="E20" t="str">
            <v>0.436</v>
          </cell>
          <cell r="F20">
            <v>2</v>
          </cell>
          <cell r="G20">
            <v>2486</v>
          </cell>
          <cell r="H20">
            <v>72.623000000000005</v>
          </cell>
          <cell r="I20">
            <v>0</v>
          </cell>
          <cell r="J20">
            <v>0</v>
          </cell>
          <cell r="K20" t="str">
            <v>Baseline m44: 1</v>
          </cell>
        </row>
        <row r="21">
          <cell r="A21" t="str">
            <v>2013/05/06 11:05:13</v>
          </cell>
          <cell r="B21">
            <v>3</v>
          </cell>
          <cell r="D21" t="str">
            <v>NBS 120c</v>
          </cell>
          <cell r="E21" t="str">
            <v>0.436</v>
          </cell>
          <cell r="F21">
            <v>3</v>
          </cell>
          <cell r="G21">
            <v>2485</v>
          </cell>
          <cell r="H21">
            <v>48.018000000000001</v>
          </cell>
          <cell r="I21">
            <v>-5.3999999999999999E-2</v>
          </cell>
          <cell r="J21">
            <v>-6.3E-2</v>
          </cell>
          <cell r="K21" t="str">
            <v>Baseline m44: 1</v>
          </cell>
        </row>
        <row r="22">
          <cell r="A22" t="str">
            <v>2013/05/06 11:05:13</v>
          </cell>
          <cell r="B22">
            <v>3</v>
          </cell>
          <cell r="D22" t="str">
            <v>NBS 120c</v>
          </cell>
          <cell r="E22" t="str">
            <v>0.436</v>
          </cell>
          <cell r="F22">
            <v>4</v>
          </cell>
          <cell r="G22">
            <v>773</v>
          </cell>
          <cell r="H22">
            <v>4.26</v>
          </cell>
          <cell r="I22">
            <v>7.8120000000000003</v>
          </cell>
          <cell r="J22">
            <v>21.553999999999998</v>
          </cell>
          <cell r="K22" t="str">
            <v>Baseline m44: 1</v>
          </cell>
        </row>
        <row r="23">
          <cell r="A23" t="str">
            <v>2013/05/06 11:05:13</v>
          </cell>
          <cell r="B23">
            <v>3</v>
          </cell>
          <cell r="D23" t="str">
            <v>NBS 120c</v>
          </cell>
          <cell r="E23" t="str">
            <v>0.436</v>
          </cell>
          <cell r="F23">
            <v>5</v>
          </cell>
          <cell r="G23">
            <v>692</v>
          </cell>
          <cell r="H23">
            <v>3.8050000000000002</v>
          </cell>
          <cell r="I23">
            <v>7.9130000000000003</v>
          </cell>
          <cell r="J23">
            <v>21.797999999999998</v>
          </cell>
          <cell r="K23" t="str">
            <v>Baseline m44: 1</v>
          </cell>
        </row>
        <row r="24">
          <cell r="A24" t="str">
            <v>2013/05/06 11:05:13</v>
          </cell>
          <cell r="B24">
            <v>3</v>
          </cell>
          <cell r="D24" t="str">
            <v>NBS 120c</v>
          </cell>
          <cell r="E24" t="str">
            <v>0.436</v>
          </cell>
          <cell r="F24">
            <v>6</v>
          </cell>
          <cell r="G24">
            <v>618</v>
          </cell>
          <cell r="H24">
            <v>3.39</v>
          </cell>
          <cell r="I24">
            <v>8.3070000000000004</v>
          </cell>
          <cell r="J24">
            <v>21.923999999999999</v>
          </cell>
          <cell r="K24" t="str">
            <v>Baseline m44: 1</v>
          </cell>
        </row>
        <row r="25">
          <cell r="A25" t="str">
            <v>2013/05/06 11:05:13</v>
          </cell>
          <cell r="B25">
            <v>3</v>
          </cell>
          <cell r="D25" t="str">
            <v>NBS 120c</v>
          </cell>
          <cell r="E25" t="str">
            <v>0.436</v>
          </cell>
          <cell r="F25">
            <v>7</v>
          </cell>
          <cell r="G25">
            <v>549</v>
          </cell>
          <cell r="H25">
            <v>3.0089999999999999</v>
          </cell>
          <cell r="I25">
            <v>8.5020000000000007</v>
          </cell>
          <cell r="J25">
            <v>22.135000000000002</v>
          </cell>
          <cell r="K25" t="str">
            <v>Baseline m44: 1</v>
          </cell>
        </row>
        <row r="26">
          <cell r="A26" t="str">
            <v>2013/05/06 11:05:13</v>
          </cell>
          <cell r="B26">
            <v>3</v>
          </cell>
          <cell r="D26" t="str">
            <v>NBS 120c</v>
          </cell>
          <cell r="E26" t="str">
            <v>0.436</v>
          </cell>
          <cell r="F26">
            <v>8</v>
          </cell>
          <cell r="G26">
            <v>490</v>
          </cell>
          <cell r="H26">
            <v>2.673</v>
          </cell>
          <cell r="I26">
            <v>8.5820000000000007</v>
          </cell>
          <cell r="J26">
            <v>22.276</v>
          </cell>
          <cell r="K26" t="str">
            <v>Baseline m44: 1</v>
          </cell>
        </row>
        <row r="27">
          <cell r="A27" t="str">
            <v>2013/05/06 11:05:13</v>
          </cell>
          <cell r="B27">
            <v>3</v>
          </cell>
          <cell r="D27" t="str">
            <v>NBS 120c</v>
          </cell>
          <cell r="E27" t="str">
            <v>0.436</v>
          </cell>
          <cell r="F27">
            <v>9</v>
          </cell>
          <cell r="G27">
            <v>436</v>
          </cell>
          <cell r="H27">
            <v>2.3690000000000002</v>
          </cell>
          <cell r="I27">
            <v>9.07</v>
          </cell>
          <cell r="J27">
            <v>22.405000000000001</v>
          </cell>
          <cell r="K27" t="str">
            <v>Baseline m44: 1</v>
          </cell>
        </row>
        <row r="28">
          <cell r="A28" t="str">
            <v>2013/05/06 11:05:13</v>
          </cell>
          <cell r="B28">
            <v>3</v>
          </cell>
          <cell r="D28" t="str">
            <v>NBS 120c</v>
          </cell>
          <cell r="E28" t="str">
            <v>0.436</v>
          </cell>
          <cell r="F28">
            <v>10</v>
          </cell>
          <cell r="G28">
            <v>388</v>
          </cell>
          <cell r="H28">
            <v>2.1030000000000002</v>
          </cell>
          <cell r="I28">
            <v>9.1189999999999998</v>
          </cell>
          <cell r="J28">
            <v>22.632999999999999</v>
          </cell>
          <cell r="K28" t="str">
            <v>Baseline m44: 1</v>
          </cell>
        </row>
        <row r="29">
          <cell r="A29" t="str">
            <v>2013/05/06 11:05:13</v>
          </cell>
          <cell r="B29">
            <v>3</v>
          </cell>
          <cell r="D29" t="str">
            <v>NBS 120c</v>
          </cell>
          <cell r="E29" t="str">
            <v>0.436</v>
          </cell>
          <cell r="F29">
            <v>11</v>
          </cell>
          <cell r="G29">
            <v>2487</v>
          </cell>
          <cell r="H29">
            <v>47.905999999999999</v>
          </cell>
          <cell r="I29">
            <v>0.96799999999999997</v>
          </cell>
          <cell r="J29">
            <v>0.84699999999999998</v>
          </cell>
          <cell r="K29" t="str">
            <v>Baseline m44: 1</v>
          </cell>
        </row>
        <row r="30">
          <cell r="A30" t="str">
            <v>2013/05/06 11:05:13</v>
          </cell>
          <cell r="B30">
            <v>3</v>
          </cell>
          <cell r="D30" t="str">
            <v>NBS 120c</v>
          </cell>
          <cell r="E30" t="str">
            <v>0.436</v>
          </cell>
          <cell r="F30">
            <v>12</v>
          </cell>
          <cell r="G30">
            <v>2489</v>
          </cell>
          <cell r="H30">
            <v>48.066000000000003</v>
          </cell>
          <cell r="I30">
            <v>0.31900000000000001</v>
          </cell>
          <cell r="J30">
            <v>0.252</v>
          </cell>
          <cell r="K30" t="str">
            <v>Baseline m44: 1</v>
          </cell>
        </row>
        <row r="31">
          <cell r="A31" t="str">
            <v>2013/05/06 11:05:13</v>
          </cell>
          <cell r="B31">
            <v>3</v>
          </cell>
          <cell r="D31" t="str">
            <v>NBS 120c</v>
          </cell>
          <cell r="E31" t="str">
            <v>0.436</v>
          </cell>
          <cell r="F31">
            <v>13</v>
          </cell>
          <cell r="G31">
            <v>2493</v>
          </cell>
          <cell r="H31">
            <v>48.084000000000003</v>
          </cell>
          <cell r="I31">
            <v>0.13400000000000001</v>
          </cell>
          <cell r="J31">
            <v>0.111</v>
          </cell>
          <cell r="K31" t="str">
            <v>Baseline m44: 1</v>
          </cell>
        </row>
        <row r="32">
          <cell r="A32" t="str">
            <v>2013/05/06 11:27:25</v>
          </cell>
          <cell r="B32">
            <v>4</v>
          </cell>
          <cell r="D32" t="str">
            <v>NBS 120c</v>
          </cell>
          <cell r="E32" t="str">
            <v>1.073</v>
          </cell>
          <cell r="F32">
            <v>1</v>
          </cell>
          <cell r="G32">
            <v>2488</v>
          </cell>
          <cell r="H32">
            <v>48.040999999999997</v>
          </cell>
          <cell r="I32">
            <v>0.16</v>
          </cell>
          <cell r="J32">
            <v>0.108</v>
          </cell>
          <cell r="K32" t="str">
            <v>Baseline m45: 1</v>
          </cell>
        </row>
        <row r="33">
          <cell r="A33" t="str">
            <v>2013/05/06 11:27:25</v>
          </cell>
          <cell r="B33">
            <v>4</v>
          </cell>
          <cell r="D33" t="str">
            <v>NBS 120c</v>
          </cell>
          <cell r="E33" t="str">
            <v>1.073</v>
          </cell>
          <cell r="F33">
            <v>2</v>
          </cell>
          <cell r="G33">
            <v>2493</v>
          </cell>
          <cell r="H33">
            <v>72.697999999999993</v>
          </cell>
          <cell r="I33">
            <v>0</v>
          </cell>
          <cell r="J33">
            <v>0</v>
          </cell>
          <cell r="K33" t="str">
            <v>Baseline m45: 1</v>
          </cell>
        </row>
        <row r="34">
          <cell r="A34" t="str">
            <v>2013/05/06 11:27:25</v>
          </cell>
          <cell r="B34">
            <v>4</v>
          </cell>
          <cell r="D34" t="str">
            <v>NBS 120c</v>
          </cell>
          <cell r="E34" t="str">
            <v>1.073</v>
          </cell>
          <cell r="F34">
            <v>3</v>
          </cell>
          <cell r="G34">
            <v>2488</v>
          </cell>
          <cell r="H34">
            <v>48.115000000000002</v>
          </cell>
          <cell r="I34">
            <v>-5.8000000000000003E-2</v>
          </cell>
          <cell r="J34">
            <v>-5.7000000000000002E-2</v>
          </cell>
          <cell r="K34" t="str">
            <v>Baseline m45: 1</v>
          </cell>
        </row>
        <row r="35">
          <cell r="A35" t="str">
            <v>2013/05/06 11:27:25</v>
          </cell>
          <cell r="B35">
            <v>4</v>
          </cell>
          <cell r="D35" t="str">
            <v>NBS 120c</v>
          </cell>
          <cell r="E35" t="str">
            <v>1.073</v>
          </cell>
          <cell r="F35">
            <v>4</v>
          </cell>
          <cell r="G35">
            <v>1926</v>
          </cell>
          <cell r="H35">
            <v>10.494</v>
          </cell>
          <cell r="I35">
            <v>7.5839999999999996</v>
          </cell>
          <cell r="J35">
            <v>21.428000000000001</v>
          </cell>
          <cell r="K35" t="str">
            <v>Baseline m45: 1</v>
          </cell>
        </row>
        <row r="36">
          <cell r="A36" t="str">
            <v>2013/05/06 11:27:25</v>
          </cell>
          <cell r="B36">
            <v>4</v>
          </cell>
          <cell r="D36" t="str">
            <v>NBS 120c</v>
          </cell>
          <cell r="E36" t="str">
            <v>1.073</v>
          </cell>
          <cell r="F36">
            <v>5</v>
          </cell>
          <cell r="G36">
            <v>1719</v>
          </cell>
          <cell r="H36">
            <v>9.4369999999999994</v>
          </cell>
          <cell r="I36">
            <v>7.8120000000000003</v>
          </cell>
          <cell r="J36">
            <v>21.623000000000001</v>
          </cell>
          <cell r="K36" t="str">
            <v>Baseline m45: 1</v>
          </cell>
        </row>
        <row r="37">
          <cell r="A37" t="str">
            <v>2013/05/06 11:27:25</v>
          </cell>
          <cell r="B37">
            <v>4</v>
          </cell>
          <cell r="D37" t="str">
            <v>NBS 120c</v>
          </cell>
          <cell r="E37" t="str">
            <v>1.073</v>
          </cell>
          <cell r="F37">
            <v>6</v>
          </cell>
          <cell r="G37">
            <v>1524</v>
          </cell>
          <cell r="H37">
            <v>8.42</v>
          </cell>
          <cell r="I37">
            <v>7.9640000000000004</v>
          </cell>
          <cell r="J37">
            <v>21.684000000000001</v>
          </cell>
          <cell r="K37" t="str">
            <v>Baseline m45: 1</v>
          </cell>
        </row>
        <row r="38">
          <cell r="A38" t="str">
            <v>2013/05/06 11:27:25</v>
          </cell>
          <cell r="B38">
            <v>4</v>
          </cell>
          <cell r="D38" t="str">
            <v>NBS 120c</v>
          </cell>
          <cell r="E38" t="str">
            <v>1.073</v>
          </cell>
          <cell r="F38">
            <v>7</v>
          </cell>
          <cell r="G38">
            <v>1355</v>
          </cell>
          <cell r="H38">
            <v>7.5019999999999998</v>
          </cell>
          <cell r="I38">
            <v>8.0079999999999991</v>
          </cell>
          <cell r="J38">
            <v>22.045000000000002</v>
          </cell>
          <cell r="K38" t="str">
            <v>Baseline m45: 1</v>
          </cell>
        </row>
        <row r="39">
          <cell r="A39" t="str">
            <v>2013/05/06 11:27:25</v>
          </cell>
          <cell r="B39">
            <v>4</v>
          </cell>
          <cell r="D39" t="str">
            <v>NBS 120c</v>
          </cell>
          <cell r="E39" t="str">
            <v>1.073</v>
          </cell>
          <cell r="F39">
            <v>8</v>
          </cell>
          <cell r="G39">
            <v>1207</v>
          </cell>
          <cell r="H39">
            <v>6.66</v>
          </cell>
          <cell r="I39">
            <v>8.2119999999999997</v>
          </cell>
          <cell r="J39">
            <v>21.95</v>
          </cell>
          <cell r="K39" t="str">
            <v>Baseline m45: 1</v>
          </cell>
        </row>
        <row r="40">
          <cell r="A40" t="str">
            <v>2013/05/06 11:27:25</v>
          </cell>
          <cell r="B40">
            <v>4</v>
          </cell>
          <cell r="D40" t="str">
            <v>NBS 120c</v>
          </cell>
          <cell r="E40" t="str">
            <v>1.073</v>
          </cell>
          <cell r="F40">
            <v>9</v>
          </cell>
          <cell r="G40">
            <v>1079</v>
          </cell>
          <cell r="H40">
            <v>5.9269999999999996</v>
          </cell>
          <cell r="I40">
            <v>8.2609999999999992</v>
          </cell>
          <cell r="J40">
            <v>22.076000000000001</v>
          </cell>
          <cell r="K40" t="str">
            <v>Baseline m45: 1</v>
          </cell>
        </row>
        <row r="41">
          <cell r="A41" t="str">
            <v>2013/05/06 11:27:25</v>
          </cell>
          <cell r="B41">
            <v>4</v>
          </cell>
          <cell r="D41" t="str">
            <v>NBS 120c</v>
          </cell>
          <cell r="E41" t="str">
            <v>1.073</v>
          </cell>
          <cell r="F41">
            <v>10</v>
          </cell>
          <cell r="G41">
            <v>961</v>
          </cell>
          <cell r="H41">
            <v>5.2629999999999999</v>
          </cell>
          <cell r="I41">
            <v>8.4949999999999992</v>
          </cell>
          <cell r="J41">
            <v>22.225999999999999</v>
          </cell>
          <cell r="K41" t="str">
            <v>Baseline m45: 1</v>
          </cell>
        </row>
        <row r="42">
          <cell r="A42" t="str">
            <v>2013/05/06 11:27:25</v>
          </cell>
          <cell r="B42">
            <v>4</v>
          </cell>
          <cell r="D42" t="str">
            <v>NBS 120c</v>
          </cell>
          <cell r="E42" t="str">
            <v>1.073</v>
          </cell>
          <cell r="F42">
            <v>11</v>
          </cell>
          <cell r="G42">
            <v>2483</v>
          </cell>
          <cell r="H42">
            <v>47.911999999999999</v>
          </cell>
          <cell r="I42">
            <v>0.749</v>
          </cell>
          <cell r="J42">
            <v>0.65800000000000003</v>
          </cell>
          <cell r="K42" t="str">
            <v>Baseline m45: 1</v>
          </cell>
        </row>
        <row r="43">
          <cell r="A43" t="str">
            <v>2013/05/06 11:27:25</v>
          </cell>
          <cell r="B43">
            <v>4</v>
          </cell>
          <cell r="D43" t="str">
            <v>NBS 120c</v>
          </cell>
          <cell r="E43" t="str">
            <v>1.073</v>
          </cell>
          <cell r="F43">
            <v>12</v>
          </cell>
          <cell r="G43">
            <v>2487</v>
          </cell>
          <cell r="H43">
            <v>48.072000000000003</v>
          </cell>
          <cell r="I43">
            <v>0.27700000000000002</v>
          </cell>
          <cell r="J43">
            <v>0.22800000000000001</v>
          </cell>
          <cell r="K43" t="str">
            <v>Baseline m45: 1</v>
          </cell>
        </row>
        <row r="44">
          <cell r="A44" t="str">
            <v>2013/05/06 11:27:25</v>
          </cell>
          <cell r="B44">
            <v>4</v>
          </cell>
          <cell r="D44" t="str">
            <v>NBS 120c</v>
          </cell>
          <cell r="E44" t="str">
            <v>1.073</v>
          </cell>
          <cell r="F44">
            <v>13</v>
          </cell>
          <cell r="G44">
            <v>2486</v>
          </cell>
          <cell r="H44">
            <v>48.101999999999997</v>
          </cell>
          <cell r="I44">
            <v>0.10299999999999999</v>
          </cell>
          <cell r="J44">
            <v>0.104</v>
          </cell>
          <cell r="K44" t="str">
            <v>Baseline m45: 1</v>
          </cell>
        </row>
        <row r="45">
          <cell r="A45" t="str">
            <v>2013/05/06 11:49:37</v>
          </cell>
          <cell r="B45">
            <v>5</v>
          </cell>
          <cell r="D45" t="str">
            <v>NBS 120c</v>
          </cell>
          <cell r="E45" t="str">
            <v>2.026</v>
          </cell>
          <cell r="F45">
            <v>1</v>
          </cell>
          <cell r="G45">
            <v>2489</v>
          </cell>
          <cell r="H45">
            <v>48.036000000000001</v>
          </cell>
          <cell r="I45">
            <v>0.17599999999999999</v>
          </cell>
          <cell r="J45">
            <v>0.153</v>
          </cell>
          <cell r="K45" t="str">
            <v>Peak Center: 2.929</v>
          </cell>
        </row>
        <row r="46">
          <cell r="A46" t="str">
            <v>2013/05/06 11:49:37</v>
          </cell>
          <cell r="B46">
            <v>5</v>
          </cell>
          <cell r="D46" t="str">
            <v>NBS 120c</v>
          </cell>
          <cell r="E46" t="str">
            <v>2.026</v>
          </cell>
          <cell r="F46">
            <v>2</v>
          </cell>
          <cell r="G46">
            <v>2494</v>
          </cell>
          <cell r="H46">
            <v>72.751999999999995</v>
          </cell>
          <cell r="I46">
            <v>0</v>
          </cell>
          <cell r="J46">
            <v>0</v>
          </cell>
          <cell r="K46" t="str">
            <v>Peak Center: 2.929</v>
          </cell>
        </row>
        <row r="47">
          <cell r="A47" t="str">
            <v>2013/05/06 11:49:37</v>
          </cell>
          <cell r="B47">
            <v>5</v>
          </cell>
          <cell r="D47" t="str">
            <v>NBS 120c</v>
          </cell>
          <cell r="E47" t="str">
            <v>2.026</v>
          </cell>
          <cell r="F47">
            <v>3</v>
          </cell>
          <cell r="G47">
            <v>2487</v>
          </cell>
          <cell r="H47">
            <v>48.106000000000002</v>
          </cell>
          <cell r="I47">
            <v>-3.5999999999999997E-2</v>
          </cell>
          <cell r="J47">
            <v>-0.06</v>
          </cell>
          <cell r="K47" t="str">
            <v>Peak Center: 2.929</v>
          </cell>
        </row>
        <row r="48">
          <cell r="A48" t="str">
            <v>2013/05/06 11:49:37</v>
          </cell>
          <cell r="B48">
            <v>5</v>
          </cell>
          <cell r="D48" t="str">
            <v>NBS 120c</v>
          </cell>
          <cell r="E48" t="str">
            <v>2.026</v>
          </cell>
          <cell r="F48">
            <v>4</v>
          </cell>
          <cell r="G48">
            <v>3451</v>
          </cell>
          <cell r="H48">
            <v>19.047000000000001</v>
          </cell>
          <cell r="I48">
            <v>7.52</v>
          </cell>
          <cell r="J48">
            <v>21.292999999999999</v>
          </cell>
          <cell r="K48" t="str">
            <v>Peak Center: 2.929</v>
          </cell>
        </row>
        <row r="49">
          <cell r="A49" t="str">
            <v>2013/05/06 11:49:37</v>
          </cell>
          <cell r="B49">
            <v>5</v>
          </cell>
          <cell r="D49" t="str">
            <v>NBS 120c</v>
          </cell>
          <cell r="E49" t="str">
            <v>2.026</v>
          </cell>
          <cell r="F49">
            <v>5</v>
          </cell>
          <cell r="G49">
            <v>3162</v>
          </cell>
          <cell r="H49">
            <v>17.166</v>
          </cell>
          <cell r="I49">
            <v>7.6879999999999997</v>
          </cell>
          <cell r="J49">
            <v>21.481999999999999</v>
          </cell>
          <cell r="K49" t="str">
            <v>Peak Center: 2.929</v>
          </cell>
        </row>
        <row r="50">
          <cell r="A50" t="str">
            <v>2013/05/06 11:49:37</v>
          </cell>
          <cell r="B50">
            <v>5</v>
          </cell>
          <cell r="D50" t="str">
            <v>NBS 120c</v>
          </cell>
          <cell r="E50" t="str">
            <v>2.026</v>
          </cell>
          <cell r="F50">
            <v>6</v>
          </cell>
          <cell r="G50">
            <v>2852</v>
          </cell>
          <cell r="H50">
            <v>15.471</v>
          </cell>
          <cell r="I50">
            <v>7.718</v>
          </cell>
          <cell r="J50">
            <v>21.602</v>
          </cell>
          <cell r="K50" t="str">
            <v>Peak Center: 2.929</v>
          </cell>
        </row>
        <row r="51">
          <cell r="A51" t="str">
            <v>2013/05/06 11:49:37</v>
          </cell>
          <cell r="B51">
            <v>5</v>
          </cell>
          <cell r="D51" t="str">
            <v>NBS 120c</v>
          </cell>
          <cell r="E51" t="str">
            <v>2.026</v>
          </cell>
          <cell r="F51">
            <v>7</v>
          </cell>
          <cell r="G51">
            <v>2533</v>
          </cell>
          <cell r="H51">
            <v>13.87</v>
          </cell>
          <cell r="I51">
            <v>7.9210000000000003</v>
          </cell>
          <cell r="J51">
            <v>21.672999999999998</v>
          </cell>
          <cell r="K51" t="str">
            <v>Peak Center: 2.929</v>
          </cell>
        </row>
        <row r="52">
          <cell r="A52" t="str">
            <v>2013/05/06 11:49:37</v>
          </cell>
          <cell r="B52">
            <v>5</v>
          </cell>
          <cell r="D52" t="str">
            <v>NBS 120c</v>
          </cell>
          <cell r="E52" t="str">
            <v>2.026</v>
          </cell>
          <cell r="F52">
            <v>8</v>
          </cell>
          <cell r="G52">
            <v>2235</v>
          </cell>
          <cell r="H52">
            <v>12.353999999999999</v>
          </cell>
          <cell r="I52">
            <v>8.0670000000000002</v>
          </cell>
          <cell r="J52">
            <v>21.849</v>
          </cell>
          <cell r="K52" t="str">
            <v>Peak Center: 2.929</v>
          </cell>
        </row>
        <row r="53">
          <cell r="A53" t="str">
            <v>2013/05/06 11:49:37</v>
          </cell>
          <cell r="B53">
            <v>5</v>
          </cell>
          <cell r="D53" t="str">
            <v>NBS 120c</v>
          </cell>
          <cell r="E53" t="str">
            <v>2.026</v>
          </cell>
          <cell r="F53">
            <v>9</v>
          </cell>
          <cell r="G53">
            <v>1975</v>
          </cell>
          <cell r="H53">
            <v>10.968</v>
          </cell>
          <cell r="I53">
            <v>8.1869999999999994</v>
          </cell>
          <cell r="J53">
            <v>21.917000000000002</v>
          </cell>
          <cell r="K53" t="str">
            <v>Peak Center: 2.929</v>
          </cell>
        </row>
        <row r="54">
          <cell r="A54" t="str">
            <v>2013/05/06 11:49:37</v>
          </cell>
          <cell r="B54">
            <v>5</v>
          </cell>
          <cell r="D54" t="str">
            <v>NBS 120c</v>
          </cell>
          <cell r="E54" t="str">
            <v>2.026</v>
          </cell>
          <cell r="F54">
            <v>10</v>
          </cell>
          <cell r="G54">
            <v>1756</v>
          </cell>
          <cell r="H54">
            <v>9.734</v>
          </cell>
          <cell r="I54">
            <v>8.2210000000000001</v>
          </cell>
          <cell r="J54">
            <v>22.013999999999999</v>
          </cell>
          <cell r="K54" t="str">
            <v>Peak Center: 2.929</v>
          </cell>
        </row>
        <row r="55">
          <cell r="A55" t="str">
            <v>2013/05/06 11:49:37</v>
          </cell>
          <cell r="B55">
            <v>5</v>
          </cell>
          <cell r="D55" t="str">
            <v>NBS 120c</v>
          </cell>
          <cell r="E55" t="str">
            <v>2.026</v>
          </cell>
          <cell r="F55">
            <v>11</v>
          </cell>
          <cell r="G55">
            <v>2484</v>
          </cell>
          <cell r="H55">
            <v>47.951000000000001</v>
          </cell>
          <cell r="I55">
            <v>0.65600000000000003</v>
          </cell>
          <cell r="J55">
            <v>0.57399999999999995</v>
          </cell>
          <cell r="K55" t="str">
            <v>Peak Center: 2.929</v>
          </cell>
        </row>
        <row r="56">
          <cell r="A56" t="str">
            <v>2013/05/06 11:49:37</v>
          </cell>
          <cell r="B56">
            <v>5</v>
          </cell>
          <cell r="D56" t="str">
            <v>NBS 120c</v>
          </cell>
          <cell r="E56" t="str">
            <v>2.026</v>
          </cell>
          <cell r="F56">
            <v>12</v>
          </cell>
          <cell r="G56">
            <v>2488</v>
          </cell>
          <cell r="H56">
            <v>48.027000000000001</v>
          </cell>
          <cell r="I56">
            <v>0.251</v>
          </cell>
          <cell r="J56">
            <v>0.221</v>
          </cell>
          <cell r="K56" t="str">
            <v>Peak Center: 2.929</v>
          </cell>
        </row>
        <row r="57">
          <cell r="A57" t="str">
            <v>2013/05/06 11:49:37</v>
          </cell>
          <cell r="B57">
            <v>5</v>
          </cell>
          <cell r="D57" t="str">
            <v>NBS 120c</v>
          </cell>
          <cell r="E57" t="str">
            <v>2.026</v>
          </cell>
          <cell r="F57">
            <v>13</v>
          </cell>
          <cell r="G57">
            <v>2491</v>
          </cell>
          <cell r="H57">
            <v>48.104999999999997</v>
          </cell>
          <cell r="I57">
            <v>0.13600000000000001</v>
          </cell>
          <cell r="J57">
            <v>0.104</v>
          </cell>
          <cell r="K57" t="str">
            <v>Peak Center: 2.929</v>
          </cell>
        </row>
        <row r="58">
          <cell r="A58" t="str">
            <v>2013/05/06 12:11:49</v>
          </cell>
          <cell r="B58">
            <v>6</v>
          </cell>
          <cell r="D58" t="str">
            <v>NBS 120c</v>
          </cell>
          <cell r="E58" t="str">
            <v>3.153</v>
          </cell>
          <cell r="F58">
            <v>1</v>
          </cell>
          <cell r="G58">
            <v>2491</v>
          </cell>
          <cell r="H58">
            <v>48.064999999999998</v>
          </cell>
          <cell r="I58">
            <v>0.188</v>
          </cell>
          <cell r="J58">
            <v>0.08</v>
          </cell>
          <cell r="K58" t="str">
            <v>Machine Name: Bill</v>
          </cell>
        </row>
        <row r="59">
          <cell r="A59" t="str">
            <v>2013/05/06 12:11:49</v>
          </cell>
          <cell r="B59">
            <v>6</v>
          </cell>
          <cell r="D59" t="str">
            <v>NBS 120c</v>
          </cell>
          <cell r="E59" t="str">
            <v>3.153</v>
          </cell>
          <cell r="F59">
            <v>2</v>
          </cell>
          <cell r="G59">
            <v>2487</v>
          </cell>
          <cell r="H59">
            <v>72.712999999999994</v>
          </cell>
          <cell r="I59">
            <v>0</v>
          </cell>
          <cell r="J59">
            <v>0</v>
          </cell>
          <cell r="K59" t="str">
            <v>Machine Name: Bill</v>
          </cell>
        </row>
        <row r="60">
          <cell r="A60" t="str">
            <v>2013/05/06 12:11:49</v>
          </cell>
          <cell r="B60">
            <v>6</v>
          </cell>
          <cell r="D60" t="str">
            <v>NBS 120c</v>
          </cell>
          <cell r="E60" t="str">
            <v>3.153</v>
          </cell>
          <cell r="F60">
            <v>3</v>
          </cell>
          <cell r="G60">
            <v>2494</v>
          </cell>
          <cell r="H60">
            <v>48.158999999999999</v>
          </cell>
          <cell r="I60">
            <v>-8.5000000000000006E-2</v>
          </cell>
          <cell r="J60">
            <v>-0.10100000000000001</v>
          </cell>
          <cell r="K60" t="str">
            <v>Machine Name: Bill</v>
          </cell>
        </row>
        <row r="61">
          <cell r="A61" t="str">
            <v>2013/05/06 12:11:49</v>
          </cell>
          <cell r="B61">
            <v>6</v>
          </cell>
          <cell r="D61" t="str">
            <v>NBS 120c</v>
          </cell>
          <cell r="E61" t="str">
            <v>3.153</v>
          </cell>
          <cell r="F61">
            <v>4</v>
          </cell>
          <cell r="G61">
            <v>4565</v>
          </cell>
          <cell r="H61">
            <v>25.888000000000002</v>
          </cell>
          <cell r="I61">
            <v>7.3630000000000004</v>
          </cell>
          <cell r="J61">
            <v>21.204000000000001</v>
          </cell>
          <cell r="K61" t="str">
            <v>Machine Name: Bill</v>
          </cell>
        </row>
        <row r="62">
          <cell r="A62" t="str">
            <v>2013/05/06 12:11:49</v>
          </cell>
          <cell r="B62">
            <v>6</v>
          </cell>
          <cell r="D62" t="str">
            <v>NBS 120c</v>
          </cell>
          <cell r="E62" t="str">
            <v>3.153</v>
          </cell>
          <cell r="F62">
            <v>5</v>
          </cell>
          <cell r="G62">
            <v>4172</v>
          </cell>
          <cell r="H62">
            <v>23.364999999999998</v>
          </cell>
          <cell r="I62">
            <v>7.4930000000000003</v>
          </cell>
          <cell r="J62">
            <v>21.323</v>
          </cell>
          <cell r="K62" t="str">
            <v>Machine Name: Bill</v>
          </cell>
        </row>
        <row r="63">
          <cell r="A63" t="str">
            <v>2013/05/06 12:11:49</v>
          </cell>
          <cell r="B63">
            <v>6</v>
          </cell>
          <cell r="D63" t="str">
            <v>NBS 120c</v>
          </cell>
          <cell r="E63" t="str">
            <v>3.153</v>
          </cell>
          <cell r="F63">
            <v>6</v>
          </cell>
          <cell r="G63">
            <v>3786</v>
          </cell>
          <cell r="H63">
            <v>20.98</v>
          </cell>
          <cell r="I63">
            <v>7.5430000000000001</v>
          </cell>
          <cell r="J63">
            <v>21.411999999999999</v>
          </cell>
          <cell r="K63" t="str">
            <v>Machine Name: Bill</v>
          </cell>
        </row>
        <row r="64">
          <cell r="A64" t="str">
            <v>2013/05/06 12:11:49</v>
          </cell>
          <cell r="B64">
            <v>6</v>
          </cell>
          <cell r="D64" t="str">
            <v>NBS 120c</v>
          </cell>
          <cell r="E64" t="str">
            <v>3.153</v>
          </cell>
          <cell r="F64">
            <v>7</v>
          </cell>
          <cell r="G64">
            <v>3452</v>
          </cell>
          <cell r="H64">
            <v>18.86</v>
          </cell>
          <cell r="I64">
            <v>7.63</v>
          </cell>
          <cell r="J64">
            <v>21.562999999999999</v>
          </cell>
          <cell r="K64" t="str">
            <v>Machine Name: Bill</v>
          </cell>
        </row>
        <row r="65">
          <cell r="A65" t="str">
            <v>2013/05/06 12:11:49</v>
          </cell>
          <cell r="B65">
            <v>6</v>
          </cell>
          <cell r="D65" t="str">
            <v>NBS 120c</v>
          </cell>
          <cell r="E65" t="str">
            <v>3.153</v>
          </cell>
          <cell r="F65">
            <v>8</v>
          </cell>
          <cell r="G65">
            <v>3140</v>
          </cell>
          <cell r="H65">
            <v>17.024999999999999</v>
          </cell>
          <cell r="I65">
            <v>7.78</v>
          </cell>
          <cell r="J65">
            <v>21.654</v>
          </cell>
          <cell r="K65" t="str">
            <v>Machine Name: Bill</v>
          </cell>
        </row>
        <row r="66">
          <cell r="A66" t="str">
            <v>2013/05/06 12:11:49</v>
          </cell>
          <cell r="B66">
            <v>6</v>
          </cell>
          <cell r="D66" t="str">
            <v>NBS 120c</v>
          </cell>
          <cell r="E66" t="str">
            <v>3.153</v>
          </cell>
          <cell r="F66">
            <v>9</v>
          </cell>
          <cell r="G66">
            <v>2834</v>
          </cell>
          <cell r="H66">
            <v>15.391999999999999</v>
          </cell>
          <cell r="I66">
            <v>7.843</v>
          </cell>
          <cell r="J66">
            <v>21.718</v>
          </cell>
          <cell r="K66" t="str">
            <v>Machine Name: Bill</v>
          </cell>
        </row>
        <row r="67">
          <cell r="A67" t="str">
            <v>2013/05/06 12:11:49</v>
          </cell>
          <cell r="B67">
            <v>6</v>
          </cell>
          <cell r="D67" t="str">
            <v>NBS 120c</v>
          </cell>
          <cell r="E67" t="str">
            <v>3.153</v>
          </cell>
          <cell r="F67">
            <v>10</v>
          </cell>
          <cell r="G67">
            <v>2526</v>
          </cell>
          <cell r="H67">
            <v>13.875</v>
          </cell>
          <cell r="I67">
            <v>7.91</v>
          </cell>
          <cell r="J67">
            <v>21.835000000000001</v>
          </cell>
          <cell r="K67" t="str">
            <v>Machine Name: Bill</v>
          </cell>
        </row>
        <row r="68">
          <cell r="A68" t="str">
            <v>2013/05/06 12:11:49</v>
          </cell>
          <cell r="B68">
            <v>6</v>
          </cell>
          <cell r="D68" t="str">
            <v>NBS 120c</v>
          </cell>
          <cell r="E68" t="str">
            <v>3.153</v>
          </cell>
          <cell r="F68">
            <v>11</v>
          </cell>
          <cell r="G68">
            <v>2500</v>
          </cell>
          <cell r="H68">
            <v>48.273000000000003</v>
          </cell>
          <cell r="I68">
            <v>0.38700000000000001</v>
          </cell>
          <cell r="J68">
            <v>0.36299999999999999</v>
          </cell>
          <cell r="K68" t="str">
            <v>Machine Name: Bill</v>
          </cell>
        </row>
        <row r="69">
          <cell r="A69" t="str">
            <v>2013/05/06 12:11:49</v>
          </cell>
          <cell r="B69">
            <v>6</v>
          </cell>
          <cell r="D69" t="str">
            <v>NBS 120c</v>
          </cell>
          <cell r="E69" t="str">
            <v>3.153</v>
          </cell>
          <cell r="F69">
            <v>12</v>
          </cell>
          <cell r="G69">
            <v>2506</v>
          </cell>
          <cell r="H69">
            <v>48.405000000000001</v>
          </cell>
          <cell r="I69">
            <v>8.8999999999999996E-2</v>
          </cell>
          <cell r="J69">
            <v>0.06</v>
          </cell>
          <cell r="K69" t="str">
            <v>Machine Name: Bill</v>
          </cell>
        </row>
        <row r="70">
          <cell r="A70" t="str">
            <v>2013/05/06 12:11:49</v>
          </cell>
          <cell r="B70">
            <v>6</v>
          </cell>
          <cell r="D70" t="str">
            <v>NBS 120c</v>
          </cell>
          <cell r="E70" t="str">
            <v>3.153</v>
          </cell>
          <cell r="F70">
            <v>13</v>
          </cell>
          <cell r="G70">
            <v>2509</v>
          </cell>
          <cell r="H70">
            <v>48.411999999999999</v>
          </cell>
          <cell r="I70">
            <v>-1.6E-2</v>
          </cell>
          <cell r="J70">
            <v>-3.5999999999999997E-2</v>
          </cell>
          <cell r="K70" t="str">
            <v>Machine Name: Bill</v>
          </cell>
        </row>
        <row r="71">
          <cell r="A71" t="str">
            <v>2013/05/06 12:34:01</v>
          </cell>
          <cell r="B71">
            <v>7</v>
          </cell>
          <cell r="D71" t="str">
            <v>NBS 120c</v>
          </cell>
          <cell r="E71" t="str">
            <v>4.166</v>
          </cell>
          <cell r="F71">
            <v>1</v>
          </cell>
          <cell r="G71">
            <v>2510</v>
          </cell>
          <cell r="H71">
            <v>48.439</v>
          </cell>
          <cell r="I71">
            <v>0.14899999999999999</v>
          </cell>
          <cell r="J71">
            <v>0.13600000000000001</v>
          </cell>
          <cell r="K71" t="str">
            <v>Comments</v>
          </cell>
        </row>
        <row r="72">
          <cell r="A72" t="str">
            <v>2013/05/06 12:34:01</v>
          </cell>
          <cell r="B72">
            <v>7</v>
          </cell>
          <cell r="D72" t="str">
            <v>NBS 120c</v>
          </cell>
          <cell r="E72" t="str">
            <v>4.166</v>
          </cell>
          <cell r="F72">
            <v>2</v>
          </cell>
          <cell r="G72">
            <v>2517</v>
          </cell>
          <cell r="H72">
            <v>73.361999999999995</v>
          </cell>
          <cell r="I72">
            <v>0</v>
          </cell>
          <cell r="J72">
            <v>0</v>
          </cell>
          <cell r="K72" t="str">
            <v>Comments</v>
          </cell>
        </row>
        <row r="73">
          <cell r="A73" t="str">
            <v>2013/05/06 12:34:01</v>
          </cell>
          <cell r="B73">
            <v>7</v>
          </cell>
          <cell r="D73" t="str">
            <v>NBS 120c</v>
          </cell>
          <cell r="E73" t="str">
            <v>4.166</v>
          </cell>
          <cell r="F73">
            <v>3</v>
          </cell>
          <cell r="G73">
            <v>2514</v>
          </cell>
          <cell r="H73">
            <v>48.581000000000003</v>
          </cell>
          <cell r="I73">
            <v>-6.4000000000000001E-2</v>
          </cell>
          <cell r="J73">
            <v>-4.8000000000000001E-2</v>
          </cell>
          <cell r="K73" t="str">
            <v>Comments</v>
          </cell>
        </row>
        <row r="74">
          <cell r="A74" t="str">
            <v>2013/05/06 12:34:01</v>
          </cell>
          <cell r="B74">
            <v>7</v>
          </cell>
          <cell r="D74" t="str">
            <v>NBS 120c</v>
          </cell>
          <cell r="E74" t="str">
            <v>4.166</v>
          </cell>
          <cell r="F74">
            <v>4</v>
          </cell>
          <cell r="G74">
            <v>6446</v>
          </cell>
          <cell r="H74">
            <v>37.709000000000003</v>
          </cell>
          <cell r="I74">
            <v>7.077</v>
          </cell>
          <cell r="J74">
            <v>20.98</v>
          </cell>
          <cell r="K74" t="str">
            <v>Comments</v>
          </cell>
        </row>
        <row r="75">
          <cell r="A75" t="str">
            <v>2013/05/06 12:34:01</v>
          </cell>
          <cell r="B75">
            <v>7</v>
          </cell>
          <cell r="D75" t="str">
            <v>NBS 120c</v>
          </cell>
          <cell r="E75" t="str">
            <v>4.166</v>
          </cell>
          <cell r="F75">
            <v>5</v>
          </cell>
          <cell r="G75">
            <v>5927</v>
          </cell>
          <cell r="H75">
            <v>34.125</v>
          </cell>
          <cell r="I75">
            <v>7.2190000000000003</v>
          </cell>
          <cell r="J75">
            <v>21.141999999999999</v>
          </cell>
          <cell r="K75" t="str">
            <v>Comments</v>
          </cell>
        </row>
        <row r="76">
          <cell r="A76" t="str">
            <v>2013/05/06 12:34:01</v>
          </cell>
          <cell r="B76">
            <v>7</v>
          </cell>
          <cell r="D76" t="str">
            <v>NBS 120c</v>
          </cell>
          <cell r="E76" t="str">
            <v>4.166</v>
          </cell>
          <cell r="F76">
            <v>6</v>
          </cell>
          <cell r="G76">
            <v>5393</v>
          </cell>
          <cell r="H76">
            <v>30.698</v>
          </cell>
          <cell r="I76">
            <v>7.32</v>
          </cell>
          <cell r="J76">
            <v>21.251000000000001</v>
          </cell>
          <cell r="K76" t="str">
            <v>Comments</v>
          </cell>
        </row>
        <row r="77">
          <cell r="A77" t="str">
            <v>2013/05/06 12:34:01</v>
          </cell>
          <cell r="B77">
            <v>7</v>
          </cell>
          <cell r="D77" t="str">
            <v>NBS 120c</v>
          </cell>
          <cell r="E77" t="str">
            <v>4.166</v>
          </cell>
          <cell r="F77">
            <v>7</v>
          </cell>
          <cell r="G77">
            <v>4890</v>
          </cell>
          <cell r="H77">
            <v>27.571000000000002</v>
          </cell>
          <cell r="I77">
            <v>7.3769999999999998</v>
          </cell>
          <cell r="J77">
            <v>21.402000000000001</v>
          </cell>
          <cell r="K77" t="str">
            <v>Comments</v>
          </cell>
        </row>
        <row r="78">
          <cell r="A78" t="str">
            <v>2013/05/06 12:34:01</v>
          </cell>
          <cell r="B78">
            <v>7</v>
          </cell>
          <cell r="D78" t="str">
            <v>NBS 120c</v>
          </cell>
          <cell r="E78" t="str">
            <v>4.166</v>
          </cell>
          <cell r="F78">
            <v>8</v>
          </cell>
          <cell r="G78">
            <v>4422</v>
          </cell>
          <cell r="H78">
            <v>24.754000000000001</v>
          </cell>
          <cell r="I78">
            <v>7.4889999999999999</v>
          </cell>
          <cell r="J78">
            <v>21.56</v>
          </cell>
          <cell r="K78" t="str">
            <v>Comments</v>
          </cell>
        </row>
        <row r="79">
          <cell r="A79" t="str">
            <v>2013/05/06 12:34:01</v>
          </cell>
          <cell r="B79">
            <v>7</v>
          </cell>
          <cell r="D79" t="str">
            <v>NBS 120c</v>
          </cell>
          <cell r="E79" t="str">
            <v>4.166</v>
          </cell>
          <cell r="F79">
            <v>9</v>
          </cell>
          <cell r="G79">
            <v>3994</v>
          </cell>
          <cell r="H79">
            <v>22.187000000000001</v>
          </cell>
          <cell r="I79">
            <v>7.6079999999999997</v>
          </cell>
          <cell r="J79">
            <v>21.66</v>
          </cell>
          <cell r="K79" t="str">
            <v>Comments</v>
          </cell>
        </row>
        <row r="80">
          <cell r="A80" t="str">
            <v>2013/05/06 12:34:01</v>
          </cell>
          <cell r="B80">
            <v>7</v>
          </cell>
          <cell r="D80" t="str">
            <v>NBS 120c</v>
          </cell>
          <cell r="E80" t="str">
            <v>4.166</v>
          </cell>
          <cell r="F80">
            <v>10</v>
          </cell>
          <cell r="G80">
            <v>3627</v>
          </cell>
          <cell r="H80">
            <v>19.943999999999999</v>
          </cell>
          <cell r="I80">
            <v>7.6379999999999999</v>
          </cell>
          <cell r="J80">
            <v>21.756</v>
          </cell>
          <cell r="K80" t="str">
            <v>Comments</v>
          </cell>
        </row>
        <row r="81">
          <cell r="A81" t="str">
            <v>2013/05/06 12:34:01</v>
          </cell>
          <cell r="B81">
            <v>7</v>
          </cell>
          <cell r="D81" t="str">
            <v>NBS 120c</v>
          </cell>
          <cell r="E81" t="str">
            <v>4.166</v>
          </cell>
          <cell r="F81">
            <v>11</v>
          </cell>
          <cell r="G81">
            <v>2526</v>
          </cell>
          <cell r="H81">
            <v>48.737000000000002</v>
          </cell>
          <cell r="I81">
            <v>0.32600000000000001</v>
          </cell>
          <cell r="J81">
            <v>0.30499999999999999</v>
          </cell>
          <cell r="K81" t="str">
            <v>Comments</v>
          </cell>
        </row>
        <row r="82">
          <cell r="A82" t="str">
            <v>2013/05/06 12:34:01</v>
          </cell>
          <cell r="B82">
            <v>7</v>
          </cell>
          <cell r="D82" t="str">
            <v>NBS 120c</v>
          </cell>
          <cell r="E82" t="str">
            <v>4.166</v>
          </cell>
          <cell r="F82">
            <v>12</v>
          </cell>
          <cell r="G82">
            <v>2526</v>
          </cell>
          <cell r="H82">
            <v>48.860999999999997</v>
          </cell>
          <cell r="I82">
            <v>0.10100000000000001</v>
          </cell>
          <cell r="J82">
            <v>4.2999999999999997E-2</v>
          </cell>
          <cell r="K82" t="str">
            <v>Comments</v>
          </cell>
        </row>
        <row r="83">
          <cell r="A83" t="str">
            <v>2013/05/06 12:34:01</v>
          </cell>
          <cell r="B83">
            <v>7</v>
          </cell>
          <cell r="D83" t="str">
            <v>NBS 120c</v>
          </cell>
          <cell r="E83" t="str">
            <v>4.166</v>
          </cell>
          <cell r="F83">
            <v>13</v>
          </cell>
          <cell r="G83">
            <v>2530</v>
          </cell>
          <cell r="H83">
            <v>48.917999999999999</v>
          </cell>
          <cell r="I83">
            <v>-5.0000000000000001E-3</v>
          </cell>
          <cell r="J83">
            <v>-4.2999999999999997E-2</v>
          </cell>
          <cell r="K83" t="str">
            <v>Comments</v>
          </cell>
        </row>
        <row r="84">
          <cell r="A84" t="str">
            <v>2013/05/06 12:56:13</v>
          </cell>
          <cell r="B84">
            <v>8</v>
          </cell>
          <cell r="C84" t="str">
            <v>18-UWSIF-20130078.11</v>
          </cell>
          <cell r="D84" t="str">
            <v>18-UWSIF-</v>
          </cell>
          <cell r="E84" t="str">
            <v>0.201</v>
          </cell>
          <cell r="F84">
            <v>1</v>
          </cell>
          <cell r="G84">
            <v>2536</v>
          </cell>
          <cell r="H84">
            <v>48.956000000000003</v>
          </cell>
          <cell r="I84">
            <v>0.15</v>
          </cell>
          <cell r="J84">
            <v>0.20499999999999999</v>
          </cell>
          <cell r="K84" t="str">
            <v>Data Analyst:</v>
          </cell>
        </row>
        <row r="85">
          <cell r="A85" t="str">
            <v>2013/05/06 12:56:13</v>
          </cell>
          <cell r="B85">
            <v>8</v>
          </cell>
          <cell r="C85" t="str">
            <v>18-UWSIF-20130078.11</v>
          </cell>
          <cell r="D85" t="str">
            <v>18-UWSIF-</v>
          </cell>
          <cell r="E85" t="str">
            <v>0.201</v>
          </cell>
          <cell r="F85">
            <v>2</v>
          </cell>
          <cell r="G85">
            <v>2538</v>
          </cell>
          <cell r="H85">
            <v>74.114999999999995</v>
          </cell>
          <cell r="I85">
            <v>0</v>
          </cell>
          <cell r="J85">
            <v>0</v>
          </cell>
          <cell r="K85" t="str">
            <v>Data Analyst:</v>
          </cell>
        </row>
        <row r="86">
          <cell r="A86" t="str">
            <v>2013/05/06 12:56:13</v>
          </cell>
          <cell r="B86">
            <v>8</v>
          </cell>
          <cell r="C86" t="str">
            <v>18-UWSIF-20130078.11</v>
          </cell>
          <cell r="D86" t="str">
            <v>18-UWSIF-</v>
          </cell>
          <cell r="E86" t="str">
            <v>0.201</v>
          </cell>
          <cell r="F86">
            <v>3</v>
          </cell>
          <cell r="G86">
            <v>2539</v>
          </cell>
          <cell r="H86">
            <v>49.045999999999999</v>
          </cell>
          <cell r="I86">
            <v>-3.2000000000000001E-2</v>
          </cell>
          <cell r="J86">
            <v>2.8000000000000001E-2</v>
          </cell>
          <cell r="K86" t="str">
            <v>Data Analyst:</v>
          </cell>
        </row>
        <row r="87">
          <cell r="A87" t="str">
            <v>2013/05/06 12:56:13</v>
          </cell>
          <cell r="B87">
            <v>8</v>
          </cell>
          <cell r="C87" t="str">
            <v>18-UWSIF-20130078.11</v>
          </cell>
          <cell r="D87" t="str">
            <v>18-UWSIF-</v>
          </cell>
          <cell r="E87" t="str">
            <v>0.201</v>
          </cell>
          <cell r="F87">
            <v>4</v>
          </cell>
          <cell r="G87">
            <v>3931</v>
          </cell>
          <cell r="H87">
            <v>22.32</v>
          </cell>
          <cell r="I87">
            <v>16.523</v>
          </cell>
          <cell r="J87">
            <v>20.071999999999999</v>
          </cell>
          <cell r="K87" t="str">
            <v>Data Analyst:</v>
          </cell>
        </row>
        <row r="88">
          <cell r="A88" t="str">
            <v>2013/05/06 12:56:13</v>
          </cell>
          <cell r="B88">
            <v>8</v>
          </cell>
          <cell r="C88" t="str">
            <v>18-UWSIF-20130078.11</v>
          </cell>
          <cell r="D88" t="str">
            <v>18-UWSIF-</v>
          </cell>
          <cell r="E88" t="str">
            <v>0.201</v>
          </cell>
          <cell r="F88">
            <v>5</v>
          </cell>
          <cell r="G88">
            <v>3561</v>
          </cell>
          <cell r="H88">
            <v>20.055</v>
          </cell>
          <cell r="I88">
            <v>16.640999999999998</v>
          </cell>
          <cell r="J88">
            <v>20.202000000000002</v>
          </cell>
          <cell r="K88" t="str">
            <v>Data Analyst:</v>
          </cell>
        </row>
        <row r="89">
          <cell r="A89" t="str">
            <v>2013/05/06 12:56:13</v>
          </cell>
          <cell r="B89">
            <v>8</v>
          </cell>
          <cell r="C89" t="str">
            <v>18-UWSIF-20130078.11</v>
          </cell>
          <cell r="D89" t="str">
            <v>18-UWSIF-</v>
          </cell>
          <cell r="E89" t="str">
            <v>0.201</v>
          </cell>
          <cell r="F89">
            <v>6</v>
          </cell>
          <cell r="G89">
            <v>3205</v>
          </cell>
          <cell r="H89">
            <v>17.936</v>
          </cell>
          <cell r="I89">
            <v>16.756</v>
          </cell>
          <cell r="J89">
            <v>20.396999999999998</v>
          </cell>
          <cell r="K89" t="str">
            <v>Data Analyst:</v>
          </cell>
        </row>
        <row r="90">
          <cell r="A90" t="str">
            <v>2013/05/06 12:56:13</v>
          </cell>
          <cell r="B90">
            <v>8</v>
          </cell>
          <cell r="C90" t="str">
            <v>18-UWSIF-20130078.11</v>
          </cell>
          <cell r="D90" t="str">
            <v>18-UWSIF-</v>
          </cell>
          <cell r="E90" t="str">
            <v>0.201</v>
          </cell>
          <cell r="F90">
            <v>7</v>
          </cell>
          <cell r="G90">
            <v>2870</v>
          </cell>
          <cell r="H90">
            <v>16.015000000000001</v>
          </cell>
          <cell r="I90">
            <v>16.87</v>
          </cell>
          <cell r="J90">
            <v>20.411000000000001</v>
          </cell>
          <cell r="K90" t="str">
            <v>Data Analyst:</v>
          </cell>
        </row>
        <row r="91">
          <cell r="A91" t="str">
            <v>2013/05/06 12:56:13</v>
          </cell>
          <cell r="B91">
            <v>8</v>
          </cell>
          <cell r="C91" t="str">
            <v>18-UWSIF-20130078.11</v>
          </cell>
          <cell r="D91" t="str">
            <v>18-UWSIF-</v>
          </cell>
          <cell r="E91" t="str">
            <v>0.201</v>
          </cell>
          <cell r="F91">
            <v>8</v>
          </cell>
          <cell r="G91">
            <v>2573</v>
          </cell>
          <cell r="H91">
            <v>14.27</v>
          </cell>
          <cell r="I91">
            <v>17.007000000000001</v>
          </cell>
          <cell r="J91">
            <v>20.654</v>
          </cell>
          <cell r="K91" t="str">
            <v>Data Analyst:</v>
          </cell>
        </row>
        <row r="92">
          <cell r="A92" t="str">
            <v>2013/05/06 12:56:13</v>
          </cell>
          <cell r="B92">
            <v>8</v>
          </cell>
          <cell r="C92" t="str">
            <v>18-UWSIF-20130078.11</v>
          </cell>
          <cell r="D92" t="str">
            <v>18-UWSIF-</v>
          </cell>
          <cell r="E92" t="str">
            <v>0.201</v>
          </cell>
          <cell r="F92">
            <v>9</v>
          </cell>
          <cell r="G92">
            <v>2302</v>
          </cell>
          <cell r="H92">
            <v>12.712999999999999</v>
          </cell>
          <cell r="I92">
            <v>17.071000000000002</v>
          </cell>
          <cell r="J92">
            <v>20.728999999999999</v>
          </cell>
          <cell r="K92" t="str">
            <v>Data Analyst:</v>
          </cell>
        </row>
        <row r="93">
          <cell r="A93" t="str">
            <v>2013/05/06 12:56:13</v>
          </cell>
          <cell r="B93">
            <v>8</v>
          </cell>
          <cell r="C93" t="str">
            <v>18-UWSIF-20130078.11</v>
          </cell>
          <cell r="D93" t="str">
            <v>18-UWSIF-</v>
          </cell>
          <cell r="E93" t="str">
            <v>0.201</v>
          </cell>
          <cell r="F93">
            <v>10</v>
          </cell>
          <cell r="G93">
            <v>2056</v>
          </cell>
          <cell r="H93">
            <v>11.31</v>
          </cell>
          <cell r="I93">
            <v>17.190999999999999</v>
          </cell>
          <cell r="J93">
            <v>20.792000000000002</v>
          </cell>
          <cell r="K93" t="str">
            <v>Data Analyst:</v>
          </cell>
        </row>
        <row r="94">
          <cell r="A94" t="str">
            <v>2013/05/06 12:56:13</v>
          </cell>
          <cell r="B94">
            <v>8</v>
          </cell>
          <cell r="C94" t="str">
            <v>18-UWSIF-20130078.11</v>
          </cell>
          <cell r="D94" t="str">
            <v>18-UWSIF-</v>
          </cell>
          <cell r="E94" t="str">
            <v>0.201</v>
          </cell>
          <cell r="F94">
            <v>11</v>
          </cell>
          <cell r="G94">
            <v>2540</v>
          </cell>
          <cell r="H94">
            <v>48.941000000000003</v>
          </cell>
          <cell r="I94">
            <v>0.50800000000000001</v>
          </cell>
          <cell r="J94">
            <v>0.68600000000000005</v>
          </cell>
          <cell r="K94" t="str">
            <v>Data Analyst:</v>
          </cell>
        </row>
        <row r="95">
          <cell r="A95" t="str">
            <v>2013/05/06 12:56:13</v>
          </cell>
          <cell r="B95">
            <v>8</v>
          </cell>
          <cell r="C95" t="str">
            <v>18-UWSIF-20130078.11</v>
          </cell>
          <cell r="D95" t="str">
            <v>18-UWSIF-</v>
          </cell>
          <cell r="E95" t="str">
            <v>0.201</v>
          </cell>
          <cell r="F95">
            <v>12</v>
          </cell>
          <cell r="G95">
            <v>2536</v>
          </cell>
          <cell r="H95">
            <v>49.036000000000001</v>
          </cell>
          <cell r="I95">
            <v>0.189</v>
          </cell>
          <cell r="J95">
            <v>0.36099999999999999</v>
          </cell>
          <cell r="K95" t="str">
            <v>Data Analyst:</v>
          </cell>
        </row>
        <row r="96">
          <cell r="A96" t="str">
            <v>2013/05/06 12:56:13</v>
          </cell>
          <cell r="B96">
            <v>8</v>
          </cell>
          <cell r="C96" t="str">
            <v>18-UWSIF-20130078.11</v>
          </cell>
          <cell r="D96" t="str">
            <v>18-UWSIF-</v>
          </cell>
          <cell r="E96" t="str">
            <v>0.201</v>
          </cell>
          <cell r="F96">
            <v>13</v>
          </cell>
          <cell r="G96">
            <v>2535</v>
          </cell>
          <cell r="H96">
            <v>49.023000000000003</v>
          </cell>
          <cell r="I96">
            <v>7.1999999999999995E-2</v>
          </cell>
          <cell r="J96">
            <v>0.29899999999999999</v>
          </cell>
          <cell r="K96" t="str">
            <v>Data Analyst:</v>
          </cell>
        </row>
        <row r="97">
          <cell r="A97" t="str">
            <v>2013/05/06 13:18:25</v>
          </cell>
          <cell r="B97">
            <v>9</v>
          </cell>
          <cell r="C97" t="str">
            <v>18-UWSIF-20130078.12</v>
          </cell>
          <cell r="D97" t="str">
            <v>18-UWSIF-</v>
          </cell>
          <cell r="E97" t="str">
            <v>0.119</v>
          </cell>
          <cell r="F97">
            <v>1</v>
          </cell>
          <cell r="G97">
            <v>2534</v>
          </cell>
          <cell r="H97">
            <v>49.02</v>
          </cell>
          <cell r="I97">
            <v>0.16400000000000001</v>
          </cell>
          <cell r="J97">
            <v>0.127</v>
          </cell>
        </row>
        <row r="98">
          <cell r="A98" t="str">
            <v>2013/05/06 13:18:25</v>
          </cell>
          <cell r="B98">
            <v>9</v>
          </cell>
          <cell r="C98" t="str">
            <v>18-UWSIF-20130078.12</v>
          </cell>
          <cell r="D98" t="str">
            <v>18-UWSIF-</v>
          </cell>
          <cell r="E98" t="str">
            <v>0.119</v>
          </cell>
          <cell r="F98">
            <v>2</v>
          </cell>
          <cell r="G98">
            <v>2540</v>
          </cell>
          <cell r="H98">
            <v>74.201999999999998</v>
          </cell>
          <cell r="I98">
            <v>0</v>
          </cell>
          <cell r="J98">
            <v>0</v>
          </cell>
        </row>
        <row r="99">
          <cell r="A99" t="str">
            <v>2013/05/06 13:18:25</v>
          </cell>
          <cell r="B99">
            <v>9</v>
          </cell>
          <cell r="C99" t="str">
            <v>18-UWSIF-20130078.12</v>
          </cell>
          <cell r="D99" t="str">
            <v>18-UWSIF-</v>
          </cell>
          <cell r="E99" t="str">
            <v>0.119</v>
          </cell>
          <cell r="F99">
            <v>3</v>
          </cell>
          <cell r="G99">
            <v>2543</v>
          </cell>
          <cell r="H99">
            <v>49.094999999999999</v>
          </cell>
          <cell r="I99">
            <v>-4.1000000000000002E-2</v>
          </cell>
          <cell r="J99">
            <v>-4.9000000000000002E-2</v>
          </cell>
        </row>
        <row r="100">
          <cell r="A100" t="str">
            <v>2013/05/06 13:18:25</v>
          </cell>
          <cell r="B100">
            <v>9</v>
          </cell>
          <cell r="C100" t="str">
            <v>18-UWSIF-20130078.12</v>
          </cell>
          <cell r="D100" t="str">
            <v>18-UWSIF-</v>
          </cell>
          <cell r="E100" t="str">
            <v>0.119</v>
          </cell>
          <cell r="F100">
            <v>4</v>
          </cell>
          <cell r="G100">
            <v>2553</v>
          </cell>
          <cell r="H100">
            <v>13.867000000000001</v>
          </cell>
          <cell r="I100">
            <v>16.588000000000001</v>
          </cell>
          <cell r="J100">
            <v>19.831</v>
          </cell>
        </row>
        <row r="101">
          <cell r="A101" t="str">
            <v>2013/05/06 13:18:25</v>
          </cell>
          <cell r="B101">
            <v>9</v>
          </cell>
          <cell r="C101" t="str">
            <v>18-UWSIF-20130078.12</v>
          </cell>
          <cell r="D101" t="str">
            <v>18-UWSIF-</v>
          </cell>
          <cell r="E101" t="str">
            <v>0.119</v>
          </cell>
          <cell r="F101">
            <v>5</v>
          </cell>
          <cell r="G101">
            <v>2285</v>
          </cell>
          <cell r="H101">
            <v>12.48</v>
          </cell>
          <cell r="I101">
            <v>16.734999999999999</v>
          </cell>
          <cell r="J101">
            <v>19.997</v>
          </cell>
        </row>
        <row r="102">
          <cell r="A102" t="str">
            <v>2013/05/06 13:18:25</v>
          </cell>
          <cell r="B102">
            <v>9</v>
          </cell>
          <cell r="C102" t="str">
            <v>18-UWSIF-20130078.12</v>
          </cell>
          <cell r="D102" t="str">
            <v>18-UWSIF-</v>
          </cell>
          <cell r="E102" t="str">
            <v>0.119</v>
          </cell>
          <cell r="F102">
            <v>6</v>
          </cell>
          <cell r="G102">
            <v>2019</v>
          </cell>
          <cell r="H102">
            <v>11.144</v>
          </cell>
          <cell r="I102">
            <v>16.867999999999999</v>
          </cell>
          <cell r="J102">
            <v>20.108000000000001</v>
          </cell>
        </row>
        <row r="103">
          <cell r="A103" t="str">
            <v>2013/05/06 13:18:25</v>
          </cell>
          <cell r="B103">
            <v>9</v>
          </cell>
          <cell r="C103" t="str">
            <v>18-UWSIF-20130078.12</v>
          </cell>
          <cell r="D103" t="str">
            <v>18-UWSIF-</v>
          </cell>
          <cell r="E103" t="str">
            <v>0.119</v>
          </cell>
          <cell r="F103">
            <v>7</v>
          </cell>
          <cell r="G103">
            <v>1780</v>
          </cell>
          <cell r="H103">
            <v>9.8840000000000003</v>
          </cell>
          <cell r="I103">
            <v>16.934000000000001</v>
          </cell>
          <cell r="J103">
            <v>20.213999999999999</v>
          </cell>
        </row>
        <row r="104">
          <cell r="A104" t="str">
            <v>2013/05/06 13:18:25</v>
          </cell>
          <cell r="B104">
            <v>9</v>
          </cell>
          <cell r="C104" t="str">
            <v>18-UWSIF-20130078.12</v>
          </cell>
          <cell r="D104" t="str">
            <v>18-UWSIF-</v>
          </cell>
          <cell r="E104" t="str">
            <v>0.119</v>
          </cell>
          <cell r="F104">
            <v>8</v>
          </cell>
          <cell r="G104">
            <v>1579</v>
          </cell>
          <cell r="H104">
            <v>8.766</v>
          </cell>
          <cell r="I104">
            <v>17.260999999999999</v>
          </cell>
          <cell r="J104">
            <v>20.390999999999998</v>
          </cell>
        </row>
        <row r="105">
          <cell r="A105" t="str">
            <v>2013/05/06 13:18:25</v>
          </cell>
          <cell r="B105">
            <v>9</v>
          </cell>
          <cell r="C105" t="str">
            <v>18-UWSIF-20130078.12</v>
          </cell>
          <cell r="D105" t="str">
            <v>18-UWSIF-</v>
          </cell>
          <cell r="E105" t="str">
            <v>0.119</v>
          </cell>
          <cell r="F105">
            <v>9</v>
          </cell>
          <cell r="G105">
            <v>1402</v>
          </cell>
          <cell r="H105">
            <v>7.7590000000000003</v>
          </cell>
          <cell r="I105">
            <v>17.239999999999998</v>
          </cell>
          <cell r="J105">
            <v>20.545999999999999</v>
          </cell>
        </row>
        <row r="106">
          <cell r="A106" t="str">
            <v>2013/05/06 13:18:25</v>
          </cell>
          <cell r="B106">
            <v>9</v>
          </cell>
          <cell r="C106" t="str">
            <v>18-UWSIF-20130078.12</v>
          </cell>
          <cell r="D106" t="str">
            <v>18-UWSIF-</v>
          </cell>
          <cell r="E106" t="str">
            <v>0.119</v>
          </cell>
          <cell r="F106">
            <v>10</v>
          </cell>
          <cell r="G106">
            <v>1248</v>
          </cell>
          <cell r="H106">
            <v>6.88</v>
          </cell>
          <cell r="I106">
            <v>17.378</v>
          </cell>
          <cell r="J106">
            <v>20.718</v>
          </cell>
        </row>
        <row r="107">
          <cell r="A107" t="str">
            <v>2013/05/06 13:18:25</v>
          </cell>
          <cell r="B107">
            <v>9</v>
          </cell>
          <cell r="C107" t="str">
            <v>18-UWSIF-20130078.12</v>
          </cell>
          <cell r="D107" t="str">
            <v>18-UWSIF-</v>
          </cell>
          <cell r="E107" t="str">
            <v>0.119</v>
          </cell>
          <cell r="F107">
            <v>11</v>
          </cell>
          <cell r="G107">
            <v>2538</v>
          </cell>
          <cell r="H107">
            <v>48.829000000000001</v>
          </cell>
          <cell r="I107">
            <v>0.64300000000000002</v>
          </cell>
          <cell r="J107">
            <v>0.61299999999999999</v>
          </cell>
        </row>
        <row r="108">
          <cell r="A108" t="str">
            <v>2013/05/06 13:18:25</v>
          </cell>
          <cell r="B108">
            <v>9</v>
          </cell>
          <cell r="C108" t="str">
            <v>18-UWSIF-20130078.12</v>
          </cell>
          <cell r="D108" t="str">
            <v>18-UWSIF-</v>
          </cell>
          <cell r="E108" t="str">
            <v>0.119</v>
          </cell>
          <cell r="F108">
            <v>12</v>
          </cell>
          <cell r="G108">
            <v>2533</v>
          </cell>
          <cell r="H108">
            <v>48.930999999999997</v>
          </cell>
          <cell r="I108">
            <v>0.21</v>
          </cell>
          <cell r="J108">
            <v>0.19900000000000001</v>
          </cell>
        </row>
        <row r="109">
          <cell r="A109" t="str">
            <v>2013/05/06 13:18:25</v>
          </cell>
          <cell r="B109">
            <v>9</v>
          </cell>
          <cell r="C109" t="str">
            <v>18-UWSIF-20130078.12</v>
          </cell>
          <cell r="D109" t="str">
            <v>18-UWSIF-</v>
          </cell>
          <cell r="E109" t="str">
            <v>0.119</v>
          </cell>
          <cell r="F109">
            <v>13</v>
          </cell>
          <cell r="G109">
            <v>2535</v>
          </cell>
          <cell r="H109">
            <v>48.927</v>
          </cell>
          <cell r="I109">
            <v>6.2E-2</v>
          </cell>
          <cell r="J109">
            <v>0.09</v>
          </cell>
        </row>
        <row r="110">
          <cell r="A110" t="str">
            <v>2013/05/06 13:40:37</v>
          </cell>
          <cell r="B110">
            <v>10</v>
          </cell>
          <cell r="C110" t="str">
            <v>DIC 2020130078.11</v>
          </cell>
          <cell r="D110" t="str">
            <v>DIC 20</v>
          </cell>
          <cell r="F110">
            <v>1</v>
          </cell>
          <cell r="G110">
            <v>2536</v>
          </cell>
          <cell r="H110">
            <v>48.927999999999997</v>
          </cell>
          <cell r="I110">
            <v>0.151</v>
          </cell>
          <cell r="J110">
            <v>0.14099999999999999</v>
          </cell>
        </row>
        <row r="111">
          <cell r="A111" t="str">
            <v>2013/05/06 13:40:37</v>
          </cell>
          <cell r="B111">
            <v>10</v>
          </cell>
          <cell r="C111" t="str">
            <v>DIC 2020130078.11</v>
          </cell>
          <cell r="D111" t="str">
            <v>DIC 20</v>
          </cell>
          <cell r="F111">
            <v>2</v>
          </cell>
          <cell r="G111">
            <v>2531</v>
          </cell>
          <cell r="H111">
            <v>73.980999999999995</v>
          </cell>
          <cell r="I111">
            <v>0</v>
          </cell>
          <cell r="J111">
            <v>0</v>
          </cell>
        </row>
        <row r="112">
          <cell r="A112" t="str">
            <v>2013/05/06 13:40:37</v>
          </cell>
          <cell r="B112">
            <v>10</v>
          </cell>
          <cell r="C112" t="str">
            <v>DIC 2020130078.11</v>
          </cell>
          <cell r="D112" t="str">
            <v>DIC 20</v>
          </cell>
          <cell r="F112">
            <v>3</v>
          </cell>
          <cell r="G112">
            <v>2536</v>
          </cell>
          <cell r="H112">
            <v>48.954000000000001</v>
          </cell>
          <cell r="I112">
            <v>-6.9000000000000006E-2</v>
          </cell>
          <cell r="J112">
            <v>-3.5999999999999997E-2</v>
          </cell>
        </row>
        <row r="113">
          <cell r="A113" t="str">
            <v>2013/05/06 13:40:37</v>
          </cell>
          <cell r="B113">
            <v>10</v>
          </cell>
          <cell r="C113" t="str">
            <v>DIC 2020130078.11</v>
          </cell>
          <cell r="D113" t="str">
            <v>DIC 20</v>
          </cell>
          <cell r="F113">
            <v>4</v>
          </cell>
          <cell r="G113">
            <v>4080</v>
          </cell>
          <cell r="H113">
            <v>22.870999999999999</v>
          </cell>
          <cell r="I113">
            <v>9.2360000000000007</v>
          </cell>
          <cell r="J113">
            <v>6.6539999999999999</v>
          </cell>
        </row>
        <row r="114">
          <cell r="A114" t="str">
            <v>2013/05/06 13:40:37</v>
          </cell>
          <cell r="B114">
            <v>10</v>
          </cell>
          <cell r="C114" t="str">
            <v>DIC 2020130078.11</v>
          </cell>
          <cell r="D114" t="str">
            <v>DIC 20</v>
          </cell>
          <cell r="F114">
            <v>5</v>
          </cell>
          <cell r="G114">
            <v>3710</v>
          </cell>
          <cell r="H114">
            <v>20.417999999999999</v>
          </cell>
          <cell r="I114">
            <v>9.3030000000000008</v>
          </cell>
          <cell r="J114">
            <v>6.8129999999999997</v>
          </cell>
        </row>
        <row r="115">
          <cell r="A115" t="str">
            <v>2013/05/06 13:40:37</v>
          </cell>
          <cell r="B115">
            <v>10</v>
          </cell>
          <cell r="C115" t="str">
            <v>DIC 2020130078.11</v>
          </cell>
          <cell r="D115" t="str">
            <v>DIC 20</v>
          </cell>
          <cell r="F115">
            <v>6</v>
          </cell>
          <cell r="G115">
            <v>3353</v>
          </cell>
          <cell r="H115">
            <v>18.222999999999999</v>
          </cell>
          <cell r="I115">
            <v>9.4329999999999998</v>
          </cell>
          <cell r="J115">
            <v>6.95</v>
          </cell>
        </row>
        <row r="116">
          <cell r="A116" t="str">
            <v>2013/05/06 13:40:37</v>
          </cell>
          <cell r="B116">
            <v>10</v>
          </cell>
          <cell r="C116" t="str">
            <v>DIC 2020130078.11</v>
          </cell>
          <cell r="D116" t="str">
            <v>DIC 20</v>
          </cell>
          <cell r="F116">
            <v>7</v>
          </cell>
          <cell r="G116">
            <v>2994</v>
          </cell>
          <cell r="H116">
            <v>16.251999999999999</v>
          </cell>
          <cell r="I116">
            <v>9.5510000000000002</v>
          </cell>
          <cell r="J116">
            <v>7.0419999999999998</v>
          </cell>
        </row>
        <row r="117">
          <cell r="A117" t="str">
            <v>2013/05/06 13:40:37</v>
          </cell>
          <cell r="B117">
            <v>10</v>
          </cell>
          <cell r="C117" t="str">
            <v>DIC 2020130078.11</v>
          </cell>
          <cell r="D117" t="str">
            <v>DIC 20</v>
          </cell>
          <cell r="F117">
            <v>8</v>
          </cell>
          <cell r="G117">
            <v>2647</v>
          </cell>
          <cell r="H117">
            <v>14.465999999999999</v>
          </cell>
          <cell r="I117">
            <v>9.6300000000000008</v>
          </cell>
          <cell r="J117">
            <v>7.1429999999999998</v>
          </cell>
        </row>
        <row r="118">
          <cell r="A118" t="str">
            <v>2013/05/06 13:40:37</v>
          </cell>
          <cell r="B118">
            <v>10</v>
          </cell>
          <cell r="C118" t="str">
            <v>DIC 2020130078.11</v>
          </cell>
          <cell r="D118" t="str">
            <v>DIC 20</v>
          </cell>
          <cell r="F118">
            <v>9</v>
          </cell>
          <cell r="G118">
            <v>2323</v>
          </cell>
          <cell r="H118">
            <v>12.835000000000001</v>
          </cell>
          <cell r="I118">
            <v>9.7639999999999993</v>
          </cell>
          <cell r="J118">
            <v>7.1909999999999998</v>
          </cell>
        </row>
        <row r="119">
          <cell r="A119" t="str">
            <v>2013/05/06 13:40:37</v>
          </cell>
          <cell r="B119">
            <v>10</v>
          </cell>
          <cell r="C119" t="str">
            <v>DIC 2020130078.11</v>
          </cell>
          <cell r="D119" t="str">
            <v>DIC 20</v>
          </cell>
          <cell r="F119">
            <v>10</v>
          </cell>
          <cell r="G119">
            <v>2035</v>
          </cell>
          <cell r="H119">
            <v>11.32</v>
          </cell>
          <cell r="I119">
            <v>9.8919999999999995</v>
          </cell>
          <cell r="J119">
            <v>7.4260000000000002</v>
          </cell>
        </row>
        <row r="120">
          <cell r="A120" t="str">
            <v>2013/05/06 13:40:37</v>
          </cell>
          <cell r="B120">
            <v>10</v>
          </cell>
          <cell r="C120" t="str">
            <v>DIC 2020130078.11</v>
          </cell>
          <cell r="D120" t="str">
            <v>DIC 20</v>
          </cell>
          <cell r="F120">
            <v>11</v>
          </cell>
          <cell r="G120">
            <v>2532</v>
          </cell>
          <cell r="H120">
            <v>48.795999999999999</v>
          </cell>
          <cell r="I120">
            <v>0.49399999999999999</v>
          </cell>
          <cell r="J120">
            <v>0.48299999999999998</v>
          </cell>
        </row>
        <row r="121">
          <cell r="A121" t="str">
            <v>2013/05/06 13:40:37</v>
          </cell>
          <cell r="B121">
            <v>10</v>
          </cell>
          <cell r="C121" t="str">
            <v>DIC 2020130078.11</v>
          </cell>
          <cell r="D121" t="str">
            <v>DIC 20</v>
          </cell>
          <cell r="F121">
            <v>12</v>
          </cell>
          <cell r="G121">
            <v>2532</v>
          </cell>
          <cell r="H121">
            <v>48.872999999999998</v>
          </cell>
          <cell r="I121">
            <v>0.14299999999999999</v>
          </cell>
          <cell r="J121">
            <v>0.151</v>
          </cell>
        </row>
        <row r="122">
          <cell r="A122" t="str">
            <v>2013/05/06 13:40:37</v>
          </cell>
          <cell r="B122">
            <v>10</v>
          </cell>
          <cell r="C122" t="str">
            <v>DIC 2020130078.11</v>
          </cell>
          <cell r="D122" t="str">
            <v>DIC 20</v>
          </cell>
          <cell r="F122">
            <v>13</v>
          </cell>
          <cell r="G122">
            <v>2533</v>
          </cell>
          <cell r="H122">
            <v>48.935000000000002</v>
          </cell>
          <cell r="I122">
            <v>4.7E-2</v>
          </cell>
          <cell r="J122">
            <v>8.3000000000000004E-2</v>
          </cell>
        </row>
        <row r="123">
          <cell r="A123" t="str">
            <v>2013/05/06 14:02:49</v>
          </cell>
          <cell r="B123">
            <v>11</v>
          </cell>
          <cell r="C123" t="str">
            <v>DIC 2020130078.12</v>
          </cell>
          <cell r="D123" t="str">
            <v>DIC 20</v>
          </cell>
          <cell r="F123">
            <v>1</v>
          </cell>
          <cell r="G123">
            <v>2533</v>
          </cell>
          <cell r="H123">
            <v>48.862000000000002</v>
          </cell>
          <cell r="I123">
            <v>0.15</v>
          </cell>
          <cell r="J123">
            <v>0.11799999999999999</v>
          </cell>
        </row>
        <row r="124">
          <cell r="A124" t="str">
            <v>2013/05/06 14:02:49</v>
          </cell>
          <cell r="B124">
            <v>11</v>
          </cell>
          <cell r="C124" t="str">
            <v>DIC 2020130078.12</v>
          </cell>
          <cell r="D124" t="str">
            <v>DIC 20</v>
          </cell>
          <cell r="F124">
            <v>2</v>
          </cell>
          <cell r="G124">
            <v>2530</v>
          </cell>
          <cell r="H124">
            <v>73.947000000000003</v>
          </cell>
          <cell r="I124">
            <v>0</v>
          </cell>
          <cell r="J124">
            <v>0</v>
          </cell>
        </row>
        <row r="125">
          <cell r="A125" t="str">
            <v>2013/05/06 14:02:49</v>
          </cell>
          <cell r="B125">
            <v>11</v>
          </cell>
          <cell r="C125" t="str">
            <v>DIC 2020130078.12</v>
          </cell>
          <cell r="D125" t="str">
            <v>DIC 20</v>
          </cell>
          <cell r="F125">
            <v>3</v>
          </cell>
          <cell r="G125">
            <v>2534</v>
          </cell>
          <cell r="H125">
            <v>48.911000000000001</v>
          </cell>
          <cell r="I125">
            <v>-3.9E-2</v>
          </cell>
          <cell r="J125">
            <v>-0.03</v>
          </cell>
        </row>
        <row r="126">
          <cell r="A126" t="str">
            <v>2013/05/06 14:02:49</v>
          </cell>
          <cell r="B126">
            <v>11</v>
          </cell>
          <cell r="C126" t="str">
            <v>DIC 2020130078.12</v>
          </cell>
          <cell r="D126" t="str">
            <v>DIC 20</v>
          </cell>
          <cell r="F126">
            <v>4</v>
          </cell>
          <cell r="G126">
            <v>4012</v>
          </cell>
          <cell r="H126">
            <v>22.626000000000001</v>
          </cell>
          <cell r="I126">
            <v>9.218</v>
          </cell>
          <cell r="J126">
            <v>6.6630000000000003</v>
          </cell>
        </row>
        <row r="127">
          <cell r="A127" t="str">
            <v>2013/05/06 14:02:49</v>
          </cell>
          <cell r="B127">
            <v>11</v>
          </cell>
          <cell r="C127" t="str">
            <v>DIC 2020130078.12</v>
          </cell>
          <cell r="D127" t="str">
            <v>DIC 20</v>
          </cell>
          <cell r="F127">
            <v>5</v>
          </cell>
          <cell r="G127">
            <v>3618</v>
          </cell>
          <cell r="H127">
            <v>20.167999999999999</v>
          </cell>
          <cell r="I127">
            <v>9.3140000000000001</v>
          </cell>
          <cell r="J127">
            <v>6.7939999999999996</v>
          </cell>
        </row>
        <row r="128">
          <cell r="A128" t="str">
            <v>2013/05/06 14:02:49</v>
          </cell>
          <cell r="B128">
            <v>11</v>
          </cell>
          <cell r="C128" t="str">
            <v>DIC 2020130078.12</v>
          </cell>
          <cell r="D128" t="str">
            <v>DIC 20</v>
          </cell>
          <cell r="F128">
            <v>6</v>
          </cell>
          <cell r="G128">
            <v>3214</v>
          </cell>
          <cell r="H128">
            <v>17.823</v>
          </cell>
          <cell r="I128">
            <v>9.49</v>
          </cell>
          <cell r="J128">
            <v>6.89</v>
          </cell>
        </row>
        <row r="129">
          <cell r="A129" t="str">
            <v>2013/05/06 14:02:49</v>
          </cell>
          <cell r="B129">
            <v>11</v>
          </cell>
          <cell r="C129" t="str">
            <v>DIC 2020130078.12</v>
          </cell>
          <cell r="D129" t="str">
            <v>DIC 20</v>
          </cell>
          <cell r="F129">
            <v>7</v>
          </cell>
          <cell r="G129">
            <v>2856</v>
          </cell>
          <cell r="H129">
            <v>15.705</v>
          </cell>
          <cell r="I129">
            <v>9.5950000000000006</v>
          </cell>
          <cell r="J129">
            <v>7.0780000000000003</v>
          </cell>
        </row>
        <row r="130">
          <cell r="A130" t="str">
            <v>2013/05/06 14:02:49</v>
          </cell>
          <cell r="B130">
            <v>11</v>
          </cell>
          <cell r="C130" t="str">
            <v>DIC 2020130078.12</v>
          </cell>
          <cell r="D130" t="str">
            <v>DIC 20</v>
          </cell>
          <cell r="F130">
            <v>8</v>
          </cell>
          <cell r="G130">
            <v>2549</v>
          </cell>
          <cell r="H130">
            <v>13.875999999999999</v>
          </cell>
          <cell r="I130">
            <v>9.6419999999999995</v>
          </cell>
          <cell r="J130">
            <v>7.1760000000000002</v>
          </cell>
        </row>
        <row r="131">
          <cell r="A131" t="str">
            <v>2013/05/06 14:02:49</v>
          </cell>
          <cell r="B131">
            <v>11</v>
          </cell>
          <cell r="C131" t="str">
            <v>DIC 2020130078.12</v>
          </cell>
          <cell r="D131" t="str">
            <v>DIC 20</v>
          </cell>
          <cell r="F131">
            <v>9</v>
          </cell>
          <cell r="G131">
            <v>2282</v>
          </cell>
          <cell r="H131">
            <v>12.301</v>
          </cell>
          <cell r="I131">
            <v>9.891</v>
          </cell>
          <cell r="J131">
            <v>7.22</v>
          </cell>
        </row>
        <row r="132">
          <cell r="A132" t="str">
            <v>2013/05/06 14:02:49</v>
          </cell>
          <cell r="B132">
            <v>11</v>
          </cell>
          <cell r="C132" t="str">
            <v>DIC 2020130078.12</v>
          </cell>
          <cell r="D132" t="str">
            <v>DIC 20</v>
          </cell>
          <cell r="F132">
            <v>10</v>
          </cell>
          <cell r="G132">
            <v>2035</v>
          </cell>
          <cell r="H132">
            <v>10.949</v>
          </cell>
          <cell r="I132">
            <v>9.8160000000000007</v>
          </cell>
          <cell r="J132">
            <v>7.2949999999999999</v>
          </cell>
        </row>
        <row r="133">
          <cell r="A133" t="str">
            <v>2013/05/06 14:02:49</v>
          </cell>
          <cell r="B133">
            <v>11</v>
          </cell>
          <cell r="C133" t="str">
            <v>DIC 2020130078.12</v>
          </cell>
          <cell r="D133" t="str">
            <v>DIC 20</v>
          </cell>
          <cell r="F133">
            <v>11</v>
          </cell>
          <cell r="G133">
            <v>2530</v>
          </cell>
          <cell r="H133">
            <v>48.731000000000002</v>
          </cell>
          <cell r="I133">
            <v>0.55900000000000005</v>
          </cell>
          <cell r="J133">
            <v>0.47799999999999998</v>
          </cell>
        </row>
        <row r="134">
          <cell r="A134" t="str">
            <v>2013/05/06 14:02:49</v>
          </cell>
          <cell r="B134">
            <v>11</v>
          </cell>
          <cell r="C134" t="str">
            <v>DIC 2020130078.12</v>
          </cell>
          <cell r="D134" t="str">
            <v>DIC 20</v>
          </cell>
          <cell r="F134">
            <v>12</v>
          </cell>
          <cell r="G134">
            <v>2531</v>
          </cell>
          <cell r="H134">
            <v>48.866999999999997</v>
          </cell>
          <cell r="I134">
            <v>0.187</v>
          </cell>
          <cell r="J134">
            <v>0.21199999999999999</v>
          </cell>
        </row>
        <row r="135">
          <cell r="A135" t="str">
            <v>2013/05/06 14:02:49</v>
          </cell>
          <cell r="B135">
            <v>11</v>
          </cell>
          <cell r="C135" t="str">
            <v>DIC 2020130078.12</v>
          </cell>
          <cell r="D135" t="str">
            <v>DIC 20</v>
          </cell>
          <cell r="F135">
            <v>13</v>
          </cell>
          <cell r="G135">
            <v>2532</v>
          </cell>
          <cell r="H135">
            <v>48.905999999999999</v>
          </cell>
          <cell r="I135">
            <v>8.5999999999999993E-2</v>
          </cell>
          <cell r="J135">
            <v>0.10100000000000001</v>
          </cell>
        </row>
        <row r="136">
          <cell r="A136" t="str">
            <v>2013/05/06 14:25:01</v>
          </cell>
          <cell r="B136">
            <v>12</v>
          </cell>
          <cell r="C136" t="str">
            <v>06-UWSIF-20130078.11</v>
          </cell>
          <cell r="D136" t="str">
            <v>06-UWSIF-</v>
          </cell>
          <cell r="E136" t="str">
            <v>0.181</v>
          </cell>
          <cell r="F136">
            <v>1</v>
          </cell>
          <cell r="G136">
            <v>2528</v>
          </cell>
          <cell r="H136">
            <v>48.835000000000001</v>
          </cell>
          <cell r="I136">
            <v>0.16200000000000001</v>
          </cell>
          <cell r="J136">
            <v>0.16900000000000001</v>
          </cell>
        </row>
        <row r="137">
          <cell r="A137" t="str">
            <v>2013/05/06 14:25:01</v>
          </cell>
          <cell r="B137">
            <v>12</v>
          </cell>
          <cell r="C137" t="str">
            <v>06-UWSIF-20130078.11</v>
          </cell>
          <cell r="D137" t="str">
            <v>06-UWSIF-</v>
          </cell>
          <cell r="E137" t="str">
            <v>0.181</v>
          </cell>
          <cell r="F137">
            <v>2</v>
          </cell>
          <cell r="G137">
            <v>2533</v>
          </cell>
          <cell r="H137">
            <v>73.927999999999997</v>
          </cell>
          <cell r="I137">
            <v>0</v>
          </cell>
          <cell r="J137">
            <v>0</v>
          </cell>
        </row>
        <row r="138">
          <cell r="A138" t="str">
            <v>2013/05/06 14:25:01</v>
          </cell>
          <cell r="B138">
            <v>12</v>
          </cell>
          <cell r="C138" t="str">
            <v>06-UWSIF-20130078.11</v>
          </cell>
          <cell r="D138" t="str">
            <v>06-UWSIF-</v>
          </cell>
          <cell r="E138" t="str">
            <v>0.181</v>
          </cell>
          <cell r="F138">
            <v>3</v>
          </cell>
          <cell r="G138">
            <v>2530</v>
          </cell>
          <cell r="H138">
            <v>48.86</v>
          </cell>
          <cell r="I138">
            <v>-5.2999999999999999E-2</v>
          </cell>
          <cell r="J138">
            <v>-7.1999999999999995E-2</v>
          </cell>
        </row>
        <row r="139">
          <cell r="A139" t="str">
            <v>2013/05/06 14:25:01</v>
          </cell>
          <cell r="B139">
            <v>12</v>
          </cell>
          <cell r="C139" t="str">
            <v>06-UWSIF-20130078.11</v>
          </cell>
          <cell r="D139" t="str">
            <v>06-UWSIF-</v>
          </cell>
          <cell r="E139" t="str">
            <v>0.181</v>
          </cell>
          <cell r="F139">
            <v>4</v>
          </cell>
          <cell r="G139">
            <v>3847</v>
          </cell>
          <cell r="H139">
            <v>21.785</v>
          </cell>
          <cell r="I139">
            <v>2.1469999999999998</v>
          </cell>
          <cell r="J139">
            <v>-6.1349999999999998</v>
          </cell>
        </row>
        <row r="140">
          <cell r="A140" t="str">
            <v>2013/05/06 14:25:01</v>
          </cell>
          <cell r="B140">
            <v>12</v>
          </cell>
          <cell r="C140" t="str">
            <v>06-UWSIF-20130078.11</v>
          </cell>
          <cell r="D140" t="str">
            <v>06-UWSIF-</v>
          </cell>
          <cell r="E140" t="str">
            <v>0.181</v>
          </cell>
          <cell r="F140">
            <v>5</v>
          </cell>
          <cell r="G140">
            <v>3489</v>
          </cell>
          <cell r="H140">
            <v>19.515000000000001</v>
          </cell>
          <cell r="I140">
            <v>2.2629999999999999</v>
          </cell>
          <cell r="J140">
            <v>-6.04</v>
          </cell>
        </row>
        <row r="141">
          <cell r="A141" t="str">
            <v>2013/05/06 14:25:01</v>
          </cell>
          <cell r="B141">
            <v>12</v>
          </cell>
          <cell r="C141" t="str">
            <v>06-UWSIF-20130078.11</v>
          </cell>
          <cell r="D141" t="str">
            <v>06-UWSIF-</v>
          </cell>
          <cell r="E141" t="str">
            <v>0.181</v>
          </cell>
          <cell r="F141">
            <v>6</v>
          </cell>
          <cell r="G141">
            <v>3130</v>
          </cell>
          <cell r="H141">
            <v>17.39</v>
          </cell>
          <cell r="I141">
            <v>2.3719999999999999</v>
          </cell>
          <cell r="J141">
            <v>-5.83</v>
          </cell>
        </row>
        <row r="142">
          <cell r="A142" t="str">
            <v>2013/05/06 14:25:01</v>
          </cell>
          <cell r="B142">
            <v>12</v>
          </cell>
          <cell r="C142" t="str">
            <v>06-UWSIF-20130078.11</v>
          </cell>
          <cell r="D142" t="str">
            <v>06-UWSIF-</v>
          </cell>
          <cell r="E142" t="str">
            <v>0.181</v>
          </cell>
          <cell r="F142">
            <v>7</v>
          </cell>
          <cell r="G142">
            <v>2807</v>
          </cell>
          <cell r="H142">
            <v>15.509</v>
          </cell>
          <cell r="I142">
            <v>2.4489999999999998</v>
          </cell>
          <cell r="J142">
            <v>-5.7240000000000002</v>
          </cell>
        </row>
        <row r="143">
          <cell r="A143" t="str">
            <v>2013/05/06 14:25:01</v>
          </cell>
          <cell r="B143">
            <v>12</v>
          </cell>
          <cell r="C143" t="str">
            <v>06-UWSIF-20130078.11</v>
          </cell>
          <cell r="D143" t="str">
            <v>06-UWSIF-</v>
          </cell>
          <cell r="E143" t="str">
            <v>0.181</v>
          </cell>
          <cell r="F143">
            <v>8</v>
          </cell>
          <cell r="G143">
            <v>2501</v>
          </cell>
          <cell r="H143">
            <v>13.77</v>
          </cell>
          <cell r="I143">
            <v>2.6139999999999999</v>
          </cell>
          <cell r="J143">
            <v>-5.5890000000000004</v>
          </cell>
        </row>
        <row r="144">
          <cell r="A144" t="str">
            <v>2013/05/06 14:25:01</v>
          </cell>
          <cell r="B144">
            <v>12</v>
          </cell>
          <cell r="C144" t="str">
            <v>06-UWSIF-20130078.11</v>
          </cell>
          <cell r="D144" t="str">
            <v>06-UWSIF-</v>
          </cell>
          <cell r="E144" t="str">
            <v>0.181</v>
          </cell>
          <cell r="F144">
            <v>9</v>
          </cell>
          <cell r="G144">
            <v>2234</v>
          </cell>
          <cell r="H144">
            <v>12.244</v>
          </cell>
          <cell r="I144">
            <v>2.7679999999999998</v>
          </cell>
          <cell r="J144">
            <v>-5.4539999999999997</v>
          </cell>
        </row>
        <row r="145">
          <cell r="A145" t="str">
            <v>2013/05/06 14:25:01</v>
          </cell>
          <cell r="B145">
            <v>12</v>
          </cell>
          <cell r="C145" t="str">
            <v>06-UWSIF-20130078.11</v>
          </cell>
          <cell r="D145" t="str">
            <v>06-UWSIF-</v>
          </cell>
          <cell r="E145" t="str">
            <v>0.181</v>
          </cell>
          <cell r="F145">
            <v>10</v>
          </cell>
          <cell r="G145">
            <v>1998</v>
          </cell>
          <cell r="H145">
            <v>10.877000000000001</v>
          </cell>
          <cell r="I145">
            <v>2.7930000000000001</v>
          </cell>
          <cell r="J145">
            <v>-5.3810000000000002</v>
          </cell>
        </row>
        <row r="146">
          <cell r="A146" t="str">
            <v>2013/05/06 14:25:01</v>
          </cell>
          <cell r="B146">
            <v>12</v>
          </cell>
          <cell r="C146" t="str">
            <v>06-UWSIF-20130078.11</v>
          </cell>
          <cell r="D146" t="str">
            <v>06-UWSIF-</v>
          </cell>
          <cell r="E146" t="str">
            <v>0.181</v>
          </cell>
          <cell r="F146">
            <v>11</v>
          </cell>
          <cell r="G146">
            <v>2525</v>
          </cell>
          <cell r="H146">
            <v>48.667000000000002</v>
          </cell>
          <cell r="I146">
            <v>0.51400000000000001</v>
          </cell>
          <cell r="J146">
            <v>0.47</v>
          </cell>
        </row>
        <row r="147">
          <cell r="A147" t="str">
            <v>2013/05/06 14:25:01</v>
          </cell>
          <cell r="B147">
            <v>12</v>
          </cell>
          <cell r="C147" t="str">
            <v>06-UWSIF-20130078.11</v>
          </cell>
          <cell r="D147" t="str">
            <v>06-UWSIF-</v>
          </cell>
          <cell r="E147" t="str">
            <v>0.181</v>
          </cell>
          <cell r="F147">
            <v>12</v>
          </cell>
          <cell r="G147">
            <v>2521</v>
          </cell>
          <cell r="H147">
            <v>48.789000000000001</v>
          </cell>
          <cell r="I147">
            <v>0.14199999999999999</v>
          </cell>
          <cell r="J147">
            <v>0.153</v>
          </cell>
        </row>
        <row r="148">
          <cell r="A148" t="str">
            <v>2013/05/06 14:25:01</v>
          </cell>
          <cell r="B148">
            <v>12</v>
          </cell>
          <cell r="C148" t="str">
            <v>06-UWSIF-20130078.11</v>
          </cell>
          <cell r="D148" t="str">
            <v>06-UWSIF-</v>
          </cell>
          <cell r="E148" t="str">
            <v>0.181</v>
          </cell>
          <cell r="F148">
            <v>13</v>
          </cell>
          <cell r="G148">
            <v>2527</v>
          </cell>
          <cell r="H148">
            <v>48.792999999999999</v>
          </cell>
          <cell r="I148">
            <v>6.9000000000000006E-2</v>
          </cell>
          <cell r="J148">
            <v>4.8000000000000001E-2</v>
          </cell>
        </row>
        <row r="149">
          <cell r="A149" t="str">
            <v>2013/05/06 14:47:14</v>
          </cell>
          <cell r="B149">
            <v>13</v>
          </cell>
          <cell r="C149" t="str">
            <v>06-UWSIF-20130078.12</v>
          </cell>
          <cell r="D149" t="str">
            <v>06-UWSIF-</v>
          </cell>
          <cell r="E149" t="str">
            <v>0.204</v>
          </cell>
          <cell r="F149">
            <v>1</v>
          </cell>
          <cell r="G149">
            <v>2526</v>
          </cell>
          <cell r="H149">
            <v>48.77</v>
          </cell>
          <cell r="I149">
            <v>0.17</v>
          </cell>
          <cell r="J149">
            <v>0.16800000000000001</v>
          </cell>
        </row>
        <row r="150">
          <cell r="A150" t="str">
            <v>2013/05/06 14:47:14</v>
          </cell>
          <cell r="B150">
            <v>13</v>
          </cell>
          <cell r="C150" t="str">
            <v>06-UWSIF-20130078.12</v>
          </cell>
          <cell r="D150" t="str">
            <v>06-UWSIF-</v>
          </cell>
          <cell r="E150" t="str">
            <v>0.204</v>
          </cell>
          <cell r="F150">
            <v>2</v>
          </cell>
          <cell r="G150">
            <v>2527</v>
          </cell>
          <cell r="H150">
            <v>73.789000000000001</v>
          </cell>
          <cell r="I150">
            <v>0</v>
          </cell>
          <cell r="J150">
            <v>0</v>
          </cell>
        </row>
        <row r="151">
          <cell r="A151" t="str">
            <v>2013/05/06 14:47:14</v>
          </cell>
          <cell r="B151">
            <v>13</v>
          </cell>
          <cell r="C151" t="str">
            <v>06-UWSIF-20130078.12</v>
          </cell>
          <cell r="D151" t="str">
            <v>06-UWSIF-</v>
          </cell>
          <cell r="E151" t="str">
            <v>0.204</v>
          </cell>
          <cell r="F151">
            <v>3</v>
          </cell>
          <cell r="G151">
            <v>2527</v>
          </cell>
          <cell r="H151">
            <v>48.8</v>
          </cell>
          <cell r="I151">
            <v>-3.6999999999999998E-2</v>
          </cell>
          <cell r="J151">
            <v>-1.9E-2</v>
          </cell>
        </row>
        <row r="152">
          <cell r="A152" t="str">
            <v>2013/05/06 14:47:14</v>
          </cell>
          <cell r="B152">
            <v>13</v>
          </cell>
          <cell r="C152" t="str">
            <v>06-UWSIF-20130078.12</v>
          </cell>
          <cell r="D152" t="str">
            <v>06-UWSIF-</v>
          </cell>
          <cell r="E152" t="str">
            <v>0.204</v>
          </cell>
          <cell r="F152">
            <v>4</v>
          </cell>
          <cell r="G152">
            <v>4393</v>
          </cell>
          <cell r="H152">
            <v>24.846</v>
          </cell>
          <cell r="I152">
            <v>2.0489999999999999</v>
          </cell>
          <cell r="J152">
            <v>-6.19</v>
          </cell>
        </row>
        <row r="153">
          <cell r="A153" t="str">
            <v>2013/05/06 14:47:14</v>
          </cell>
          <cell r="B153">
            <v>13</v>
          </cell>
          <cell r="C153" t="str">
            <v>06-UWSIF-20130078.12</v>
          </cell>
          <cell r="D153" t="str">
            <v>06-UWSIF-</v>
          </cell>
          <cell r="E153" t="str">
            <v>0.204</v>
          </cell>
          <cell r="F153">
            <v>5</v>
          </cell>
          <cell r="G153">
            <v>3965</v>
          </cell>
          <cell r="H153">
            <v>22.358000000000001</v>
          </cell>
          <cell r="I153">
            <v>2.1869999999999998</v>
          </cell>
          <cell r="J153">
            <v>-6.0650000000000004</v>
          </cell>
        </row>
        <row r="154">
          <cell r="A154" t="str">
            <v>2013/05/06 14:47:14</v>
          </cell>
          <cell r="B154">
            <v>13</v>
          </cell>
          <cell r="C154" t="str">
            <v>06-UWSIF-20130078.12</v>
          </cell>
          <cell r="D154" t="str">
            <v>06-UWSIF-</v>
          </cell>
          <cell r="E154" t="str">
            <v>0.204</v>
          </cell>
          <cell r="F154">
            <v>6</v>
          </cell>
          <cell r="G154">
            <v>3564</v>
          </cell>
          <cell r="H154">
            <v>19.997</v>
          </cell>
          <cell r="I154">
            <v>2.234</v>
          </cell>
          <cell r="J154">
            <v>-5.9260000000000002</v>
          </cell>
        </row>
        <row r="155">
          <cell r="A155" t="str">
            <v>2013/05/06 14:47:14</v>
          </cell>
          <cell r="B155">
            <v>13</v>
          </cell>
          <cell r="C155" t="str">
            <v>06-UWSIF-20130078.12</v>
          </cell>
          <cell r="D155" t="str">
            <v>06-UWSIF-</v>
          </cell>
          <cell r="E155" t="str">
            <v>0.204</v>
          </cell>
          <cell r="F155">
            <v>7</v>
          </cell>
          <cell r="G155">
            <v>3199</v>
          </cell>
          <cell r="H155">
            <v>17.875</v>
          </cell>
          <cell r="I155">
            <v>2.371</v>
          </cell>
          <cell r="J155">
            <v>-5.8440000000000003</v>
          </cell>
        </row>
        <row r="156">
          <cell r="A156" t="str">
            <v>2013/05/06 14:47:14</v>
          </cell>
          <cell r="B156">
            <v>13</v>
          </cell>
          <cell r="C156" t="str">
            <v>06-UWSIF-20130078.12</v>
          </cell>
          <cell r="D156" t="str">
            <v>06-UWSIF-</v>
          </cell>
          <cell r="E156" t="str">
            <v>0.204</v>
          </cell>
          <cell r="F156">
            <v>8</v>
          </cell>
          <cell r="G156">
            <v>2869</v>
          </cell>
          <cell r="H156">
            <v>15.939</v>
          </cell>
          <cell r="I156">
            <v>2.448</v>
          </cell>
          <cell r="J156">
            <v>-5.6630000000000003</v>
          </cell>
        </row>
        <row r="157">
          <cell r="A157" t="str">
            <v>2013/05/06 14:47:14</v>
          </cell>
          <cell r="B157">
            <v>13</v>
          </cell>
          <cell r="C157" t="str">
            <v>06-UWSIF-20130078.12</v>
          </cell>
          <cell r="D157" t="str">
            <v>06-UWSIF-</v>
          </cell>
          <cell r="E157" t="str">
            <v>0.204</v>
          </cell>
          <cell r="F157">
            <v>9</v>
          </cell>
          <cell r="G157">
            <v>2567</v>
          </cell>
          <cell r="H157">
            <v>14.201000000000001</v>
          </cell>
          <cell r="I157">
            <v>2.6309999999999998</v>
          </cell>
          <cell r="J157">
            <v>-5.6219999999999999</v>
          </cell>
        </row>
        <row r="158">
          <cell r="A158" t="str">
            <v>2013/05/06 14:47:14</v>
          </cell>
          <cell r="B158">
            <v>13</v>
          </cell>
          <cell r="C158" t="str">
            <v>06-UWSIF-20130078.12</v>
          </cell>
          <cell r="D158" t="str">
            <v>06-UWSIF-</v>
          </cell>
          <cell r="E158" t="str">
            <v>0.204</v>
          </cell>
          <cell r="F158">
            <v>10</v>
          </cell>
          <cell r="G158">
            <v>2297</v>
          </cell>
          <cell r="H158">
            <v>12.64</v>
          </cell>
          <cell r="I158">
            <v>2.6480000000000001</v>
          </cell>
          <cell r="J158">
            <v>-5.5309999999999997</v>
          </cell>
        </row>
        <row r="159">
          <cell r="A159" t="str">
            <v>2013/05/06 14:47:14</v>
          </cell>
          <cell r="B159">
            <v>13</v>
          </cell>
          <cell r="C159" t="str">
            <v>06-UWSIF-20130078.12</v>
          </cell>
          <cell r="D159" t="str">
            <v>06-UWSIF-</v>
          </cell>
          <cell r="E159" t="str">
            <v>0.204</v>
          </cell>
          <cell r="F159">
            <v>11</v>
          </cell>
          <cell r="G159">
            <v>2518</v>
          </cell>
          <cell r="H159">
            <v>48.595999999999997</v>
          </cell>
          <cell r="I159">
            <v>0.47899999999999998</v>
          </cell>
          <cell r="J159">
            <v>0.48599999999999999</v>
          </cell>
        </row>
        <row r="160">
          <cell r="A160" t="str">
            <v>2013/05/06 14:47:14</v>
          </cell>
          <cell r="B160">
            <v>13</v>
          </cell>
          <cell r="C160" t="str">
            <v>06-UWSIF-20130078.12</v>
          </cell>
          <cell r="D160" t="str">
            <v>06-UWSIF-</v>
          </cell>
          <cell r="E160" t="str">
            <v>0.204</v>
          </cell>
          <cell r="F160">
            <v>12</v>
          </cell>
          <cell r="G160">
            <v>2520</v>
          </cell>
          <cell r="H160">
            <v>48.683999999999997</v>
          </cell>
          <cell r="I160">
            <v>0.14099999999999999</v>
          </cell>
          <cell r="J160">
            <v>0.16700000000000001</v>
          </cell>
        </row>
        <row r="161">
          <cell r="A161" t="str">
            <v>2013/05/06 14:47:14</v>
          </cell>
          <cell r="B161">
            <v>13</v>
          </cell>
          <cell r="C161" t="str">
            <v>06-UWSIF-20130078.12</v>
          </cell>
          <cell r="D161" t="str">
            <v>06-UWSIF-</v>
          </cell>
          <cell r="E161" t="str">
            <v>0.204</v>
          </cell>
          <cell r="F161">
            <v>13</v>
          </cell>
          <cell r="G161">
            <v>2527</v>
          </cell>
          <cell r="H161">
            <v>48.725000000000001</v>
          </cell>
          <cell r="I161">
            <v>5.3999999999999999E-2</v>
          </cell>
          <cell r="J161">
            <v>9.8000000000000004E-2</v>
          </cell>
        </row>
        <row r="162">
          <cell r="A162" t="str">
            <v>2013/05/06 15:09:28</v>
          </cell>
          <cell r="B162">
            <v>14</v>
          </cell>
          <cell r="D162" t="str">
            <v>204-UWSIF-</v>
          </cell>
          <cell r="F162">
            <v>1</v>
          </cell>
          <cell r="G162">
            <v>2526</v>
          </cell>
          <cell r="H162">
            <v>48.713999999999999</v>
          </cell>
          <cell r="I162">
            <v>0.16400000000000001</v>
          </cell>
          <cell r="J162">
            <v>0.107</v>
          </cell>
        </row>
        <row r="163">
          <cell r="A163" t="str">
            <v>2013/05/06 15:09:28</v>
          </cell>
          <cell r="B163">
            <v>14</v>
          </cell>
          <cell r="D163" t="str">
            <v>204-UWSIF-</v>
          </cell>
          <cell r="F163">
            <v>2</v>
          </cell>
          <cell r="G163">
            <v>2529</v>
          </cell>
          <cell r="H163">
            <v>73.649000000000001</v>
          </cell>
          <cell r="I163">
            <v>0</v>
          </cell>
          <cell r="J163">
            <v>0</v>
          </cell>
        </row>
        <row r="164">
          <cell r="A164" t="str">
            <v>2013/05/06 15:09:28</v>
          </cell>
          <cell r="B164">
            <v>14</v>
          </cell>
          <cell r="D164" t="str">
            <v>204-UWSIF-</v>
          </cell>
          <cell r="F164">
            <v>3</v>
          </cell>
          <cell r="G164">
            <v>2525</v>
          </cell>
          <cell r="H164">
            <v>48.753</v>
          </cell>
          <cell r="I164">
            <v>-7.3999999999999996E-2</v>
          </cell>
          <cell r="J164">
            <v>-7.0000000000000007E-2</v>
          </cell>
        </row>
        <row r="165">
          <cell r="A165" t="str">
            <v>2013/05/06 15:09:28</v>
          </cell>
          <cell r="B165">
            <v>14</v>
          </cell>
          <cell r="D165" t="str">
            <v>204-UWSIF-</v>
          </cell>
          <cell r="F165">
            <v>4</v>
          </cell>
          <cell r="G165">
            <v>1984</v>
          </cell>
          <cell r="H165">
            <v>11.853999999999999</v>
          </cell>
          <cell r="I165">
            <v>3.3610000000000002</v>
          </cell>
          <cell r="J165">
            <v>13.616</v>
          </cell>
        </row>
        <row r="166">
          <cell r="A166" t="str">
            <v>2013/05/06 15:09:28</v>
          </cell>
          <cell r="B166">
            <v>14</v>
          </cell>
          <cell r="D166" t="str">
            <v>204-UWSIF-</v>
          </cell>
          <cell r="F166">
            <v>5</v>
          </cell>
          <cell r="G166">
            <v>1804</v>
          </cell>
          <cell r="H166">
            <v>10.708</v>
          </cell>
          <cell r="I166">
            <v>3.609</v>
          </cell>
          <cell r="J166">
            <v>13.587</v>
          </cell>
        </row>
        <row r="167">
          <cell r="A167" t="str">
            <v>2013/05/06 15:09:28</v>
          </cell>
          <cell r="B167">
            <v>14</v>
          </cell>
          <cell r="D167" t="str">
            <v>204-UWSIF-</v>
          </cell>
          <cell r="F167">
            <v>6</v>
          </cell>
          <cell r="G167">
            <v>1615</v>
          </cell>
          <cell r="H167">
            <v>9.5969999999999995</v>
          </cell>
          <cell r="I167">
            <v>3.6819999999999999</v>
          </cell>
          <cell r="J167">
            <v>13.742000000000001</v>
          </cell>
        </row>
        <row r="168">
          <cell r="A168" t="str">
            <v>2013/05/06 15:09:28</v>
          </cell>
          <cell r="B168">
            <v>14</v>
          </cell>
          <cell r="D168" t="str">
            <v>204-UWSIF-</v>
          </cell>
          <cell r="F168">
            <v>7</v>
          </cell>
          <cell r="G168">
            <v>1440</v>
          </cell>
          <cell r="H168">
            <v>8.5779999999999994</v>
          </cell>
          <cell r="I168">
            <v>3.702</v>
          </cell>
          <cell r="J168">
            <v>13.859</v>
          </cell>
        </row>
        <row r="169">
          <cell r="A169" t="str">
            <v>2013/05/06 15:09:28</v>
          </cell>
          <cell r="B169">
            <v>14</v>
          </cell>
          <cell r="D169" t="str">
            <v>204-UWSIF-</v>
          </cell>
          <cell r="F169">
            <v>8</v>
          </cell>
          <cell r="G169">
            <v>1291</v>
          </cell>
          <cell r="H169">
            <v>7.6470000000000002</v>
          </cell>
          <cell r="I169">
            <v>3.8450000000000002</v>
          </cell>
          <cell r="J169">
            <v>13.912000000000001</v>
          </cell>
        </row>
        <row r="170">
          <cell r="A170" t="str">
            <v>2013/05/06 15:09:28</v>
          </cell>
          <cell r="B170">
            <v>14</v>
          </cell>
          <cell r="D170" t="str">
            <v>204-UWSIF-</v>
          </cell>
          <cell r="F170">
            <v>9</v>
          </cell>
          <cell r="G170">
            <v>1162</v>
          </cell>
          <cell r="H170">
            <v>6.8250000000000002</v>
          </cell>
          <cell r="I170">
            <v>4.0330000000000004</v>
          </cell>
          <cell r="J170">
            <v>14.04</v>
          </cell>
        </row>
        <row r="171">
          <cell r="A171" t="str">
            <v>2013/05/06 15:09:28</v>
          </cell>
          <cell r="B171">
            <v>14</v>
          </cell>
          <cell r="D171" t="str">
            <v>204-UWSIF-</v>
          </cell>
          <cell r="F171">
            <v>10</v>
          </cell>
          <cell r="G171">
            <v>1044</v>
          </cell>
          <cell r="H171">
            <v>6.0730000000000004</v>
          </cell>
          <cell r="I171">
            <v>3.8849999999999998</v>
          </cell>
          <cell r="J171">
            <v>14.244999999999999</v>
          </cell>
        </row>
        <row r="172">
          <cell r="A172" t="str">
            <v>2013/05/06 15:09:28</v>
          </cell>
          <cell r="B172">
            <v>14</v>
          </cell>
          <cell r="D172" t="str">
            <v>204-UWSIF-</v>
          </cell>
          <cell r="F172">
            <v>11</v>
          </cell>
          <cell r="G172">
            <v>2509</v>
          </cell>
          <cell r="H172">
            <v>48.44</v>
          </cell>
          <cell r="I172">
            <v>0.45</v>
          </cell>
          <cell r="J172">
            <v>0.505</v>
          </cell>
        </row>
        <row r="173">
          <cell r="A173" t="str">
            <v>2013/05/06 15:09:28</v>
          </cell>
          <cell r="B173">
            <v>14</v>
          </cell>
          <cell r="D173" t="str">
            <v>204-UWSIF-</v>
          </cell>
          <cell r="F173">
            <v>12</v>
          </cell>
          <cell r="G173">
            <v>2510</v>
          </cell>
          <cell r="H173">
            <v>48.460999999999999</v>
          </cell>
          <cell r="I173">
            <v>-2.5000000000000001E-2</v>
          </cell>
          <cell r="J173">
            <v>5.0999999999999997E-2</v>
          </cell>
        </row>
        <row r="174">
          <cell r="A174" t="str">
            <v>2013/05/06 15:09:28</v>
          </cell>
          <cell r="B174">
            <v>14</v>
          </cell>
          <cell r="D174" t="str">
            <v>204-UWSIF-</v>
          </cell>
          <cell r="F174">
            <v>13</v>
          </cell>
          <cell r="G174">
            <v>2511</v>
          </cell>
          <cell r="H174">
            <v>48.51</v>
          </cell>
          <cell r="I174">
            <v>-0.14599999999999999</v>
          </cell>
          <cell r="J174">
            <v>-0.114</v>
          </cell>
        </row>
        <row r="175">
          <cell r="A175" t="str">
            <v>2013/05/06 15:31:40</v>
          </cell>
          <cell r="B175">
            <v>15</v>
          </cell>
          <cell r="D175" t="str">
            <v>204-UWSIF-</v>
          </cell>
          <cell r="F175">
            <v>1</v>
          </cell>
          <cell r="G175">
            <v>2516</v>
          </cell>
          <cell r="H175">
            <v>48.588999999999999</v>
          </cell>
          <cell r="I175">
            <v>0.158</v>
          </cell>
          <cell r="J175">
            <v>0.17599999999999999</v>
          </cell>
        </row>
        <row r="176">
          <cell r="A176" t="str">
            <v>2013/05/06 15:31:40</v>
          </cell>
          <cell r="B176">
            <v>15</v>
          </cell>
          <cell r="D176" t="str">
            <v>204-UWSIF-</v>
          </cell>
          <cell r="F176">
            <v>2</v>
          </cell>
          <cell r="G176">
            <v>2514</v>
          </cell>
          <cell r="H176">
            <v>73.457999999999998</v>
          </cell>
          <cell r="I176">
            <v>0</v>
          </cell>
          <cell r="J176">
            <v>0</v>
          </cell>
        </row>
        <row r="177">
          <cell r="A177" t="str">
            <v>2013/05/06 15:31:40</v>
          </cell>
          <cell r="B177">
            <v>15</v>
          </cell>
          <cell r="D177" t="str">
            <v>204-UWSIF-</v>
          </cell>
          <cell r="F177">
            <v>3</v>
          </cell>
          <cell r="G177">
            <v>2517</v>
          </cell>
          <cell r="H177">
            <v>48.561999999999998</v>
          </cell>
          <cell r="I177">
            <v>-6.0999999999999999E-2</v>
          </cell>
          <cell r="J177">
            <v>-2.1999999999999999E-2</v>
          </cell>
        </row>
        <row r="178">
          <cell r="A178" t="str">
            <v>2013/05/06 15:31:40</v>
          </cell>
          <cell r="B178">
            <v>15</v>
          </cell>
          <cell r="D178" t="str">
            <v>204-UWSIF-</v>
          </cell>
          <cell r="F178">
            <v>4</v>
          </cell>
          <cell r="G178">
            <v>1922</v>
          </cell>
          <cell r="H178">
            <v>11.656000000000001</v>
          </cell>
          <cell r="I178">
            <v>3.4940000000000002</v>
          </cell>
          <cell r="J178">
            <v>13.689</v>
          </cell>
        </row>
        <row r="179">
          <cell r="A179" t="str">
            <v>2013/05/06 15:31:40</v>
          </cell>
          <cell r="B179">
            <v>15</v>
          </cell>
          <cell r="D179" t="str">
            <v>204-UWSIF-</v>
          </cell>
          <cell r="F179">
            <v>5</v>
          </cell>
          <cell r="G179">
            <v>1764</v>
          </cell>
          <cell r="H179">
            <v>10.47</v>
          </cell>
          <cell r="I179">
            <v>3.6560000000000001</v>
          </cell>
          <cell r="J179">
            <v>13.874000000000001</v>
          </cell>
        </row>
        <row r="180">
          <cell r="A180" t="str">
            <v>2013/05/06 15:31:40</v>
          </cell>
          <cell r="B180">
            <v>15</v>
          </cell>
          <cell r="D180" t="str">
            <v>204-UWSIF-</v>
          </cell>
          <cell r="F180">
            <v>6</v>
          </cell>
          <cell r="G180">
            <v>1613</v>
          </cell>
          <cell r="H180">
            <v>9.42</v>
          </cell>
          <cell r="I180">
            <v>3.738</v>
          </cell>
          <cell r="J180">
            <v>13.901</v>
          </cell>
        </row>
        <row r="181">
          <cell r="A181" t="str">
            <v>2013/05/06 15:31:40</v>
          </cell>
          <cell r="B181">
            <v>15</v>
          </cell>
          <cell r="D181" t="str">
            <v>204-UWSIF-</v>
          </cell>
          <cell r="F181">
            <v>7</v>
          </cell>
          <cell r="G181">
            <v>1461</v>
          </cell>
          <cell r="H181">
            <v>8.4640000000000004</v>
          </cell>
          <cell r="I181">
            <v>3.883</v>
          </cell>
          <cell r="J181">
            <v>13.973000000000001</v>
          </cell>
        </row>
        <row r="182">
          <cell r="A182" t="str">
            <v>2013/05/06 15:31:40</v>
          </cell>
          <cell r="B182">
            <v>15</v>
          </cell>
          <cell r="D182" t="str">
            <v>204-UWSIF-</v>
          </cell>
          <cell r="F182">
            <v>8</v>
          </cell>
          <cell r="G182">
            <v>1312</v>
          </cell>
          <cell r="H182">
            <v>7.6050000000000004</v>
          </cell>
          <cell r="I182">
            <v>4.0060000000000002</v>
          </cell>
          <cell r="J182">
            <v>14.148999999999999</v>
          </cell>
        </row>
        <row r="183">
          <cell r="A183" t="str">
            <v>2013/05/06 15:31:40</v>
          </cell>
          <cell r="B183">
            <v>15</v>
          </cell>
          <cell r="D183" t="str">
            <v>204-UWSIF-</v>
          </cell>
          <cell r="F183">
            <v>9</v>
          </cell>
          <cell r="G183">
            <v>1171</v>
          </cell>
          <cell r="H183">
            <v>6.8230000000000004</v>
          </cell>
          <cell r="I183">
            <v>3.9420000000000002</v>
          </cell>
          <cell r="J183">
            <v>14.148999999999999</v>
          </cell>
        </row>
        <row r="184">
          <cell r="A184" t="str">
            <v>2013/05/06 15:31:40</v>
          </cell>
          <cell r="B184">
            <v>15</v>
          </cell>
          <cell r="D184" t="str">
            <v>204-UWSIF-</v>
          </cell>
          <cell r="F184">
            <v>10</v>
          </cell>
          <cell r="G184">
            <v>1043</v>
          </cell>
          <cell r="H184">
            <v>6.0810000000000004</v>
          </cell>
          <cell r="I184">
            <v>4.157</v>
          </cell>
          <cell r="J184">
            <v>14.275</v>
          </cell>
        </row>
        <row r="185">
          <cell r="A185" t="str">
            <v>2013/05/06 15:31:40</v>
          </cell>
          <cell r="B185">
            <v>15</v>
          </cell>
          <cell r="D185" t="str">
            <v>204-UWSIF-</v>
          </cell>
          <cell r="F185">
            <v>11</v>
          </cell>
          <cell r="G185">
            <v>2506</v>
          </cell>
          <cell r="H185">
            <v>48.287999999999997</v>
          </cell>
          <cell r="I185">
            <v>0.61</v>
          </cell>
          <cell r="J185">
            <v>0.63900000000000001</v>
          </cell>
        </row>
        <row r="186">
          <cell r="A186" t="str">
            <v>2013/05/06 15:31:40</v>
          </cell>
          <cell r="B186">
            <v>15</v>
          </cell>
          <cell r="D186" t="str">
            <v>204-UWSIF-</v>
          </cell>
          <cell r="F186">
            <v>12</v>
          </cell>
          <cell r="G186">
            <v>2504</v>
          </cell>
          <cell r="H186">
            <v>48.401000000000003</v>
          </cell>
          <cell r="I186">
            <v>0.155</v>
          </cell>
          <cell r="J186">
            <v>0.218</v>
          </cell>
        </row>
        <row r="187">
          <cell r="A187" t="str">
            <v>2013/05/06 15:31:40</v>
          </cell>
          <cell r="B187">
            <v>15</v>
          </cell>
          <cell r="D187" t="str">
            <v>204-UWSIF-</v>
          </cell>
          <cell r="F187">
            <v>13</v>
          </cell>
          <cell r="G187">
            <v>2504</v>
          </cell>
          <cell r="H187">
            <v>48.399000000000001</v>
          </cell>
          <cell r="I187">
            <v>-8.0000000000000002E-3</v>
          </cell>
          <cell r="J187">
            <v>0.03</v>
          </cell>
        </row>
        <row r="188">
          <cell r="A188" t="str">
            <v>2013/05/06 15:53:52</v>
          </cell>
          <cell r="B188">
            <v>16</v>
          </cell>
          <cell r="D188" t="str">
            <v>203-UWSIF-</v>
          </cell>
          <cell r="F188">
            <v>1</v>
          </cell>
          <cell r="G188">
            <v>2514</v>
          </cell>
          <cell r="H188">
            <v>48.465000000000003</v>
          </cell>
          <cell r="I188">
            <v>0.14899999999999999</v>
          </cell>
          <cell r="J188">
            <v>0.106</v>
          </cell>
        </row>
        <row r="189">
          <cell r="A189" t="str">
            <v>2013/05/06 15:53:52</v>
          </cell>
          <cell r="B189">
            <v>16</v>
          </cell>
          <cell r="D189" t="str">
            <v>203-UWSIF-</v>
          </cell>
          <cell r="F189">
            <v>2</v>
          </cell>
          <cell r="G189">
            <v>2511</v>
          </cell>
          <cell r="H189">
            <v>73.361999999999995</v>
          </cell>
          <cell r="I189">
            <v>0</v>
          </cell>
          <cell r="J189">
            <v>0</v>
          </cell>
        </row>
        <row r="190">
          <cell r="A190" t="str">
            <v>2013/05/06 15:53:52</v>
          </cell>
          <cell r="B190">
            <v>16</v>
          </cell>
          <cell r="D190" t="str">
            <v>203-UWSIF-</v>
          </cell>
          <cell r="F190">
            <v>3</v>
          </cell>
          <cell r="G190">
            <v>2511</v>
          </cell>
          <cell r="H190">
            <v>48.515999999999998</v>
          </cell>
          <cell r="I190">
            <v>-4.2999999999999997E-2</v>
          </cell>
          <cell r="J190">
            <v>-0.06</v>
          </cell>
        </row>
        <row r="191">
          <cell r="A191" t="str">
            <v>2013/05/06 15:53:52</v>
          </cell>
          <cell r="B191">
            <v>16</v>
          </cell>
          <cell r="D191" t="str">
            <v>203-UWSIF-</v>
          </cell>
          <cell r="F191">
            <v>4</v>
          </cell>
          <cell r="G191">
            <v>1058</v>
          </cell>
          <cell r="H191">
            <v>6.4029999999999996</v>
          </cell>
          <cell r="I191">
            <v>10.247999999999999</v>
          </cell>
          <cell r="J191">
            <v>7.2110000000000003</v>
          </cell>
        </row>
        <row r="192">
          <cell r="A192" t="str">
            <v>2013/05/06 15:53:52</v>
          </cell>
          <cell r="B192">
            <v>16</v>
          </cell>
          <cell r="D192" t="str">
            <v>203-UWSIF-</v>
          </cell>
          <cell r="F192">
            <v>5</v>
          </cell>
          <cell r="G192">
            <v>954</v>
          </cell>
          <cell r="H192">
            <v>5.7009999999999996</v>
          </cell>
          <cell r="I192">
            <v>10.45</v>
          </cell>
          <cell r="J192">
            <v>7.3710000000000004</v>
          </cell>
        </row>
        <row r="193">
          <cell r="A193" t="str">
            <v>2013/05/06 15:53:52</v>
          </cell>
          <cell r="B193">
            <v>16</v>
          </cell>
          <cell r="D193" t="str">
            <v>203-UWSIF-</v>
          </cell>
          <cell r="F193">
            <v>6</v>
          </cell>
          <cell r="G193">
            <v>860</v>
          </cell>
          <cell r="H193">
            <v>5.0750000000000002</v>
          </cell>
          <cell r="I193">
            <v>10.444000000000001</v>
          </cell>
          <cell r="J193">
            <v>7.5890000000000004</v>
          </cell>
        </row>
        <row r="194">
          <cell r="A194" t="str">
            <v>2013/05/06 15:53:52</v>
          </cell>
          <cell r="B194">
            <v>16</v>
          </cell>
          <cell r="D194" t="str">
            <v>203-UWSIF-</v>
          </cell>
          <cell r="F194">
            <v>7</v>
          </cell>
          <cell r="G194">
            <v>777</v>
          </cell>
          <cell r="H194">
            <v>4.5309999999999997</v>
          </cell>
          <cell r="I194">
            <v>10.691000000000001</v>
          </cell>
          <cell r="J194">
            <v>7.5119999999999996</v>
          </cell>
        </row>
        <row r="195">
          <cell r="A195" t="str">
            <v>2013/05/06 15:53:52</v>
          </cell>
          <cell r="B195">
            <v>16</v>
          </cell>
          <cell r="D195" t="str">
            <v>203-UWSIF-</v>
          </cell>
          <cell r="F195">
            <v>8</v>
          </cell>
          <cell r="G195">
            <v>708</v>
          </cell>
          <cell r="H195">
            <v>4.0510000000000002</v>
          </cell>
          <cell r="I195">
            <v>10.893000000000001</v>
          </cell>
          <cell r="J195">
            <v>7.6390000000000002</v>
          </cell>
        </row>
        <row r="196">
          <cell r="A196" t="str">
            <v>2013/05/06 15:53:52</v>
          </cell>
          <cell r="B196">
            <v>16</v>
          </cell>
          <cell r="D196" t="str">
            <v>203-UWSIF-</v>
          </cell>
          <cell r="F196">
            <v>9</v>
          </cell>
          <cell r="G196">
            <v>645</v>
          </cell>
          <cell r="H196">
            <v>3.6459999999999999</v>
          </cell>
          <cell r="I196">
            <v>11.010999999999999</v>
          </cell>
          <cell r="J196">
            <v>7.8659999999999997</v>
          </cell>
        </row>
        <row r="197">
          <cell r="A197" t="str">
            <v>2013/05/06 15:53:52</v>
          </cell>
          <cell r="B197">
            <v>16</v>
          </cell>
          <cell r="D197" t="str">
            <v>203-UWSIF-</v>
          </cell>
          <cell r="F197">
            <v>10</v>
          </cell>
          <cell r="G197">
            <v>584</v>
          </cell>
          <cell r="H197">
            <v>3.2789999999999999</v>
          </cell>
          <cell r="I197">
            <v>10.96</v>
          </cell>
          <cell r="J197">
            <v>7.9470000000000001</v>
          </cell>
        </row>
        <row r="198">
          <cell r="A198" t="str">
            <v>2013/05/06 15:53:52</v>
          </cell>
          <cell r="B198">
            <v>16</v>
          </cell>
          <cell r="D198" t="str">
            <v>203-UWSIF-</v>
          </cell>
          <cell r="F198">
            <v>11</v>
          </cell>
          <cell r="G198">
            <v>2499</v>
          </cell>
          <cell r="H198">
            <v>48.24</v>
          </cell>
          <cell r="I198">
            <v>0.78800000000000003</v>
          </cell>
          <cell r="J198">
            <v>0.77800000000000002</v>
          </cell>
        </row>
        <row r="199">
          <cell r="A199" t="str">
            <v>2013/05/06 15:53:52</v>
          </cell>
          <cell r="B199">
            <v>16</v>
          </cell>
          <cell r="D199" t="str">
            <v>203-UWSIF-</v>
          </cell>
          <cell r="F199">
            <v>12</v>
          </cell>
          <cell r="G199">
            <v>2503</v>
          </cell>
          <cell r="H199">
            <v>48.338999999999999</v>
          </cell>
          <cell r="I199">
            <v>0.22</v>
          </cell>
          <cell r="J199">
            <v>0.26</v>
          </cell>
        </row>
        <row r="200">
          <cell r="A200" t="str">
            <v>2013/05/06 15:53:52</v>
          </cell>
          <cell r="B200">
            <v>16</v>
          </cell>
          <cell r="D200" t="str">
            <v>203-UWSIF-</v>
          </cell>
          <cell r="F200">
            <v>13</v>
          </cell>
          <cell r="G200">
            <v>2504</v>
          </cell>
          <cell r="H200">
            <v>48.38</v>
          </cell>
          <cell r="I200">
            <v>6.7000000000000004E-2</v>
          </cell>
          <cell r="J200">
            <v>7.6999999999999999E-2</v>
          </cell>
        </row>
        <row r="201">
          <cell r="A201" t="str">
            <v>2013/05/06 16:16:04</v>
          </cell>
          <cell r="B201">
            <v>17</v>
          </cell>
          <cell r="D201" t="str">
            <v>203-UWSIF-</v>
          </cell>
          <cell r="F201">
            <v>1</v>
          </cell>
          <cell r="G201">
            <v>2505</v>
          </cell>
          <cell r="H201">
            <v>48.430999999999997</v>
          </cell>
          <cell r="I201">
            <v>0.13400000000000001</v>
          </cell>
          <cell r="J201">
            <v>0.16700000000000001</v>
          </cell>
        </row>
        <row r="202">
          <cell r="A202" t="str">
            <v>2013/05/06 16:16:04</v>
          </cell>
          <cell r="B202">
            <v>17</v>
          </cell>
          <cell r="D202" t="str">
            <v>203-UWSIF-</v>
          </cell>
          <cell r="F202">
            <v>2</v>
          </cell>
          <cell r="G202">
            <v>2508</v>
          </cell>
          <cell r="H202">
            <v>73.262</v>
          </cell>
          <cell r="I202">
            <v>0</v>
          </cell>
          <cell r="J202">
            <v>0</v>
          </cell>
        </row>
        <row r="203">
          <cell r="A203" t="str">
            <v>2013/05/06 16:16:04</v>
          </cell>
          <cell r="B203">
            <v>17</v>
          </cell>
          <cell r="D203" t="str">
            <v>203-UWSIF-</v>
          </cell>
          <cell r="F203">
            <v>3</v>
          </cell>
          <cell r="G203">
            <v>2508</v>
          </cell>
          <cell r="H203">
            <v>48.476999999999997</v>
          </cell>
          <cell r="I203">
            <v>-0.06</v>
          </cell>
          <cell r="J203">
            <v>-3.7999999999999999E-2</v>
          </cell>
        </row>
        <row r="204">
          <cell r="A204" t="str">
            <v>2013/05/06 16:16:04</v>
          </cell>
          <cell r="B204">
            <v>17</v>
          </cell>
          <cell r="D204" t="str">
            <v>203-UWSIF-</v>
          </cell>
          <cell r="F204">
            <v>4</v>
          </cell>
          <cell r="G204">
            <v>1053</v>
          </cell>
          <cell r="H204">
            <v>6.415</v>
          </cell>
          <cell r="I204">
            <v>10.381</v>
          </cell>
          <cell r="J204">
            <v>7.0010000000000003</v>
          </cell>
        </row>
        <row r="205">
          <cell r="A205" t="str">
            <v>2013/05/06 16:16:04</v>
          </cell>
          <cell r="B205">
            <v>17</v>
          </cell>
          <cell r="D205" t="str">
            <v>203-UWSIF-</v>
          </cell>
          <cell r="F205">
            <v>5</v>
          </cell>
          <cell r="G205">
            <v>950</v>
          </cell>
          <cell r="H205">
            <v>5.7149999999999999</v>
          </cell>
          <cell r="I205">
            <v>10.634</v>
          </cell>
          <cell r="J205">
            <v>7.2729999999999997</v>
          </cell>
        </row>
        <row r="206">
          <cell r="A206" t="str">
            <v>2013/05/06 16:16:04</v>
          </cell>
          <cell r="B206">
            <v>17</v>
          </cell>
          <cell r="D206" t="str">
            <v>203-UWSIF-</v>
          </cell>
          <cell r="F206">
            <v>6</v>
          </cell>
          <cell r="G206">
            <v>858</v>
          </cell>
          <cell r="H206">
            <v>5.101</v>
          </cell>
          <cell r="I206">
            <v>10.766</v>
          </cell>
          <cell r="J206">
            <v>7.2880000000000003</v>
          </cell>
        </row>
        <row r="207">
          <cell r="A207" t="str">
            <v>2013/05/06 16:16:04</v>
          </cell>
          <cell r="B207">
            <v>17</v>
          </cell>
          <cell r="D207" t="str">
            <v>203-UWSIF-</v>
          </cell>
          <cell r="F207">
            <v>7</v>
          </cell>
          <cell r="G207">
            <v>776</v>
          </cell>
          <cell r="H207">
            <v>4.5640000000000001</v>
          </cell>
          <cell r="I207">
            <v>10.864000000000001</v>
          </cell>
          <cell r="J207">
            <v>7.3680000000000003</v>
          </cell>
        </row>
        <row r="208">
          <cell r="A208" t="str">
            <v>2013/05/06 16:16:04</v>
          </cell>
          <cell r="B208">
            <v>17</v>
          </cell>
          <cell r="D208" t="str">
            <v>203-UWSIF-</v>
          </cell>
          <cell r="F208">
            <v>8</v>
          </cell>
          <cell r="G208">
            <v>700</v>
          </cell>
          <cell r="H208">
            <v>4.077</v>
          </cell>
          <cell r="I208">
            <v>10.930999999999999</v>
          </cell>
          <cell r="J208">
            <v>7.6820000000000004</v>
          </cell>
        </row>
        <row r="209">
          <cell r="A209" t="str">
            <v>2013/05/06 16:16:04</v>
          </cell>
          <cell r="B209">
            <v>17</v>
          </cell>
          <cell r="D209" t="str">
            <v>203-UWSIF-</v>
          </cell>
          <cell r="F209">
            <v>9</v>
          </cell>
          <cell r="G209">
            <v>632</v>
          </cell>
          <cell r="H209">
            <v>3.6419999999999999</v>
          </cell>
          <cell r="I209">
            <v>11.069000000000001</v>
          </cell>
          <cell r="J209">
            <v>7.7279999999999998</v>
          </cell>
        </row>
        <row r="210">
          <cell r="A210" t="str">
            <v>2013/05/06 16:16:04</v>
          </cell>
          <cell r="B210">
            <v>17</v>
          </cell>
          <cell r="D210" t="str">
            <v>203-UWSIF-</v>
          </cell>
          <cell r="F210">
            <v>10</v>
          </cell>
          <cell r="G210">
            <v>571</v>
          </cell>
          <cell r="H210">
            <v>3.25</v>
          </cell>
          <cell r="I210">
            <v>11.183999999999999</v>
          </cell>
          <cell r="J210">
            <v>8.01</v>
          </cell>
        </row>
        <row r="211">
          <cell r="A211" t="str">
            <v>2013/05/06 16:16:04</v>
          </cell>
          <cell r="B211">
            <v>17</v>
          </cell>
          <cell r="D211" t="str">
            <v>203-UWSIF-</v>
          </cell>
          <cell r="F211">
            <v>11</v>
          </cell>
          <cell r="G211">
            <v>2491</v>
          </cell>
          <cell r="H211">
            <v>48.137</v>
          </cell>
          <cell r="I211">
            <v>0.746</v>
          </cell>
          <cell r="J211">
            <v>0.82399999999999995</v>
          </cell>
        </row>
        <row r="212">
          <cell r="A212" t="str">
            <v>2013/05/06 16:16:04</v>
          </cell>
          <cell r="B212">
            <v>17</v>
          </cell>
          <cell r="D212" t="str">
            <v>203-UWSIF-</v>
          </cell>
          <cell r="F212">
            <v>12</v>
          </cell>
          <cell r="G212">
            <v>2498</v>
          </cell>
          <cell r="H212">
            <v>48.241999999999997</v>
          </cell>
          <cell r="I212">
            <v>0.21299999999999999</v>
          </cell>
          <cell r="J212">
            <v>0.246</v>
          </cell>
        </row>
        <row r="213">
          <cell r="A213" t="str">
            <v>2013/05/06 16:16:04</v>
          </cell>
          <cell r="B213">
            <v>17</v>
          </cell>
          <cell r="D213" t="str">
            <v>203-UWSIF-</v>
          </cell>
          <cell r="F213">
            <v>13</v>
          </cell>
          <cell r="G213">
            <v>2497</v>
          </cell>
          <cell r="H213">
            <v>48.253</v>
          </cell>
          <cell r="I213">
            <v>3.5000000000000003E-2</v>
          </cell>
          <cell r="J213">
            <v>0.125</v>
          </cell>
        </row>
        <row r="214">
          <cell r="A214" t="str">
            <v>2013/05/06 16:38:16</v>
          </cell>
          <cell r="B214">
            <v>18</v>
          </cell>
          <cell r="D214" t="str">
            <v>208-UWSIF-</v>
          </cell>
          <cell r="F214">
            <v>1</v>
          </cell>
          <cell r="G214">
            <v>2503</v>
          </cell>
          <cell r="H214">
            <v>48.295999999999999</v>
          </cell>
          <cell r="I214">
            <v>0.13900000000000001</v>
          </cell>
          <cell r="J214">
            <v>0.125</v>
          </cell>
        </row>
        <row r="215">
          <cell r="A215" t="str">
            <v>2013/05/06 16:38:16</v>
          </cell>
          <cell r="B215">
            <v>18</v>
          </cell>
          <cell r="D215" t="str">
            <v>208-UWSIF-</v>
          </cell>
          <cell r="F215">
            <v>2</v>
          </cell>
          <cell r="G215">
            <v>2506</v>
          </cell>
          <cell r="H215">
            <v>73.114000000000004</v>
          </cell>
          <cell r="I215">
            <v>0</v>
          </cell>
          <cell r="J215">
            <v>0</v>
          </cell>
        </row>
        <row r="216">
          <cell r="A216" t="str">
            <v>2013/05/06 16:38:16</v>
          </cell>
          <cell r="B216">
            <v>18</v>
          </cell>
          <cell r="D216" t="str">
            <v>208-UWSIF-</v>
          </cell>
          <cell r="F216">
            <v>3</v>
          </cell>
          <cell r="G216">
            <v>2504</v>
          </cell>
          <cell r="H216">
            <v>48.405999999999999</v>
          </cell>
          <cell r="I216">
            <v>-3.9E-2</v>
          </cell>
          <cell r="J216">
            <v>-4.5999999999999999E-2</v>
          </cell>
        </row>
        <row r="217">
          <cell r="A217" t="str">
            <v>2013/05/06 16:38:16</v>
          </cell>
          <cell r="B217">
            <v>18</v>
          </cell>
          <cell r="D217" t="str">
            <v>208-UWSIF-</v>
          </cell>
          <cell r="F217">
            <v>4</v>
          </cell>
          <cell r="G217">
            <v>1088</v>
          </cell>
          <cell r="H217">
            <v>6.6109999999999998</v>
          </cell>
          <cell r="I217">
            <v>-10.343</v>
          </cell>
          <cell r="J217">
            <v>-2.1629999999999998</v>
          </cell>
        </row>
        <row r="218">
          <cell r="A218" t="str">
            <v>2013/05/06 16:38:16</v>
          </cell>
          <cell r="B218">
            <v>18</v>
          </cell>
          <cell r="D218" t="str">
            <v>208-UWSIF-</v>
          </cell>
          <cell r="F218">
            <v>5</v>
          </cell>
          <cell r="G218">
            <v>977</v>
          </cell>
          <cell r="H218">
            <v>5.9050000000000002</v>
          </cell>
          <cell r="I218">
            <v>-10.093</v>
          </cell>
          <cell r="J218">
            <v>-2.02</v>
          </cell>
        </row>
        <row r="219">
          <cell r="A219" t="str">
            <v>2013/05/06 16:38:16</v>
          </cell>
          <cell r="B219">
            <v>18</v>
          </cell>
          <cell r="D219" t="str">
            <v>208-UWSIF-</v>
          </cell>
          <cell r="F219">
            <v>6</v>
          </cell>
          <cell r="G219">
            <v>884</v>
          </cell>
          <cell r="H219">
            <v>5.282</v>
          </cell>
          <cell r="I219">
            <v>-9.9930000000000003</v>
          </cell>
          <cell r="J219">
            <v>-2.1230000000000002</v>
          </cell>
        </row>
        <row r="220">
          <cell r="A220" t="str">
            <v>2013/05/06 16:38:16</v>
          </cell>
          <cell r="B220">
            <v>18</v>
          </cell>
          <cell r="D220" t="str">
            <v>208-UWSIF-</v>
          </cell>
          <cell r="F220">
            <v>7</v>
          </cell>
          <cell r="G220">
            <v>797</v>
          </cell>
          <cell r="H220">
            <v>4.7309999999999999</v>
          </cell>
          <cell r="I220">
            <v>-9.7840000000000007</v>
          </cell>
          <cell r="J220">
            <v>-1.881</v>
          </cell>
        </row>
        <row r="221">
          <cell r="A221" t="str">
            <v>2013/05/06 16:38:16</v>
          </cell>
          <cell r="B221">
            <v>18</v>
          </cell>
          <cell r="D221" t="str">
            <v>208-UWSIF-</v>
          </cell>
          <cell r="F221">
            <v>8</v>
          </cell>
          <cell r="G221">
            <v>718</v>
          </cell>
          <cell r="H221">
            <v>4.2160000000000002</v>
          </cell>
          <cell r="I221">
            <v>-9.7270000000000003</v>
          </cell>
          <cell r="J221">
            <v>-1.804</v>
          </cell>
        </row>
        <row r="222">
          <cell r="A222" t="str">
            <v>2013/05/06 16:38:16</v>
          </cell>
          <cell r="B222">
            <v>18</v>
          </cell>
          <cell r="D222" t="str">
            <v>208-UWSIF-</v>
          </cell>
          <cell r="F222">
            <v>9</v>
          </cell>
          <cell r="G222">
            <v>649</v>
          </cell>
          <cell r="H222">
            <v>3.7679999999999998</v>
          </cell>
          <cell r="I222">
            <v>-9.625</v>
          </cell>
          <cell r="J222">
            <v>-1.5880000000000001</v>
          </cell>
        </row>
        <row r="223">
          <cell r="A223" t="str">
            <v>2013/05/06 16:38:16</v>
          </cell>
          <cell r="B223">
            <v>18</v>
          </cell>
          <cell r="D223" t="str">
            <v>208-UWSIF-</v>
          </cell>
          <cell r="F223">
            <v>10</v>
          </cell>
          <cell r="G223">
            <v>584</v>
          </cell>
          <cell r="H223">
            <v>3.3559999999999999</v>
          </cell>
          <cell r="I223">
            <v>-9.548</v>
          </cell>
          <cell r="J223">
            <v>-1.4710000000000001</v>
          </cell>
        </row>
        <row r="224">
          <cell r="A224" t="str">
            <v>2013/05/06 16:38:16</v>
          </cell>
          <cell r="B224">
            <v>18</v>
          </cell>
          <cell r="D224" t="str">
            <v>208-UWSIF-</v>
          </cell>
          <cell r="F224">
            <v>11</v>
          </cell>
          <cell r="G224">
            <v>2495</v>
          </cell>
          <cell r="H224">
            <v>48.095999999999997</v>
          </cell>
          <cell r="I224">
            <v>0.78900000000000003</v>
          </cell>
          <cell r="J224">
            <v>0.80100000000000005</v>
          </cell>
        </row>
        <row r="225">
          <cell r="A225" t="str">
            <v>2013/05/06 16:38:16</v>
          </cell>
          <cell r="B225">
            <v>18</v>
          </cell>
          <cell r="D225" t="str">
            <v>208-UWSIF-</v>
          </cell>
          <cell r="F225">
            <v>12</v>
          </cell>
          <cell r="G225">
            <v>2490</v>
          </cell>
          <cell r="H225">
            <v>48.176000000000002</v>
          </cell>
          <cell r="I225">
            <v>0.23</v>
          </cell>
          <cell r="J225">
            <v>0.26300000000000001</v>
          </cell>
        </row>
        <row r="226">
          <cell r="A226" t="str">
            <v>2013/05/06 16:38:16</v>
          </cell>
          <cell r="B226">
            <v>18</v>
          </cell>
          <cell r="D226" t="str">
            <v>208-UWSIF-</v>
          </cell>
          <cell r="F226">
            <v>13</v>
          </cell>
          <cell r="G226">
            <v>2494</v>
          </cell>
          <cell r="H226">
            <v>48.247</v>
          </cell>
          <cell r="I226">
            <v>0.1</v>
          </cell>
          <cell r="J226">
            <v>0.13200000000000001</v>
          </cell>
        </row>
        <row r="227">
          <cell r="A227" t="str">
            <v>2013/05/06 17:00:28</v>
          </cell>
          <cell r="B227">
            <v>19</v>
          </cell>
          <cell r="D227" t="str">
            <v>208-UWSIF-</v>
          </cell>
          <cell r="F227">
            <v>1</v>
          </cell>
          <cell r="G227">
            <v>2502</v>
          </cell>
          <cell r="H227">
            <v>48.249000000000002</v>
          </cell>
          <cell r="I227">
            <v>0.108</v>
          </cell>
          <cell r="J227">
            <v>0.113</v>
          </cell>
        </row>
        <row r="228">
          <cell r="A228" t="str">
            <v>2013/05/06 17:00:28</v>
          </cell>
          <cell r="B228">
            <v>19</v>
          </cell>
          <cell r="D228" t="str">
            <v>208-UWSIF-</v>
          </cell>
          <cell r="F228">
            <v>2</v>
          </cell>
          <cell r="G228">
            <v>2499</v>
          </cell>
          <cell r="H228">
            <v>73.051000000000002</v>
          </cell>
          <cell r="I228">
            <v>0</v>
          </cell>
          <cell r="J228">
            <v>0</v>
          </cell>
        </row>
        <row r="229">
          <cell r="A229" t="str">
            <v>2013/05/06 17:00:28</v>
          </cell>
          <cell r="B229">
            <v>19</v>
          </cell>
          <cell r="D229" t="str">
            <v>208-UWSIF-</v>
          </cell>
          <cell r="F229">
            <v>3</v>
          </cell>
          <cell r="G229">
            <v>2501</v>
          </cell>
          <cell r="H229">
            <v>48.331000000000003</v>
          </cell>
          <cell r="I229">
            <v>-8.1000000000000003E-2</v>
          </cell>
          <cell r="J229">
            <v>-5.5E-2</v>
          </cell>
        </row>
        <row r="230">
          <cell r="A230" t="str">
            <v>2013/05/06 17:00:28</v>
          </cell>
          <cell r="B230">
            <v>19</v>
          </cell>
          <cell r="D230" t="str">
            <v>208-UWSIF-</v>
          </cell>
          <cell r="F230">
            <v>4</v>
          </cell>
          <cell r="G230">
            <v>1092</v>
          </cell>
          <cell r="H230">
            <v>6.4829999999999997</v>
          </cell>
          <cell r="I230">
            <v>-10.335000000000001</v>
          </cell>
          <cell r="J230">
            <v>-2.3780000000000001</v>
          </cell>
        </row>
        <row r="231">
          <cell r="A231" t="str">
            <v>2013/05/06 17:00:28</v>
          </cell>
          <cell r="B231">
            <v>19</v>
          </cell>
          <cell r="D231" t="str">
            <v>208-UWSIF-</v>
          </cell>
          <cell r="F231">
            <v>5</v>
          </cell>
          <cell r="G231">
            <v>1000</v>
          </cell>
          <cell r="H231">
            <v>5.8689999999999998</v>
          </cell>
          <cell r="I231">
            <v>-10.272</v>
          </cell>
          <cell r="J231">
            <v>-2.085</v>
          </cell>
        </row>
        <row r="232">
          <cell r="A232" t="str">
            <v>2013/05/06 17:00:28</v>
          </cell>
          <cell r="B232">
            <v>19</v>
          </cell>
          <cell r="D232" t="str">
            <v>208-UWSIF-</v>
          </cell>
          <cell r="F232">
            <v>6</v>
          </cell>
          <cell r="G232">
            <v>901</v>
          </cell>
          <cell r="H232">
            <v>5.2960000000000003</v>
          </cell>
          <cell r="I232">
            <v>-10.161</v>
          </cell>
          <cell r="J232">
            <v>-2.2839999999999998</v>
          </cell>
        </row>
        <row r="233">
          <cell r="A233" t="str">
            <v>2013/05/06 17:00:28</v>
          </cell>
          <cell r="B233">
            <v>19</v>
          </cell>
          <cell r="D233" t="str">
            <v>208-UWSIF-</v>
          </cell>
          <cell r="F233">
            <v>7</v>
          </cell>
          <cell r="G233">
            <v>804</v>
          </cell>
          <cell r="H233">
            <v>4.7380000000000004</v>
          </cell>
          <cell r="I233">
            <v>-9.9870000000000001</v>
          </cell>
          <cell r="J233">
            <v>-2.0720000000000001</v>
          </cell>
        </row>
        <row r="234">
          <cell r="A234" t="str">
            <v>2013/05/06 17:00:28</v>
          </cell>
          <cell r="B234">
            <v>19</v>
          </cell>
          <cell r="D234" t="str">
            <v>208-UWSIF-</v>
          </cell>
          <cell r="F234">
            <v>8</v>
          </cell>
          <cell r="G234">
            <v>720</v>
          </cell>
          <cell r="H234">
            <v>4.2359999999999998</v>
          </cell>
          <cell r="I234">
            <v>-9.8719999999999999</v>
          </cell>
          <cell r="J234">
            <v>-2.0510000000000002</v>
          </cell>
        </row>
        <row r="235">
          <cell r="A235" t="str">
            <v>2013/05/06 17:00:28</v>
          </cell>
          <cell r="B235">
            <v>19</v>
          </cell>
          <cell r="D235" t="str">
            <v>208-UWSIF-</v>
          </cell>
          <cell r="F235">
            <v>9</v>
          </cell>
          <cell r="G235">
            <v>650</v>
          </cell>
          <cell r="H235">
            <v>3.7949999999999999</v>
          </cell>
          <cell r="I235">
            <v>-9.7789999999999999</v>
          </cell>
          <cell r="J235">
            <v>-2.06</v>
          </cell>
        </row>
        <row r="236">
          <cell r="A236" t="str">
            <v>2013/05/06 17:00:28</v>
          </cell>
          <cell r="B236">
            <v>19</v>
          </cell>
          <cell r="D236" t="str">
            <v>208-UWSIF-</v>
          </cell>
          <cell r="F236">
            <v>10</v>
          </cell>
          <cell r="G236">
            <v>586</v>
          </cell>
          <cell r="H236">
            <v>3.387</v>
          </cell>
          <cell r="I236">
            <v>-9.702</v>
          </cell>
          <cell r="J236">
            <v>-2.0049999999999999</v>
          </cell>
        </row>
        <row r="237">
          <cell r="A237" t="str">
            <v>2013/05/06 17:00:28</v>
          </cell>
          <cell r="B237">
            <v>19</v>
          </cell>
          <cell r="D237" t="str">
            <v>208-UWSIF-</v>
          </cell>
          <cell r="F237">
            <v>11</v>
          </cell>
          <cell r="G237">
            <v>2488</v>
          </cell>
          <cell r="H237">
            <v>48.006999999999998</v>
          </cell>
          <cell r="I237">
            <v>0.7</v>
          </cell>
          <cell r="J237">
            <v>0.74</v>
          </cell>
        </row>
        <row r="238">
          <cell r="A238" t="str">
            <v>2013/05/06 17:00:28</v>
          </cell>
          <cell r="B238">
            <v>19</v>
          </cell>
          <cell r="D238" t="str">
            <v>208-UWSIF-</v>
          </cell>
          <cell r="F238">
            <v>12</v>
          </cell>
          <cell r="G238">
            <v>2489</v>
          </cell>
          <cell r="H238">
            <v>48.067999999999998</v>
          </cell>
          <cell r="I238">
            <v>0.14299999999999999</v>
          </cell>
          <cell r="J238">
            <v>0.19500000000000001</v>
          </cell>
        </row>
        <row r="239">
          <cell r="A239" t="str">
            <v>2013/05/06 17:00:28</v>
          </cell>
          <cell r="B239">
            <v>19</v>
          </cell>
          <cell r="D239" t="str">
            <v>208-UWSIF-</v>
          </cell>
          <cell r="F239">
            <v>13</v>
          </cell>
          <cell r="G239">
            <v>2495</v>
          </cell>
          <cell r="H239">
            <v>48.155999999999999</v>
          </cell>
          <cell r="I239">
            <v>-2.1999999999999999E-2</v>
          </cell>
          <cell r="J239">
            <v>6.5000000000000002E-2</v>
          </cell>
        </row>
        <row r="240">
          <cell r="A240" t="str">
            <v>2013/05/06 17:22:41</v>
          </cell>
          <cell r="B240">
            <v>20</v>
          </cell>
          <cell r="C240" t="str">
            <v>20130078.001</v>
          </cell>
          <cell r="D240" t="str">
            <v>GW_Multi_DH_MW12</v>
          </cell>
          <cell r="F240">
            <v>1</v>
          </cell>
          <cell r="G240">
            <v>2498</v>
          </cell>
          <cell r="H240">
            <v>48.276000000000003</v>
          </cell>
          <cell r="I240">
            <v>0.14799999999999999</v>
          </cell>
          <cell r="J240">
            <v>0.14899999999999999</v>
          </cell>
        </row>
        <row r="241">
          <cell r="A241" t="str">
            <v>2013/05/06 17:22:41</v>
          </cell>
          <cell r="B241">
            <v>20</v>
          </cell>
          <cell r="C241" t="str">
            <v>20130078.001</v>
          </cell>
          <cell r="D241" t="str">
            <v>GW_Multi_DH_MW12</v>
          </cell>
          <cell r="F241">
            <v>2</v>
          </cell>
          <cell r="G241">
            <v>2506</v>
          </cell>
          <cell r="H241">
            <v>73.043999999999997</v>
          </cell>
          <cell r="I241">
            <v>0</v>
          </cell>
          <cell r="J241">
            <v>0</v>
          </cell>
        </row>
        <row r="242">
          <cell r="A242" t="str">
            <v>2013/05/06 17:22:41</v>
          </cell>
          <cell r="B242">
            <v>20</v>
          </cell>
          <cell r="C242" t="str">
            <v>20130078.001</v>
          </cell>
          <cell r="D242" t="str">
            <v>GW_Multi_DH_MW12</v>
          </cell>
          <cell r="F242">
            <v>3</v>
          </cell>
          <cell r="G242">
            <v>2506</v>
          </cell>
          <cell r="H242">
            <v>48.35</v>
          </cell>
          <cell r="I242">
            <v>-5.6000000000000001E-2</v>
          </cell>
          <cell r="J242">
            <v>-3.5000000000000003E-2</v>
          </cell>
        </row>
        <row r="243">
          <cell r="A243" t="str">
            <v>2013/05/06 17:22:41</v>
          </cell>
          <cell r="B243">
            <v>20</v>
          </cell>
          <cell r="C243" t="str">
            <v>20130078.001</v>
          </cell>
          <cell r="D243" t="str">
            <v>GW_Multi_DH_MW12</v>
          </cell>
          <cell r="F243">
            <v>4</v>
          </cell>
          <cell r="G243">
            <v>9778</v>
          </cell>
          <cell r="H243">
            <v>60.335000000000001</v>
          </cell>
          <cell r="I243">
            <v>2.5299999999999998</v>
          </cell>
          <cell r="J243">
            <v>5.782</v>
          </cell>
        </row>
        <row r="244">
          <cell r="A244" t="str">
            <v>2013/05/06 17:22:41</v>
          </cell>
          <cell r="B244">
            <v>20</v>
          </cell>
          <cell r="C244" t="str">
            <v>20130078.001</v>
          </cell>
          <cell r="D244" t="str">
            <v>GW_Multi_DH_MW12</v>
          </cell>
          <cell r="F244">
            <v>5</v>
          </cell>
          <cell r="G244">
            <v>9172</v>
          </cell>
          <cell r="H244">
            <v>55.151000000000003</v>
          </cell>
          <cell r="I244">
            <v>2.7749999999999999</v>
          </cell>
          <cell r="J244">
            <v>5.8460000000000001</v>
          </cell>
        </row>
        <row r="245">
          <cell r="A245" t="str">
            <v>2013/05/06 17:22:41</v>
          </cell>
          <cell r="B245">
            <v>20</v>
          </cell>
          <cell r="C245" t="str">
            <v>20130078.001</v>
          </cell>
          <cell r="D245" t="str">
            <v>GW_Multi_DH_MW12</v>
          </cell>
          <cell r="F245">
            <v>6</v>
          </cell>
          <cell r="G245">
            <v>8545</v>
          </cell>
          <cell r="H245">
            <v>50.1</v>
          </cell>
          <cell r="I245">
            <v>2.9830000000000001</v>
          </cell>
          <cell r="J245">
            <v>5.9649999999999999</v>
          </cell>
        </row>
        <row r="246">
          <cell r="A246" t="str">
            <v>2013/05/06 17:22:41</v>
          </cell>
          <cell r="B246">
            <v>20</v>
          </cell>
          <cell r="C246" t="str">
            <v>20130078.001</v>
          </cell>
          <cell r="D246" t="str">
            <v>GW_Multi_DH_MW12</v>
          </cell>
          <cell r="F246">
            <v>7</v>
          </cell>
          <cell r="G246">
            <v>7910</v>
          </cell>
          <cell r="H246">
            <v>45.573999999999998</v>
          </cell>
          <cell r="I246">
            <v>3.1459999999999999</v>
          </cell>
          <cell r="J246">
            <v>6.0510000000000002</v>
          </cell>
        </row>
        <row r="247">
          <cell r="A247" t="str">
            <v>2013/05/06 17:22:41</v>
          </cell>
          <cell r="B247">
            <v>20</v>
          </cell>
          <cell r="C247" t="str">
            <v>20130078.001</v>
          </cell>
          <cell r="D247" t="str">
            <v>GW_Multi_DH_MW12</v>
          </cell>
          <cell r="F247">
            <v>8</v>
          </cell>
          <cell r="G247">
            <v>7253</v>
          </cell>
          <cell r="H247">
            <v>41.484000000000002</v>
          </cell>
          <cell r="I247">
            <v>3.35</v>
          </cell>
          <cell r="J247">
            <v>6.1970000000000001</v>
          </cell>
        </row>
        <row r="248">
          <cell r="A248" t="str">
            <v>2013/05/06 17:22:41</v>
          </cell>
          <cell r="B248">
            <v>20</v>
          </cell>
          <cell r="C248" t="str">
            <v>20130078.001</v>
          </cell>
          <cell r="D248" t="str">
            <v>GW_Multi_DH_MW12</v>
          </cell>
          <cell r="F248">
            <v>9</v>
          </cell>
          <cell r="G248">
            <v>6569</v>
          </cell>
          <cell r="H248">
            <v>37.597000000000001</v>
          </cell>
          <cell r="I248">
            <v>3.552</v>
          </cell>
          <cell r="J248">
            <v>6.2489999999999997</v>
          </cell>
        </row>
        <row r="249">
          <cell r="A249" t="str">
            <v>2013/05/06 17:22:41</v>
          </cell>
          <cell r="B249">
            <v>20</v>
          </cell>
          <cell r="C249" t="str">
            <v>20130078.001</v>
          </cell>
          <cell r="D249" t="str">
            <v>GW_Multi_DH_MW12</v>
          </cell>
          <cell r="F249">
            <v>10</v>
          </cell>
          <cell r="G249">
            <v>5889</v>
          </cell>
          <cell r="H249">
            <v>33.790999999999997</v>
          </cell>
          <cell r="I249">
            <v>3.6970000000000001</v>
          </cell>
          <cell r="J249">
            <v>6.4329999999999998</v>
          </cell>
        </row>
        <row r="250">
          <cell r="A250" t="str">
            <v>2013/05/06 17:22:41</v>
          </cell>
          <cell r="B250">
            <v>20</v>
          </cell>
          <cell r="C250" t="str">
            <v>20130078.001</v>
          </cell>
          <cell r="D250" t="str">
            <v>GW_Multi_DH_MW12</v>
          </cell>
          <cell r="F250">
            <v>11</v>
          </cell>
          <cell r="G250">
            <v>2512</v>
          </cell>
          <cell r="H250">
            <v>48.46</v>
          </cell>
          <cell r="I250">
            <v>0.29299999999999998</v>
          </cell>
          <cell r="J250">
            <v>0.308</v>
          </cell>
        </row>
        <row r="251">
          <cell r="A251" t="str">
            <v>2013/05/06 17:22:41</v>
          </cell>
          <cell r="B251">
            <v>20</v>
          </cell>
          <cell r="C251" t="str">
            <v>20130078.001</v>
          </cell>
          <cell r="D251" t="str">
            <v>GW_Multi_DH_MW12</v>
          </cell>
          <cell r="F251">
            <v>12</v>
          </cell>
          <cell r="G251">
            <v>2510</v>
          </cell>
          <cell r="H251">
            <v>48.5</v>
          </cell>
          <cell r="I251">
            <v>0.13300000000000001</v>
          </cell>
          <cell r="J251">
            <v>0.11600000000000001</v>
          </cell>
        </row>
        <row r="252">
          <cell r="A252" t="str">
            <v>2013/05/06 17:22:41</v>
          </cell>
          <cell r="B252">
            <v>20</v>
          </cell>
          <cell r="C252" t="str">
            <v>20130078.001</v>
          </cell>
          <cell r="D252" t="str">
            <v>GW_Multi_DH_MW12</v>
          </cell>
          <cell r="F252">
            <v>13</v>
          </cell>
          <cell r="G252">
            <v>2510</v>
          </cell>
          <cell r="H252">
            <v>48.536000000000001</v>
          </cell>
          <cell r="I252">
            <v>6.3E-2</v>
          </cell>
          <cell r="J252">
            <v>4.4999999999999998E-2</v>
          </cell>
        </row>
        <row r="253">
          <cell r="A253" t="str">
            <v>2013/05/06 17:44:53</v>
          </cell>
          <cell r="B253">
            <v>21</v>
          </cell>
          <cell r="C253" t="str">
            <v>20130063.001</v>
          </cell>
          <cell r="D253" t="str">
            <v>Don Eyechainer</v>
          </cell>
          <cell r="F253">
            <v>1</v>
          </cell>
          <cell r="G253">
            <v>2513</v>
          </cell>
          <cell r="H253">
            <v>48.488</v>
          </cell>
          <cell r="I253">
            <v>0.157</v>
          </cell>
          <cell r="J253">
            <v>0.1</v>
          </cell>
        </row>
        <row r="254">
          <cell r="A254" t="str">
            <v>2013/05/06 17:44:53</v>
          </cell>
          <cell r="B254">
            <v>21</v>
          </cell>
          <cell r="C254" t="str">
            <v>20130063.001</v>
          </cell>
          <cell r="D254" t="str">
            <v>Don Eyechainer</v>
          </cell>
          <cell r="F254">
            <v>2</v>
          </cell>
          <cell r="G254">
            <v>2516</v>
          </cell>
          <cell r="H254">
            <v>73.400000000000006</v>
          </cell>
          <cell r="I254">
            <v>0</v>
          </cell>
          <cell r="J254">
            <v>0</v>
          </cell>
        </row>
        <row r="255">
          <cell r="A255" t="str">
            <v>2013/05/06 17:44:53</v>
          </cell>
          <cell r="B255">
            <v>21</v>
          </cell>
          <cell r="C255" t="str">
            <v>20130063.001</v>
          </cell>
          <cell r="D255" t="str">
            <v>Don Eyechainer</v>
          </cell>
          <cell r="F255">
            <v>3</v>
          </cell>
          <cell r="G255">
            <v>2510</v>
          </cell>
          <cell r="H255">
            <v>48.545999999999999</v>
          </cell>
          <cell r="I255">
            <v>-3.2000000000000001E-2</v>
          </cell>
          <cell r="J255">
            <v>-4.4999999999999998E-2</v>
          </cell>
        </row>
        <row r="256">
          <cell r="A256" t="str">
            <v>2013/05/06 17:44:53</v>
          </cell>
          <cell r="B256">
            <v>21</v>
          </cell>
          <cell r="C256" t="str">
            <v>20130063.001</v>
          </cell>
          <cell r="D256" t="str">
            <v>Don Eyechainer</v>
          </cell>
          <cell r="F256">
            <v>4</v>
          </cell>
          <cell r="G256">
            <v>10669</v>
          </cell>
          <cell r="H256">
            <v>67.55</v>
          </cell>
          <cell r="I256">
            <v>-3.7149999999999999</v>
          </cell>
          <cell r="J256">
            <v>4.0759999999999996</v>
          </cell>
        </row>
        <row r="257">
          <cell r="A257" t="str">
            <v>2013/05/06 17:44:53</v>
          </cell>
          <cell r="B257">
            <v>21</v>
          </cell>
          <cell r="C257" t="str">
            <v>20130063.001</v>
          </cell>
          <cell r="D257" t="str">
            <v>Don Eyechainer</v>
          </cell>
          <cell r="F257">
            <v>5</v>
          </cell>
          <cell r="G257">
            <v>10020</v>
          </cell>
          <cell r="H257">
            <v>61.69</v>
          </cell>
          <cell r="I257">
            <v>-3.508</v>
          </cell>
          <cell r="J257">
            <v>4.2329999999999997</v>
          </cell>
        </row>
        <row r="258">
          <cell r="A258" t="str">
            <v>2013/05/06 17:44:53</v>
          </cell>
          <cell r="B258">
            <v>21</v>
          </cell>
          <cell r="C258" t="str">
            <v>20130063.001</v>
          </cell>
          <cell r="D258" t="str">
            <v>Don Eyechainer</v>
          </cell>
          <cell r="F258">
            <v>6</v>
          </cell>
          <cell r="G258">
            <v>9298</v>
          </cell>
          <cell r="H258">
            <v>56.146000000000001</v>
          </cell>
          <cell r="I258">
            <v>-3.2149999999999999</v>
          </cell>
          <cell r="J258">
            <v>4.3630000000000004</v>
          </cell>
        </row>
        <row r="259">
          <cell r="A259" t="str">
            <v>2013/05/06 17:44:53</v>
          </cell>
          <cell r="B259">
            <v>21</v>
          </cell>
          <cell r="C259" t="str">
            <v>20130063.001</v>
          </cell>
          <cell r="D259" t="str">
            <v>Don Eyechainer</v>
          </cell>
          <cell r="F259">
            <v>7</v>
          </cell>
          <cell r="G259">
            <v>8570</v>
          </cell>
          <cell r="H259">
            <v>50.835999999999999</v>
          </cell>
          <cell r="I259">
            <v>-2.9319999999999999</v>
          </cell>
          <cell r="J259">
            <v>4.5129999999999999</v>
          </cell>
        </row>
        <row r="260">
          <cell r="A260" t="str">
            <v>2013/05/06 17:44:53</v>
          </cell>
          <cell r="B260">
            <v>21</v>
          </cell>
          <cell r="C260" t="str">
            <v>20130063.001</v>
          </cell>
          <cell r="D260" t="str">
            <v>Don Eyechainer</v>
          </cell>
          <cell r="F260">
            <v>8</v>
          </cell>
          <cell r="G260">
            <v>7859</v>
          </cell>
          <cell r="H260">
            <v>45.808999999999997</v>
          </cell>
          <cell r="I260">
            <v>-2.7650000000000001</v>
          </cell>
          <cell r="J260">
            <v>4.6639999999999997</v>
          </cell>
        </row>
        <row r="261">
          <cell r="A261" t="str">
            <v>2013/05/06 17:44:53</v>
          </cell>
          <cell r="B261">
            <v>21</v>
          </cell>
          <cell r="C261" t="str">
            <v>20130063.001</v>
          </cell>
          <cell r="D261" t="str">
            <v>Don Eyechainer</v>
          </cell>
          <cell r="F261">
            <v>9</v>
          </cell>
          <cell r="G261">
            <v>7198</v>
          </cell>
          <cell r="H261">
            <v>41.237000000000002</v>
          </cell>
          <cell r="I261">
            <v>-2.6190000000000002</v>
          </cell>
          <cell r="J261">
            <v>4.8029999999999999</v>
          </cell>
        </row>
        <row r="262">
          <cell r="A262" t="str">
            <v>2013/05/06 17:44:53</v>
          </cell>
          <cell r="B262">
            <v>21</v>
          </cell>
          <cell r="C262" t="str">
            <v>20130063.001</v>
          </cell>
          <cell r="D262" t="str">
            <v>Don Eyechainer</v>
          </cell>
          <cell r="F262">
            <v>10</v>
          </cell>
          <cell r="G262">
            <v>6592</v>
          </cell>
          <cell r="H262">
            <v>37.085999999999999</v>
          </cell>
          <cell r="I262">
            <v>-2.4279999999999999</v>
          </cell>
          <cell r="J262">
            <v>4.9189999999999996</v>
          </cell>
        </row>
        <row r="263">
          <cell r="A263" t="str">
            <v>2013/05/06 17:44:53</v>
          </cell>
          <cell r="B263">
            <v>21</v>
          </cell>
          <cell r="C263" t="str">
            <v>20130063.001</v>
          </cell>
          <cell r="D263" t="str">
            <v>Don Eyechainer</v>
          </cell>
          <cell r="F263">
            <v>11</v>
          </cell>
          <cell r="G263">
            <v>2519</v>
          </cell>
          <cell r="H263">
            <v>48.622</v>
          </cell>
          <cell r="I263">
            <v>0.26600000000000001</v>
          </cell>
          <cell r="J263">
            <v>0.26500000000000001</v>
          </cell>
        </row>
        <row r="264">
          <cell r="A264" t="str">
            <v>2013/05/06 17:44:53</v>
          </cell>
          <cell r="B264">
            <v>21</v>
          </cell>
          <cell r="C264" t="str">
            <v>20130063.001</v>
          </cell>
          <cell r="D264" t="str">
            <v>Don Eyechainer</v>
          </cell>
          <cell r="F264">
            <v>12</v>
          </cell>
          <cell r="G264">
            <v>2518</v>
          </cell>
          <cell r="H264">
            <v>48.631999999999998</v>
          </cell>
          <cell r="I264">
            <v>0.13500000000000001</v>
          </cell>
          <cell r="J264">
            <v>0.09</v>
          </cell>
        </row>
        <row r="265">
          <cell r="A265" t="str">
            <v>2013/05/06 17:44:53</v>
          </cell>
          <cell r="B265">
            <v>21</v>
          </cell>
          <cell r="C265" t="str">
            <v>20130063.001</v>
          </cell>
          <cell r="D265" t="str">
            <v>Don Eyechainer</v>
          </cell>
          <cell r="F265">
            <v>13</v>
          </cell>
          <cell r="G265">
            <v>2517</v>
          </cell>
          <cell r="H265">
            <v>48.697000000000003</v>
          </cell>
          <cell r="I265">
            <v>6.3E-2</v>
          </cell>
          <cell r="J265">
            <v>6.7000000000000004E-2</v>
          </cell>
        </row>
        <row r="266">
          <cell r="A266" t="str">
            <v>2013/05/06 18:07:05</v>
          </cell>
          <cell r="B266">
            <v>22</v>
          </cell>
          <cell r="C266" t="str">
            <v>20130114.001</v>
          </cell>
          <cell r="D266" t="str">
            <v>iso001-01 flush1</v>
          </cell>
          <cell r="F266">
            <v>1</v>
          </cell>
          <cell r="G266">
            <v>2517</v>
          </cell>
          <cell r="H266">
            <v>48.557000000000002</v>
          </cell>
          <cell r="I266">
            <v>0.17899999999999999</v>
          </cell>
          <cell r="J266">
            <v>9.0999999999999998E-2</v>
          </cell>
        </row>
        <row r="267">
          <cell r="A267" t="str">
            <v>2013/05/06 18:07:05</v>
          </cell>
          <cell r="B267">
            <v>22</v>
          </cell>
          <cell r="C267" t="str">
            <v>20130114.001</v>
          </cell>
          <cell r="D267" t="str">
            <v>iso001-01 flush1</v>
          </cell>
          <cell r="F267">
            <v>2</v>
          </cell>
          <cell r="G267">
            <v>2515</v>
          </cell>
          <cell r="H267">
            <v>73.537000000000006</v>
          </cell>
          <cell r="I267">
            <v>0</v>
          </cell>
          <cell r="J267">
            <v>0</v>
          </cell>
        </row>
        <row r="268">
          <cell r="A268" t="str">
            <v>2013/05/06 18:07:05</v>
          </cell>
          <cell r="B268">
            <v>22</v>
          </cell>
          <cell r="C268" t="str">
            <v>20130114.001</v>
          </cell>
          <cell r="D268" t="str">
            <v>iso001-01 flush1</v>
          </cell>
          <cell r="F268">
            <v>3</v>
          </cell>
          <cell r="G268">
            <v>2521</v>
          </cell>
          <cell r="H268">
            <v>48.618000000000002</v>
          </cell>
          <cell r="I268">
            <v>-1E-3</v>
          </cell>
          <cell r="J268">
            <v>-6.0999999999999999E-2</v>
          </cell>
        </row>
        <row r="269">
          <cell r="A269" t="str">
            <v>2013/05/06 18:07:05</v>
          </cell>
          <cell r="B269">
            <v>22</v>
          </cell>
          <cell r="C269" t="str">
            <v>20130114.001</v>
          </cell>
          <cell r="D269" t="str">
            <v>iso001-01 flush1</v>
          </cell>
          <cell r="F269">
            <v>4</v>
          </cell>
          <cell r="G269">
            <v>2515</v>
          </cell>
          <cell r="H269">
            <v>48.478999999999999</v>
          </cell>
          <cell r="I269">
            <v>1.1060000000000001</v>
          </cell>
          <cell r="J269">
            <v>0.97899999999999998</v>
          </cell>
        </row>
        <row r="270">
          <cell r="A270" t="str">
            <v>2013/05/06 18:07:05</v>
          </cell>
          <cell r="B270">
            <v>22</v>
          </cell>
          <cell r="C270" t="str">
            <v>20130114.001</v>
          </cell>
          <cell r="D270" t="str">
            <v>iso001-01 flush1</v>
          </cell>
          <cell r="F270">
            <v>5</v>
          </cell>
          <cell r="G270">
            <v>2512</v>
          </cell>
          <cell r="H270">
            <v>48.563000000000002</v>
          </cell>
          <cell r="I270">
            <v>0.29499999999999998</v>
          </cell>
          <cell r="J270">
            <v>0.26800000000000002</v>
          </cell>
        </row>
        <row r="271">
          <cell r="A271" t="str">
            <v>2013/05/06 18:07:05</v>
          </cell>
          <cell r="B271">
            <v>22</v>
          </cell>
          <cell r="C271" t="str">
            <v>20130114.001</v>
          </cell>
          <cell r="D271" t="str">
            <v>iso001-01 flush1</v>
          </cell>
          <cell r="F271">
            <v>6</v>
          </cell>
          <cell r="G271">
            <v>2515</v>
          </cell>
          <cell r="H271">
            <v>48.648000000000003</v>
          </cell>
          <cell r="I271">
            <v>0.112</v>
          </cell>
          <cell r="J271">
            <v>4.7E-2</v>
          </cell>
        </row>
        <row r="272">
          <cell r="A272" t="str">
            <v>2013/05/06 18:29:17</v>
          </cell>
          <cell r="B272">
            <v>23</v>
          </cell>
          <cell r="C272" t="str">
            <v>20130114.002</v>
          </cell>
          <cell r="D272" t="str">
            <v>iso001-01 flush2</v>
          </cell>
          <cell r="F272">
            <v>1</v>
          </cell>
          <cell r="G272">
            <v>2523</v>
          </cell>
          <cell r="H272">
            <v>48.579000000000001</v>
          </cell>
          <cell r="I272">
            <v>0.14399999999999999</v>
          </cell>
          <cell r="J272">
            <v>0.16900000000000001</v>
          </cell>
        </row>
        <row r="273">
          <cell r="A273" t="str">
            <v>2013/05/06 18:29:17</v>
          </cell>
          <cell r="B273">
            <v>23</v>
          </cell>
          <cell r="C273" t="str">
            <v>20130114.002</v>
          </cell>
          <cell r="D273" t="str">
            <v>iso001-01 flush2</v>
          </cell>
          <cell r="F273">
            <v>2</v>
          </cell>
          <cell r="G273">
            <v>2521</v>
          </cell>
          <cell r="H273">
            <v>73.566999999999993</v>
          </cell>
          <cell r="I273">
            <v>0</v>
          </cell>
          <cell r="J273">
            <v>0</v>
          </cell>
        </row>
        <row r="274">
          <cell r="A274" t="str">
            <v>2013/05/06 18:29:17</v>
          </cell>
          <cell r="B274">
            <v>23</v>
          </cell>
          <cell r="C274" t="str">
            <v>20130114.002</v>
          </cell>
          <cell r="D274" t="str">
            <v>iso001-01 flush2</v>
          </cell>
          <cell r="F274">
            <v>3</v>
          </cell>
          <cell r="G274">
            <v>2520</v>
          </cell>
          <cell r="H274">
            <v>48.673999999999999</v>
          </cell>
          <cell r="I274">
            <v>-5.2999999999999999E-2</v>
          </cell>
          <cell r="J274">
            <v>-3.3000000000000002E-2</v>
          </cell>
        </row>
        <row r="275">
          <cell r="A275" t="str">
            <v>2013/05/06 18:29:17</v>
          </cell>
          <cell r="B275">
            <v>23</v>
          </cell>
          <cell r="C275" t="str">
            <v>20130114.002</v>
          </cell>
          <cell r="D275" t="str">
            <v>iso001-01 flush2</v>
          </cell>
          <cell r="F275">
            <v>4</v>
          </cell>
          <cell r="G275">
            <v>2514</v>
          </cell>
          <cell r="H275">
            <v>48.503</v>
          </cell>
          <cell r="I275">
            <v>1.0680000000000001</v>
          </cell>
          <cell r="J275">
            <v>1.038</v>
          </cell>
        </row>
        <row r="276">
          <cell r="A276" t="str">
            <v>2013/05/06 18:29:17</v>
          </cell>
          <cell r="B276">
            <v>23</v>
          </cell>
          <cell r="C276" t="str">
            <v>20130114.002</v>
          </cell>
          <cell r="D276" t="str">
            <v>iso001-01 flush2</v>
          </cell>
          <cell r="F276">
            <v>5</v>
          </cell>
          <cell r="G276">
            <v>2519</v>
          </cell>
          <cell r="H276">
            <v>48.61</v>
          </cell>
          <cell r="I276">
            <v>0.25800000000000001</v>
          </cell>
          <cell r="J276">
            <v>0.27900000000000003</v>
          </cell>
        </row>
        <row r="277">
          <cell r="A277" t="str">
            <v>2013/05/06 18:29:17</v>
          </cell>
          <cell r="B277">
            <v>23</v>
          </cell>
          <cell r="C277" t="str">
            <v>20130114.002</v>
          </cell>
          <cell r="D277" t="str">
            <v>iso001-01 flush2</v>
          </cell>
          <cell r="F277">
            <v>6</v>
          </cell>
          <cell r="G277">
            <v>2518</v>
          </cell>
          <cell r="H277">
            <v>48.670999999999999</v>
          </cell>
          <cell r="I277">
            <v>0.06</v>
          </cell>
          <cell r="J277">
            <v>8.8999999999999996E-2</v>
          </cell>
        </row>
        <row r="278">
          <cell r="A278" t="str">
            <v>2013/05/06 18:51:30</v>
          </cell>
          <cell r="B278">
            <v>24</v>
          </cell>
          <cell r="C278" t="str">
            <v>20130114.003</v>
          </cell>
          <cell r="D278" t="str">
            <v>iso001-02 flush1</v>
          </cell>
          <cell r="F278">
            <v>1</v>
          </cell>
          <cell r="G278">
            <v>2514</v>
          </cell>
          <cell r="H278">
            <v>48.578000000000003</v>
          </cell>
          <cell r="I278">
            <v>0.191</v>
          </cell>
          <cell r="J278">
            <v>0.111</v>
          </cell>
        </row>
        <row r="279">
          <cell r="A279" t="str">
            <v>2013/05/06 18:51:30</v>
          </cell>
          <cell r="B279">
            <v>24</v>
          </cell>
          <cell r="C279" t="str">
            <v>20130114.003</v>
          </cell>
          <cell r="D279" t="str">
            <v>iso001-02 flush1</v>
          </cell>
          <cell r="F279">
            <v>2</v>
          </cell>
          <cell r="G279">
            <v>2519</v>
          </cell>
          <cell r="H279">
            <v>73.587999999999994</v>
          </cell>
          <cell r="I279">
            <v>0</v>
          </cell>
          <cell r="J279">
            <v>0</v>
          </cell>
        </row>
        <row r="280">
          <cell r="A280" t="str">
            <v>2013/05/06 18:51:30</v>
          </cell>
          <cell r="B280">
            <v>24</v>
          </cell>
          <cell r="C280" t="str">
            <v>20130114.003</v>
          </cell>
          <cell r="D280" t="str">
            <v>iso001-02 flush1</v>
          </cell>
          <cell r="F280">
            <v>3</v>
          </cell>
          <cell r="G280">
            <v>2521</v>
          </cell>
          <cell r="H280">
            <v>48.706000000000003</v>
          </cell>
          <cell r="I280">
            <v>-1.4999999999999999E-2</v>
          </cell>
          <cell r="J280">
            <v>-5.1999999999999998E-2</v>
          </cell>
        </row>
        <row r="281">
          <cell r="A281" t="str">
            <v>2013/05/06 18:51:30</v>
          </cell>
          <cell r="B281">
            <v>24</v>
          </cell>
          <cell r="C281" t="str">
            <v>20130114.003</v>
          </cell>
          <cell r="D281" t="str">
            <v>iso001-02 flush1</v>
          </cell>
          <cell r="F281">
            <v>4</v>
          </cell>
          <cell r="G281">
            <v>2516</v>
          </cell>
          <cell r="H281">
            <v>48.472000000000001</v>
          </cell>
          <cell r="I281">
            <v>1.103</v>
          </cell>
          <cell r="J281">
            <v>0.99</v>
          </cell>
        </row>
        <row r="282">
          <cell r="A282" t="str">
            <v>2013/05/06 18:51:30</v>
          </cell>
          <cell r="B282">
            <v>24</v>
          </cell>
          <cell r="C282" t="str">
            <v>20130114.003</v>
          </cell>
          <cell r="D282" t="str">
            <v>iso001-02 flush1</v>
          </cell>
          <cell r="F282">
            <v>5</v>
          </cell>
          <cell r="G282">
            <v>2517</v>
          </cell>
          <cell r="H282">
            <v>48.612000000000002</v>
          </cell>
          <cell r="I282">
            <v>0.29199999999999998</v>
          </cell>
          <cell r="J282">
            <v>0.24</v>
          </cell>
        </row>
        <row r="283">
          <cell r="A283" t="str">
            <v>2013/05/06 18:51:30</v>
          </cell>
          <cell r="B283">
            <v>24</v>
          </cell>
          <cell r="C283" t="str">
            <v>20130114.003</v>
          </cell>
          <cell r="D283" t="str">
            <v>iso001-02 flush1</v>
          </cell>
          <cell r="F283">
            <v>6</v>
          </cell>
          <cell r="G283">
            <v>2523</v>
          </cell>
          <cell r="H283">
            <v>48.636000000000003</v>
          </cell>
          <cell r="I283">
            <v>9.0999999999999998E-2</v>
          </cell>
          <cell r="J283">
            <v>0.06</v>
          </cell>
        </row>
        <row r="284">
          <cell r="A284" t="str">
            <v>2013/05/06 19:13:42</v>
          </cell>
          <cell r="B284">
            <v>25</v>
          </cell>
          <cell r="C284" t="str">
            <v>20130114.004</v>
          </cell>
          <cell r="D284" t="str">
            <v>iso001-02 flush2</v>
          </cell>
          <cell r="F284">
            <v>1</v>
          </cell>
          <cell r="G284">
            <v>2523</v>
          </cell>
          <cell r="H284">
            <v>48.655999999999999</v>
          </cell>
          <cell r="I284">
            <v>0.17799999999999999</v>
          </cell>
          <cell r="J284">
            <v>0.11700000000000001</v>
          </cell>
        </row>
        <row r="285">
          <cell r="A285" t="str">
            <v>2013/05/06 19:13:42</v>
          </cell>
          <cell r="B285">
            <v>25</v>
          </cell>
          <cell r="C285" t="str">
            <v>20130114.004</v>
          </cell>
          <cell r="D285" t="str">
            <v>iso001-02 flush2</v>
          </cell>
          <cell r="F285">
            <v>2</v>
          </cell>
          <cell r="G285">
            <v>2523</v>
          </cell>
          <cell r="H285">
            <v>73.597999999999999</v>
          </cell>
          <cell r="I285">
            <v>0</v>
          </cell>
          <cell r="J285">
            <v>0</v>
          </cell>
        </row>
        <row r="286">
          <cell r="A286" t="str">
            <v>2013/05/06 19:13:42</v>
          </cell>
          <cell r="B286">
            <v>25</v>
          </cell>
          <cell r="C286" t="str">
            <v>20130114.004</v>
          </cell>
          <cell r="D286" t="str">
            <v>iso001-02 flush2</v>
          </cell>
          <cell r="F286">
            <v>3</v>
          </cell>
          <cell r="G286">
            <v>2521</v>
          </cell>
          <cell r="H286">
            <v>48.707000000000001</v>
          </cell>
          <cell r="I286">
            <v>-5.0999999999999997E-2</v>
          </cell>
          <cell r="J286">
            <v>-5.8999999999999997E-2</v>
          </cell>
        </row>
        <row r="287">
          <cell r="A287" t="str">
            <v>2013/05/06 19:13:42</v>
          </cell>
          <cell r="B287">
            <v>25</v>
          </cell>
          <cell r="C287" t="str">
            <v>20130114.004</v>
          </cell>
          <cell r="D287" t="str">
            <v>iso001-02 flush2</v>
          </cell>
          <cell r="F287">
            <v>4</v>
          </cell>
          <cell r="G287">
            <v>2522</v>
          </cell>
          <cell r="H287">
            <v>48.533000000000001</v>
          </cell>
          <cell r="I287">
            <v>1.0680000000000001</v>
          </cell>
          <cell r="J287">
            <v>0.97</v>
          </cell>
        </row>
        <row r="288">
          <cell r="A288" t="str">
            <v>2013/05/06 19:13:42</v>
          </cell>
          <cell r="B288">
            <v>25</v>
          </cell>
          <cell r="C288" t="str">
            <v>20130114.004</v>
          </cell>
          <cell r="D288" t="str">
            <v>iso001-02 flush2</v>
          </cell>
          <cell r="F288">
            <v>5</v>
          </cell>
          <cell r="G288">
            <v>2521</v>
          </cell>
          <cell r="H288">
            <v>48.628</v>
          </cell>
          <cell r="I288">
            <v>0.246</v>
          </cell>
          <cell r="J288">
            <v>0.26100000000000001</v>
          </cell>
        </row>
        <row r="289">
          <cell r="A289" t="str">
            <v>2013/05/06 19:13:42</v>
          </cell>
          <cell r="B289">
            <v>25</v>
          </cell>
          <cell r="C289" t="str">
            <v>20130114.004</v>
          </cell>
          <cell r="D289" t="str">
            <v>iso001-02 flush2</v>
          </cell>
          <cell r="F289">
            <v>6</v>
          </cell>
          <cell r="G289">
            <v>2520</v>
          </cell>
          <cell r="H289">
            <v>48.710999999999999</v>
          </cell>
          <cell r="I289">
            <v>6.6000000000000003E-2</v>
          </cell>
          <cell r="J289">
            <v>4.5999999999999999E-2</v>
          </cell>
        </row>
        <row r="290">
          <cell r="A290" t="str">
            <v>2013/05/06 19:35:54</v>
          </cell>
          <cell r="B290">
            <v>26</v>
          </cell>
          <cell r="C290" t="str">
            <v>20130110.001</v>
          </cell>
          <cell r="D290" t="str">
            <v>1U</v>
          </cell>
          <cell r="F290">
            <v>1</v>
          </cell>
          <cell r="G290">
            <v>2524</v>
          </cell>
          <cell r="H290">
            <v>48.677</v>
          </cell>
          <cell r="I290">
            <v>0.184</v>
          </cell>
          <cell r="J290">
            <v>0.155</v>
          </cell>
        </row>
        <row r="291">
          <cell r="A291" t="str">
            <v>2013/05/06 19:35:54</v>
          </cell>
          <cell r="B291">
            <v>26</v>
          </cell>
          <cell r="C291" t="str">
            <v>20130110.001</v>
          </cell>
          <cell r="D291" t="str">
            <v>1U</v>
          </cell>
          <cell r="F291">
            <v>2</v>
          </cell>
          <cell r="G291">
            <v>2524</v>
          </cell>
          <cell r="H291">
            <v>73.682000000000002</v>
          </cell>
          <cell r="I291">
            <v>0</v>
          </cell>
          <cell r="J291">
            <v>0</v>
          </cell>
        </row>
        <row r="292">
          <cell r="A292" t="str">
            <v>2013/05/06 19:35:54</v>
          </cell>
          <cell r="B292">
            <v>26</v>
          </cell>
          <cell r="C292" t="str">
            <v>20130110.001</v>
          </cell>
          <cell r="D292" t="str">
            <v>1U</v>
          </cell>
          <cell r="F292">
            <v>3</v>
          </cell>
          <cell r="G292">
            <v>2522</v>
          </cell>
          <cell r="H292">
            <v>48.747</v>
          </cell>
          <cell r="I292">
            <v>-6.7000000000000004E-2</v>
          </cell>
          <cell r="J292">
            <v>-5.8000000000000003E-2</v>
          </cell>
        </row>
        <row r="293">
          <cell r="A293" t="str">
            <v>2013/05/06 19:35:54</v>
          </cell>
          <cell r="B293">
            <v>26</v>
          </cell>
          <cell r="C293" t="str">
            <v>20130110.001</v>
          </cell>
          <cell r="D293" t="str">
            <v>1U</v>
          </cell>
          <cell r="F293">
            <v>4</v>
          </cell>
          <cell r="G293">
            <v>454</v>
          </cell>
          <cell r="H293">
            <v>2.762</v>
          </cell>
          <cell r="I293">
            <v>-11.167999999999999</v>
          </cell>
          <cell r="J293">
            <v>0.879</v>
          </cell>
        </row>
        <row r="294">
          <cell r="A294" t="str">
            <v>2013/05/06 19:35:54</v>
          </cell>
          <cell r="B294">
            <v>26</v>
          </cell>
          <cell r="C294" t="str">
            <v>20130110.001</v>
          </cell>
          <cell r="D294" t="str">
            <v>1U</v>
          </cell>
          <cell r="F294">
            <v>5</v>
          </cell>
          <cell r="G294">
            <v>412</v>
          </cell>
          <cell r="H294">
            <v>2.4609999999999999</v>
          </cell>
          <cell r="I294">
            <v>-11.076000000000001</v>
          </cell>
          <cell r="J294">
            <v>0.85699999999999998</v>
          </cell>
        </row>
        <row r="295">
          <cell r="A295" t="str">
            <v>2013/05/06 19:35:54</v>
          </cell>
          <cell r="B295">
            <v>26</v>
          </cell>
          <cell r="C295" t="str">
            <v>20130110.001</v>
          </cell>
          <cell r="D295" t="str">
            <v>1U</v>
          </cell>
          <cell r="F295">
            <v>6</v>
          </cell>
          <cell r="G295">
            <v>371</v>
          </cell>
          <cell r="H295">
            <v>2.1949999999999998</v>
          </cell>
          <cell r="I295">
            <v>-10.48</v>
          </cell>
          <cell r="J295">
            <v>0.93100000000000005</v>
          </cell>
        </row>
        <row r="296">
          <cell r="A296" t="str">
            <v>2013/05/06 19:35:54</v>
          </cell>
          <cell r="B296">
            <v>26</v>
          </cell>
          <cell r="C296" t="str">
            <v>20130110.001</v>
          </cell>
          <cell r="D296" t="str">
            <v>1U</v>
          </cell>
          <cell r="F296">
            <v>7</v>
          </cell>
          <cell r="G296">
            <v>335</v>
          </cell>
          <cell r="H296">
            <v>1.958</v>
          </cell>
          <cell r="I296">
            <v>-10.708</v>
          </cell>
          <cell r="J296">
            <v>0.94499999999999995</v>
          </cell>
        </row>
        <row r="297">
          <cell r="A297" t="str">
            <v>2013/05/06 19:35:54</v>
          </cell>
          <cell r="B297">
            <v>26</v>
          </cell>
          <cell r="C297" t="str">
            <v>20130110.001</v>
          </cell>
          <cell r="D297" t="str">
            <v>1U</v>
          </cell>
          <cell r="F297">
            <v>8</v>
          </cell>
          <cell r="G297">
            <v>301</v>
          </cell>
          <cell r="H297">
            <v>1.7410000000000001</v>
          </cell>
          <cell r="I297">
            <v>-10.664999999999999</v>
          </cell>
          <cell r="J297">
            <v>0.63900000000000001</v>
          </cell>
        </row>
        <row r="298">
          <cell r="A298" t="str">
            <v>2013/05/06 19:35:54</v>
          </cell>
          <cell r="B298">
            <v>26</v>
          </cell>
          <cell r="C298" t="str">
            <v>20130110.001</v>
          </cell>
          <cell r="D298" t="str">
            <v>1U</v>
          </cell>
          <cell r="F298">
            <v>9</v>
          </cell>
          <cell r="G298">
            <v>271</v>
          </cell>
          <cell r="H298">
            <v>1.5529999999999999</v>
          </cell>
          <cell r="I298">
            <v>-10.558</v>
          </cell>
          <cell r="J298">
            <v>1.2370000000000001</v>
          </cell>
        </row>
        <row r="299">
          <cell r="A299" t="str">
            <v>2013/05/06 19:35:54</v>
          </cell>
          <cell r="B299">
            <v>26</v>
          </cell>
          <cell r="C299" t="str">
            <v>20130110.001</v>
          </cell>
          <cell r="D299" t="str">
            <v>1U</v>
          </cell>
          <cell r="F299">
            <v>10</v>
          </cell>
          <cell r="G299">
            <v>245</v>
          </cell>
          <cell r="H299">
            <v>1.3859999999999999</v>
          </cell>
          <cell r="I299">
            <v>-10.356999999999999</v>
          </cell>
          <cell r="J299">
            <v>1.5229999999999999</v>
          </cell>
        </row>
        <row r="300">
          <cell r="A300" t="str">
            <v>2013/05/06 19:35:54</v>
          </cell>
          <cell r="B300">
            <v>26</v>
          </cell>
          <cell r="C300" t="str">
            <v>20130110.001</v>
          </cell>
          <cell r="D300" t="str">
            <v>1U</v>
          </cell>
          <cell r="F300">
            <v>11</v>
          </cell>
          <cell r="G300">
            <v>2493</v>
          </cell>
          <cell r="H300">
            <v>48.06</v>
          </cell>
          <cell r="I300">
            <v>0.76800000000000002</v>
          </cell>
          <cell r="J300">
            <v>0.84299999999999997</v>
          </cell>
        </row>
        <row r="301">
          <cell r="A301" t="str">
            <v>2013/05/06 19:35:54</v>
          </cell>
          <cell r="B301">
            <v>26</v>
          </cell>
          <cell r="C301" t="str">
            <v>20130110.001</v>
          </cell>
          <cell r="D301" t="str">
            <v>1U</v>
          </cell>
          <cell r="F301">
            <v>12</v>
          </cell>
          <cell r="G301">
            <v>2492</v>
          </cell>
          <cell r="H301">
            <v>48.182000000000002</v>
          </cell>
          <cell r="I301">
            <v>7.0999999999999994E-2</v>
          </cell>
          <cell r="J301">
            <v>0.13400000000000001</v>
          </cell>
        </row>
        <row r="302">
          <cell r="A302" t="str">
            <v>2013/05/06 19:35:54</v>
          </cell>
          <cell r="B302">
            <v>26</v>
          </cell>
          <cell r="C302" t="str">
            <v>20130110.001</v>
          </cell>
          <cell r="D302" t="str">
            <v>1U</v>
          </cell>
          <cell r="F302">
            <v>13</v>
          </cell>
          <cell r="G302">
            <v>2496</v>
          </cell>
          <cell r="H302">
            <v>48.198</v>
          </cell>
          <cell r="I302">
            <v>-0.127</v>
          </cell>
          <cell r="J302">
            <v>-3.4000000000000002E-2</v>
          </cell>
        </row>
        <row r="303">
          <cell r="A303" t="str">
            <v>2013/05/06 19:58:07</v>
          </cell>
          <cell r="B303">
            <v>27</v>
          </cell>
          <cell r="C303" t="str">
            <v>20130110.002</v>
          </cell>
          <cell r="D303" t="str">
            <v>2U</v>
          </cell>
          <cell r="F303">
            <v>1</v>
          </cell>
          <cell r="G303">
            <v>2504</v>
          </cell>
          <cell r="H303">
            <v>48.3</v>
          </cell>
          <cell r="I303">
            <v>0.13</v>
          </cell>
          <cell r="J303">
            <v>0.11799999999999999</v>
          </cell>
        </row>
        <row r="304">
          <cell r="A304" t="str">
            <v>2013/05/06 19:58:07</v>
          </cell>
          <cell r="B304">
            <v>27</v>
          </cell>
          <cell r="C304" t="str">
            <v>20130110.002</v>
          </cell>
          <cell r="D304" t="str">
            <v>2U</v>
          </cell>
          <cell r="F304">
            <v>2</v>
          </cell>
          <cell r="G304">
            <v>2498</v>
          </cell>
          <cell r="H304">
            <v>73.024000000000001</v>
          </cell>
          <cell r="I304">
            <v>0</v>
          </cell>
          <cell r="J304">
            <v>0</v>
          </cell>
        </row>
        <row r="305">
          <cell r="A305" t="str">
            <v>2013/05/06 19:58:07</v>
          </cell>
          <cell r="B305">
            <v>27</v>
          </cell>
          <cell r="C305" t="str">
            <v>20130110.002</v>
          </cell>
          <cell r="D305" t="str">
            <v>2U</v>
          </cell>
          <cell r="F305">
            <v>3</v>
          </cell>
          <cell r="G305">
            <v>2502</v>
          </cell>
          <cell r="H305">
            <v>48.344000000000001</v>
          </cell>
          <cell r="I305">
            <v>-2.1999999999999999E-2</v>
          </cell>
          <cell r="J305">
            <v>-8.6999999999999994E-2</v>
          </cell>
        </row>
        <row r="306">
          <cell r="A306" t="str">
            <v>2013/05/06 19:58:07</v>
          </cell>
          <cell r="B306">
            <v>27</v>
          </cell>
          <cell r="C306" t="str">
            <v>20130110.002</v>
          </cell>
          <cell r="D306" t="str">
            <v>2U</v>
          </cell>
          <cell r="F306">
            <v>4</v>
          </cell>
          <cell r="G306">
            <v>447</v>
          </cell>
          <cell r="H306">
            <v>2.7069999999999999</v>
          </cell>
          <cell r="I306">
            <v>-10.685</v>
          </cell>
          <cell r="J306">
            <v>1.3580000000000001</v>
          </cell>
        </row>
        <row r="307">
          <cell r="A307" t="str">
            <v>2013/05/06 19:58:07</v>
          </cell>
          <cell r="B307">
            <v>27</v>
          </cell>
          <cell r="C307" t="str">
            <v>20130110.002</v>
          </cell>
          <cell r="D307" t="str">
            <v>2U</v>
          </cell>
          <cell r="F307">
            <v>5</v>
          </cell>
          <cell r="G307">
            <v>402</v>
          </cell>
          <cell r="H307">
            <v>2.42</v>
          </cell>
          <cell r="I307">
            <v>-10.574999999999999</v>
          </cell>
          <cell r="J307">
            <v>0.92</v>
          </cell>
        </row>
        <row r="308">
          <cell r="A308" t="str">
            <v>2013/05/06 19:58:07</v>
          </cell>
          <cell r="B308">
            <v>27</v>
          </cell>
          <cell r="C308" t="str">
            <v>20130110.002</v>
          </cell>
          <cell r="D308" t="str">
            <v>2U</v>
          </cell>
          <cell r="F308">
            <v>6</v>
          </cell>
          <cell r="G308">
            <v>363</v>
          </cell>
          <cell r="H308">
            <v>2.1589999999999998</v>
          </cell>
          <cell r="I308">
            <v>-10.331</v>
          </cell>
          <cell r="J308">
            <v>1.012</v>
          </cell>
        </row>
        <row r="309">
          <cell r="A309" t="str">
            <v>2013/05/06 19:58:07</v>
          </cell>
          <cell r="B309">
            <v>27</v>
          </cell>
          <cell r="C309" t="str">
            <v>20130110.002</v>
          </cell>
          <cell r="D309" t="str">
            <v>2U</v>
          </cell>
          <cell r="F309">
            <v>7</v>
          </cell>
          <cell r="G309">
            <v>328</v>
          </cell>
          <cell r="H309">
            <v>1.9279999999999999</v>
          </cell>
          <cell r="I309">
            <v>-10.205</v>
          </cell>
          <cell r="J309">
            <v>1.4550000000000001</v>
          </cell>
        </row>
        <row r="310">
          <cell r="A310" t="str">
            <v>2013/05/06 19:58:07</v>
          </cell>
          <cell r="B310">
            <v>27</v>
          </cell>
          <cell r="C310" t="str">
            <v>20130110.002</v>
          </cell>
          <cell r="D310" t="str">
            <v>2U</v>
          </cell>
          <cell r="F310">
            <v>8</v>
          </cell>
          <cell r="G310">
            <v>296</v>
          </cell>
          <cell r="H310">
            <v>1.7210000000000001</v>
          </cell>
          <cell r="I310">
            <v>-9.923</v>
          </cell>
          <cell r="J310">
            <v>1.625</v>
          </cell>
        </row>
        <row r="311">
          <cell r="A311" t="str">
            <v>2013/05/06 19:58:07</v>
          </cell>
          <cell r="B311">
            <v>27</v>
          </cell>
          <cell r="C311" t="str">
            <v>20130110.002</v>
          </cell>
          <cell r="D311" t="str">
            <v>2U</v>
          </cell>
          <cell r="F311">
            <v>9</v>
          </cell>
          <cell r="G311">
            <v>267</v>
          </cell>
          <cell r="H311">
            <v>1.54</v>
          </cell>
          <cell r="I311">
            <v>-10.118</v>
          </cell>
          <cell r="J311">
            <v>1.927</v>
          </cell>
        </row>
        <row r="312">
          <cell r="A312" t="str">
            <v>2013/05/06 19:58:07</v>
          </cell>
          <cell r="B312">
            <v>27</v>
          </cell>
          <cell r="C312" t="str">
            <v>20130110.002</v>
          </cell>
          <cell r="D312" t="str">
            <v>2U</v>
          </cell>
          <cell r="F312">
            <v>10</v>
          </cell>
          <cell r="G312">
            <v>241</v>
          </cell>
          <cell r="H312">
            <v>1.377</v>
          </cell>
          <cell r="I312">
            <v>-9.9469999999999992</v>
          </cell>
          <cell r="J312">
            <v>1.59</v>
          </cell>
        </row>
        <row r="313">
          <cell r="A313" t="str">
            <v>2013/05/06 19:58:07</v>
          </cell>
          <cell r="B313">
            <v>27</v>
          </cell>
          <cell r="C313" t="str">
            <v>20130110.002</v>
          </cell>
          <cell r="D313" t="str">
            <v>2U</v>
          </cell>
          <cell r="F313">
            <v>11</v>
          </cell>
          <cell r="G313">
            <v>2486</v>
          </cell>
          <cell r="H313">
            <v>47.984000000000002</v>
          </cell>
          <cell r="I313">
            <v>0.81599999999999995</v>
          </cell>
          <cell r="J313">
            <v>0.88400000000000001</v>
          </cell>
        </row>
        <row r="314">
          <cell r="A314" t="str">
            <v>2013/05/06 19:58:07</v>
          </cell>
          <cell r="B314">
            <v>27</v>
          </cell>
          <cell r="C314" t="str">
            <v>20130110.002</v>
          </cell>
          <cell r="D314" t="str">
            <v>2U</v>
          </cell>
          <cell r="F314">
            <v>12</v>
          </cell>
          <cell r="G314">
            <v>2493</v>
          </cell>
          <cell r="H314">
            <v>48.036999999999999</v>
          </cell>
          <cell r="I314">
            <v>0.16700000000000001</v>
          </cell>
          <cell r="J314">
            <v>0.23499999999999999</v>
          </cell>
        </row>
        <row r="315">
          <cell r="A315" t="str">
            <v>2013/05/06 19:58:07</v>
          </cell>
          <cell r="B315">
            <v>27</v>
          </cell>
          <cell r="C315" t="str">
            <v>20130110.002</v>
          </cell>
          <cell r="D315" t="str">
            <v>2U</v>
          </cell>
          <cell r="F315">
            <v>13</v>
          </cell>
          <cell r="G315">
            <v>2494</v>
          </cell>
          <cell r="H315">
            <v>48.081000000000003</v>
          </cell>
          <cell r="I315">
            <v>-4.2999999999999997E-2</v>
          </cell>
          <cell r="J315">
            <v>0.09</v>
          </cell>
        </row>
        <row r="316">
          <cell r="A316" t="str">
            <v>2013/05/06 20:20:19</v>
          </cell>
          <cell r="B316">
            <v>28</v>
          </cell>
          <cell r="C316" t="str">
            <v>20130110.003</v>
          </cell>
          <cell r="D316" t="str">
            <v>3D</v>
          </cell>
          <cell r="F316">
            <v>1</v>
          </cell>
          <cell r="G316">
            <v>2492</v>
          </cell>
          <cell r="H316">
            <v>48.204999999999998</v>
          </cell>
          <cell r="I316">
            <v>0.16500000000000001</v>
          </cell>
          <cell r="J316">
            <v>0.16500000000000001</v>
          </cell>
        </row>
        <row r="317">
          <cell r="A317" t="str">
            <v>2013/05/06 20:20:19</v>
          </cell>
          <cell r="B317">
            <v>28</v>
          </cell>
          <cell r="C317" t="str">
            <v>20130110.003</v>
          </cell>
          <cell r="D317" t="str">
            <v>3D</v>
          </cell>
          <cell r="F317">
            <v>2</v>
          </cell>
          <cell r="G317">
            <v>2500</v>
          </cell>
          <cell r="H317">
            <v>72.881</v>
          </cell>
          <cell r="I317">
            <v>0</v>
          </cell>
          <cell r="J317">
            <v>0</v>
          </cell>
        </row>
        <row r="318">
          <cell r="A318" t="str">
            <v>2013/05/06 20:20:19</v>
          </cell>
          <cell r="B318">
            <v>28</v>
          </cell>
          <cell r="C318" t="str">
            <v>20130110.003</v>
          </cell>
          <cell r="D318" t="str">
            <v>3D</v>
          </cell>
          <cell r="F318">
            <v>3</v>
          </cell>
          <cell r="G318">
            <v>2499</v>
          </cell>
          <cell r="H318">
            <v>48.243000000000002</v>
          </cell>
          <cell r="I318">
            <v>-4.4999999999999998E-2</v>
          </cell>
          <cell r="J318">
            <v>-2.1000000000000001E-2</v>
          </cell>
        </row>
        <row r="319">
          <cell r="A319" t="str">
            <v>2013/05/06 20:20:19</v>
          </cell>
          <cell r="B319">
            <v>28</v>
          </cell>
          <cell r="C319" t="str">
            <v>20130110.003</v>
          </cell>
          <cell r="D319" t="str">
            <v>3D</v>
          </cell>
          <cell r="F319">
            <v>4</v>
          </cell>
          <cell r="G319">
            <v>1208</v>
          </cell>
          <cell r="H319">
            <v>7.1509999999999998</v>
          </cell>
          <cell r="I319">
            <v>-16.071000000000002</v>
          </cell>
          <cell r="J319">
            <v>-5.0419999999999998</v>
          </cell>
        </row>
        <row r="320">
          <cell r="A320" t="str">
            <v>2013/05/06 20:20:19</v>
          </cell>
          <cell r="B320">
            <v>28</v>
          </cell>
          <cell r="C320" t="str">
            <v>20130110.003</v>
          </cell>
          <cell r="D320" t="str">
            <v>3D</v>
          </cell>
          <cell r="F320">
            <v>5</v>
          </cell>
          <cell r="G320">
            <v>1086</v>
          </cell>
          <cell r="H320">
            <v>6.4329999999999998</v>
          </cell>
          <cell r="I320">
            <v>-15.955</v>
          </cell>
          <cell r="J320">
            <v>-5.1689999999999996</v>
          </cell>
        </row>
        <row r="321">
          <cell r="A321" t="str">
            <v>2013/05/06 20:20:19</v>
          </cell>
          <cell r="B321">
            <v>28</v>
          </cell>
          <cell r="C321" t="str">
            <v>20130110.003</v>
          </cell>
          <cell r="D321" t="str">
            <v>3D</v>
          </cell>
          <cell r="F321">
            <v>6</v>
          </cell>
          <cell r="G321">
            <v>971</v>
          </cell>
          <cell r="H321">
            <v>5.7709999999999999</v>
          </cell>
          <cell r="I321">
            <v>-15.795999999999999</v>
          </cell>
          <cell r="J321">
            <v>-4.9429999999999996</v>
          </cell>
        </row>
        <row r="322">
          <cell r="A322" t="str">
            <v>2013/05/06 20:20:19</v>
          </cell>
          <cell r="B322">
            <v>28</v>
          </cell>
          <cell r="C322" t="str">
            <v>20130110.003</v>
          </cell>
          <cell r="D322" t="str">
            <v>3D</v>
          </cell>
          <cell r="F322">
            <v>7</v>
          </cell>
          <cell r="G322">
            <v>870</v>
          </cell>
          <cell r="H322">
            <v>5.16</v>
          </cell>
          <cell r="I322">
            <v>-15.654999999999999</v>
          </cell>
          <cell r="J322">
            <v>-5.149</v>
          </cell>
        </row>
        <row r="323">
          <cell r="A323" t="str">
            <v>2013/05/06 20:20:19</v>
          </cell>
          <cell r="B323">
            <v>28</v>
          </cell>
          <cell r="C323" t="str">
            <v>20130110.003</v>
          </cell>
          <cell r="D323" t="str">
            <v>3D</v>
          </cell>
          <cell r="F323">
            <v>8</v>
          </cell>
          <cell r="G323">
            <v>782</v>
          </cell>
          <cell r="H323">
            <v>4.609</v>
          </cell>
          <cell r="I323">
            <v>-15.757999999999999</v>
          </cell>
          <cell r="J323">
            <v>-5.0129999999999999</v>
          </cell>
        </row>
        <row r="324">
          <cell r="A324" t="str">
            <v>2013/05/06 20:20:19</v>
          </cell>
          <cell r="B324">
            <v>28</v>
          </cell>
          <cell r="C324" t="str">
            <v>20130110.003</v>
          </cell>
          <cell r="D324" t="str">
            <v>3D</v>
          </cell>
          <cell r="F324">
            <v>9</v>
          </cell>
          <cell r="G324">
            <v>704</v>
          </cell>
          <cell r="H324">
            <v>4.1139999999999999</v>
          </cell>
          <cell r="I324">
            <v>-15.488</v>
          </cell>
          <cell r="J324">
            <v>-4.8310000000000004</v>
          </cell>
        </row>
        <row r="325">
          <cell r="A325" t="str">
            <v>2013/05/06 20:20:19</v>
          </cell>
          <cell r="B325">
            <v>28</v>
          </cell>
          <cell r="C325" t="str">
            <v>20130110.003</v>
          </cell>
          <cell r="D325" t="str">
            <v>3D</v>
          </cell>
          <cell r="F325">
            <v>10</v>
          </cell>
          <cell r="G325">
            <v>635</v>
          </cell>
          <cell r="H325">
            <v>3.6669999999999998</v>
          </cell>
          <cell r="I325">
            <v>-15.443</v>
          </cell>
          <cell r="J325">
            <v>-4.6500000000000004</v>
          </cell>
        </row>
        <row r="326">
          <cell r="A326" t="str">
            <v>2013/05/06 20:20:19</v>
          </cell>
          <cell r="B326">
            <v>28</v>
          </cell>
          <cell r="C326" t="str">
            <v>20130110.003</v>
          </cell>
          <cell r="D326" t="str">
            <v>3D</v>
          </cell>
          <cell r="F326">
            <v>11</v>
          </cell>
          <cell r="G326">
            <v>2481</v>
          </cell>
          <cell r="H326">
            <v>47.889000000000003</v>
          </cell>
          <cell r="I326">
            <v>0.69699999999999995</v>
          </cell>
          <cell r="J326">
            <v>0.74</v>
          </cell>
        </row>
        <row r="327">
          <cell r="A327" t="str">
            <v>2013/05/06 20:20:19</v>
          </cell>
          <cell r="B327">
            <v>28</v>
          </cell>
          <cell r="C327" t="str">
            <v>20130110.003</v>
          </cell>
          <cell r="D327" t="str">
            <v>3D</v>
          </cell>
          <cell r="F327">
            <v>12</v>
          </cell>
          <cell r="G327">
            <v>2483</v>
          </cell>
          <cell r="H327">
            <v>48.052999999999997</v>
          </cell>
          <cell r="I327">
            <v>0.158</v>
          </cell>
          <cell r="J327">
            <v>0.16500000000000001</v>
          </cell>
        </row>
        <row r="328">
          <cell r="A328" t="str">
            <v>2013/05/06 20:20:19</v>
          </cell>
          <cell r="B328">
            <v>28</v>
          </cell>
          <cell r="C328" t="str">
            <v>20130110.003</v>
          </cell>
          <cell r="D328" t="str">
            <v>3D</v>
          </cell>
          <cell r="F328">
            <v>13</v>
          </cell>
          <cell r="G328">
            <v>2484</v>
          </cell>
          <cell r="H328">
            <v>48.017000000000003</v>
          </cell>
          <cell r="I328">
            <v>-1.7999999999999999E-2</v>
          </cell>
          <cell r="J328">
            <v>0.02</v>
          </cell>
        </row>
        <row r="329">
          <cell r="A329" t="str">
            <v>2013/05/06 20:42:31</v>
          </cell>
          <cell r="B329">
            <v>29</v>
          </cell>
          <cell r="C329" t="str">
            <v>20130110.004</v>
          </cell>
          <cell r="D329" t="str">
            <v>4D</v>
          </cell>
          <cell r="F329">
            <v>1</v>
          </cell>
          <cell r="G329">
            <v>2491</v>
          </cell>
          <cell r="H329">
            <v>48.13</v>
          </cell>
          <cell r="I329">
            <v>0.125</v>
          </cell>
          <cell r="J329">
            <v>0.157</v>
          </cell>
        </row>
        <row r="330">
          <cell r="A330" t="str">
            <v>2013/05/06 20:42:31</v>
          </cell>
          <cell r="B330">
            <v>29</v>
          </cell>
          <cell r="C330" t="str">
            <v>20130110.004</v>
          </cell>
          <cell r="D330" t="str">
            <v>4D</v>
          </cell>
          <cell r="F330">
            <v>2</v>
          </cell>
          <cell r="G330">
            <v>2493</v>
          </cell>
          <cell r="H330">
            <v>72.792000000000002</v>
          </cell>
          <cell r="I330">
            <v>0</v>
          </cell>
          <cell r="J330">
            <v>0</v>
          </cell>
        </row>
        <row r="331">
          <cell r="A331" t="str">
            <v>2013/05/06 20:42:31</v>
          </cell>
          <cell r="B331">
            <v>29</v>
          </cell>
          <cell r="C331" t="str">
            <v>20130110.004</v>
          </cell>
          <cell r="D331" t="str">
            <v>4D</v>
          </cell>
          <cell r="F331">
            <v>3</v>
          </cell>
          <cell r="G331">
            <v>2493</v>
          </cell>
          <cell r="H331">
            <v>48.186</v>
          </cell>
          <cell r="I331">
            <v>-4.1000000000000002E-2</v>
          </cell>
          <cell r="J331">
            <v>-0.02</v>
          </cell>
        </row>
        <row r="332">
          <cell r="A332" t="str">
            <v>2013/05/06 20:42:31</v>
          </cell>
          <cell r="B332">
            <v>29</v>
          </cell>
          <cell r="C332" t="str">
            <v>20130110.004</v>
          </cell>
          <cell r="D332" t="str">
            <v>4D</v>
          </cell>
          <cell r="F332">
            <v>4</v>
          </cell>
          <cell r="G332">
            <v>1197</v>
          </cell>
          <cell r="H332">
            <v>7.2080000000000002</v>
          </cell>
          <cell r="I332">
            <v>-16.385999999999999</v>
          </cell>
          <cell r="J332">
            <v>-5.4589999999999996</v>
          </cell>
        </row>
        <row r="333">
          <cell r="A333" t="str">
            <v>2013/05/06 20:42:31</v>
          </cell>
          <cell r="B333">
            <v>29</v>
          </cell>
          <cell r="C333" t="str">
            <v>20130110.004</v>
          </cell>
          <cell r="D333" t="str">
            <v>4D</v>
          </cell>
          <cell r="F333">
            <v>5</v>
          </cell>
          <cell r="G333">
            <v>1093</v>
          </cell>
          <cell r="H333">
            <v>6.4489999999999998</v>
          </cell>
          <cell r="I333">
            <v>-16.190999999999999</v>
          </cell>
          <cell r="J333">
            <v>-5.28</v>
          </cell>
        </row>
        <row r="334">
          <cell r="A334" t="str">
            <v>2013/05/06 20:42:31</v>
          </cell>
          <cell r="B334">
            <v>29</v>
          </cell>
          <cell r="C334" t="str">
            <v>20130110.004</v>
          </cell>
          <cell r="D334" t="str">
            <v>4D</v>
          </cell>
          <cell r="F334">
            <v>6</v>
          </cell>
          <cell r="G334">
            <v>999</v>
          </cell>
          <cell r="H334">
            <v>5.798</v>
          </cell>
          <cell r="I334">
            <v>-16.07</v>
          </cell>
          <cell r="J334">
            <v>-5.1769999999999996</v>
          </cell>
        </row>
        <row r="335">
          <cell r="A335" t="str">
            <v>2013/05/06 20:42:31</v>
          </cell>
          <cell r="B335">
            <v>29</v>
          </cell>
          <cell r="C335" t="str">
            <v>20130110.004</v>
          </cell>
          <cell r="D335" t="str">
            <v>4D</v>
          </cell>
          <cell r="F335">
            <v>7</v>
          </cell>
          <cell r="G335">
            <v>908</v>
          </cell>
          <cell r="H335">
            <v>5.2359999999999998</v>
          </cell>
          <cell r="I335">
            <v>-15.906000000000001</v>
          </cell>
          <cell r="J335">
            <v>-5.1109999999999998</v>
          </cell>
        </row>
        <row r="336">
          <cell r="A336" t="str">
            <v>2013/05/06 20:42:31</v>
          </cell>
          <cell r="B336">
            <v>29</v>
          </cell>
          <cell r="C336" t="str">
            <v>20130110.004</v>
          </cell>
          <cell r="D336" t="str">
            <v>4D</v>
          </cell>
          <cell r="F336">
            <v>8</v>
          </cell>
          <cell r="G336">
            <v>815</v>
          </cell>
          <cell r="H336">
            <v>4.71</v>
          </cell>
          <cell r="I336">
            <v>-15.788</v>
          </cell>
          <cell r="J336">
            <v>-5.3170000000000002</v>
          </cell>
        </row>
        <row r="337">
          <cell r="A337" t="str">
            <v>2013/05/06 20:42:31</v>
          </cell>
          <cell r="B337">
            <v>29</v>
          </cell>
          <cell r="C337" t="str">
            <v>20130110.004</v>
          </cell>
          <cell r="D337" t="str">
            <v>4D</v>
          </cell>
          <cell r="F337">
            <v>9</v>
          </cell>
          <cell r="G337">
            <v>727</v>
          </cell>
          <cell r="H337">
            <v>4.2220000000000004</v>
          </cell>
          <cell r="I337">
            <v>-15.696999999999999</v>
          </cell>
          <cell r="J337">
            <v>-5.258</v>
          </cell>
        </row>
        <row r="338">
          <cell r="A338" t="str">
            <v>2013/05/06 20:42:31</v>
          </cell>
          <cell r="B338">
            <v>29</v>
          </cell>
          <cell r="C338" t="str">
            <v>20130110.004</v>
          </cell>
          <cell r="D338" t="str">
            <v>4D</v>
          </cell>
          <cell r="F338">
            <v>10</v>
          </cell>
          <cell r="G338">
            <v>649</v>
          </cell>
          <cell r="H338">
            <v>3.7669999999999999</v>
          </cell>
          <cell r="I338">
            <v>-15.561999999999999</v>
          </cell>
          <cell r="J338">
            <v>-5.2320000000000002</v>
          </cell>
        </row>
        <row r="339">
          <cell r="A339" t="str">
            <v>2013/05/06 20:42:31</v>
          </cell>
          <cell r="B339">
            <v>29</v>
          </cell>
          <cell r="C339" t="str">
            <v>20130110.004</v>
          </cell>
          <cell r="D339" t="str">
            <v>4D</v>
          </cell>
          <cell r="F339">
            <v>11</v>
          </cell>
          <cell r="G339">
            <v>2480</v>
          </cell>
          <cell r="H339">
            <v>47.832999999999998</v>
          </cell>
          <cell r="I339">
            <v>0.69</v>
          </cell>
          <cell r="J339">
            <v>0.73</v>
          </cell>
        </row>
        <row r="340">
          <cell r="A340" t="str">
            <v>2013/05/06 20:42:31</v>
          </cell>
          <cell r="B340">
            <v>29</v>
          </cell>
          <cell r="C340" t="str">
            <v>20130110.004</v>
          </cell>
          <cell r="D340" t="str">
            <v>4D</v>
          </cell>
          <cell r="F340">
            <v>12</v>
          </cell>
          <cell r="G340">
            <v>2478</v>
          </cell>
          <cell r="H340">
            <v>47.908999999999999</v>
          </cell>
          <cell r="I340">
            <v>0.16200000000000001</v>
          </cell>
          <cell r="J340">
            <v>0.24</v>
          </cell>
        </row>
        <row r="341">
          <cell r="A341" t="str">
            <v>2013/05/06 20:42:31</v>
          </cell>
          <cell r="B341">
            <v>29</v>
          </cell>
          <cell r="C341" t="str">
            <v>20130110.004</v>
          </cell>
          <cell r="D341" t="str">
            <v>4D</v>
          </cell>
          <cell r="F341">
            <v>13</v>
          </cell>
          <cell r="G341">
            <v>2486</v>
          </cell>
          <cell r="H341">
            <v>48.024000000000001</v>
          </cell>
          <cell r="I341">
            <v>4.0000000000000001E-3</v>
          </cell>
          <cell r="J341">
            <v>0.09</v>
          </cell>
        </row>
        <row r="342">
          <cell r="A342" t="str">
            <v>2013/05/06 21:04:43</v>
          </cell>
          <cell r="B342">
            <v>30</v>
          </cell>
          <cell r="C342" t="str">
            <v>20130117.001</v>
          </cell>
          <cell r="D342" t="str">
            <v>1U</v>
          </cell>
          <cell r="F342">
            <v>1</v>
          </cell>
          <cell r="G342">
            <v>2491</v>
          </cell>
          <cell r="H342">
            <v>48.122</v>
          </cell>
          <cell r="I342">
            <v>0.151</v>
          </cell>
          <cell r="J342">
            <v>0.14699999999999999</v>
          </cell>
        </row>
        <row r="343">
          <cell r="A343" t="str">
            <v>2013/05/06 21:04:43</v>
          </cell>
          <cell r="B343">
            <v>30</v>
          </cell>
          <cell r="C343" t="str">
            <v>20130117.001</v>
          </cell>
          <cell r="D343" t="str">
            <v>1U</v>
          </cell>
          <cell r="F343">
            <v>2</v>
          </cell>
          <cell r="G343">
            <v>2493</v>
          </cell>
          <cell r="H343">
            <v>72.8</v>
          </cell>
          <cell r="I343">
            <v>0</v>
          </cell>
          <cell r="J343">
            <v>0</v>
          </cell>
        </row>
        <row r="344">
          <cell r="A344" t="str">
            <v>2013/05/06 21:04:43</v>
          </cell>
          <cell r="B344">
            <v>30</v>
          </cell>
          <cell r="C344" t="str">
            <v>20130117.001</v>
          </cell>
          <cell r="D344" t="str">
            <v>1U</v>
          </cell>
          <cell r="F344">
            <v>3</v>
          </cell>
          <cell r="G344">
            <v>2497</v>
          </cell>
          <cell r="H344">
            <v>48.192999999999998</v>
          </cell>
          <cell r="I344">
            <v>-3.7999999999999999E-2</v>
          </cell>
          <cell r="J344">
            <v>-3.9E-2</v>
          </cell>
        </row>
        <row r="345">
          <cell r="A345" t="str">
            <v>2013/05/06 21:04:43</v>
          </cell>
          <cell r="B345">
            <v>30</v>
          </cell>
          <cell r="C345" t="str">
            <v>20130117.001</v>
          </cell>
          <cell r="D345" t="str">
            <v>1U</v>
          </cell>
          <cell r="F345">
            <v>4</v>
          </cell>
          <cell r="G345">
            <v>447</v>
          </cell>
          <cell r="H345">
            <v>2.6960000000000002</v>
          </cell>
          <cell r="I345">
            <v>-10.866</v>
          </cell>
          <cell r="J345">
            <v>1.6439999999999999</v>
          </cell>
        </row>
        <row r="346">
          <cell r="A346" t="str">
            <v>2013/05/06 21:04:43</v>
          </cell>
          <cell r="B346">
            <v>30</v>
          </cell>
          <cell r="C346" t="str">
            <v>20130117.001</v>
          </cell>
          <cell r="D346" t="str">
            <v>1U</v>
          </cell>
          <cell r="F346">
            <v>5</v>
          </cell>
          <cell r="G346">
            <v>404</v>
          </cell>
          <cell r="H346">
            <v>2.403</v>
          </cell>
          <cell r="I346">
            <v>-10.486000000000001</v>
          </cell>
          <cell r="J346">
            <v>1.29</v>
          </cell>
        </row>
        <row r="347">
          <cell r="A347" t="str">
            <v>2013/05/06 21:04:43</v>
          </cell>
          <cell r="B347">
            <v>30</v>
          </cell>
          <cell r="C347" t="str">
            <v>20130117.001</v>
          </cell>
          <cell r="D347" t="str">
            <v>1U</v>
          </cell>
          <cell r="F347">
            <v>6</v>
          </cell>
          <cell r="G347">
            <v>364</v>
          </cell>
          <cell r="H347">
            <v>2.1389999999999998</v>
          </cell>
          <cell r="I347">
            <v>-10.397</v>
          </cell>
          <cell r="J347">
            <v>1.476</v>
          </cell>
        </row>
        <row r="348">
          <cell r="A348" t="str">
            <v>2013/05/06 21:04:43</v>
          </cell>
          <cell r="B348">
            <v>30</v>
          </cell>
          <cell r="C348" t="str">
            <v>20130117.001</v>
          </cell>
          <cell r="D348" t="str">
            <v>1U</v>
          </cell>
          <cell r="F348">
            <v>7</v>
          </cell>
          <cell r="G348">
            <v>328</v>
          </cell>
          <cell r="H348">
            <v>1.905</v>
          </cell>
          <cell r="I348">
            <v>-10.178000000000001</v>
          </cell>
          <cell r="J348">
            <v>1.8</v>
          </cell>
        </row>
        <row r="349">
          <cell r="A349" t="str">
            <v>2013/05/06 21:04:43</v>
          </cell>
          <cell r="B349">
            <v>30</v>
          </cell>
          <cell r="C349" t="str">
            <v>20130117.001</v>
          </cell>
          <cell r="D349" t="str">
            <v>1U</v>
          </cell>
          <cell r="F349">
            <v>8</v>
          </cell>
          <cell r="G349">
            <v>299</v>
          </cell>
          <cell r="H349">
            <v>1.7030000000000001</v>
          </cell>
          <cell r="I349">
            <v>-9.8780000000000001</v>
          </cell>
          <cell r="J349">
            <v>2.0819999999999999</v>
          </cell>
        </row>
        <row r="350">
          <cell r="A350" t="str">
            <v>2013/05/06 21:04:43</v>
          </cell>
          <cell r="B350">
            <v>30</v>
          </cell>
          <cell r="C350" t="str">
            <v>20130117.001</v>
          </cell>
          <cell r="D350" t="str">
            <v>1U</v>
          </cell>
          <cell r="F350">
            <v>9</v>
          </cell>
          <cell r="G350">
            <v>272</v>
          </cell>
          <cell r="H350">
            <v>1.5329999999999999</v>
          </cell>
          <cell r="I350">
            <v>-9.8580000000000005</v>
          </cell>
          <cell r="J350">
            <v>1.728</v>
          </cell>
        </row>
        <row r="351">
          <cell r="A351" t="str">
            <v>2013/05/06 21:04:43</v>
          </cell>
          <cell r="B351">
            <v>30</v>
          </cell>
          <cell r="C351" t="str">
            <v>20130117.001</v>
          </cell>
          <cell r="D351" t="str">
            <v>1U</v>
          </cell>
          <cell r="F351">
            <v>10</v>
          </cell>
          <cell r="G351">
            <v>245</v>
          </cell>
          <cell r="H351">
            <v>1.371</v>
          </cell>
          <cell r="I351">
            <v>-9.9689999999999994</v>
          </cell>
          <cell r="J351">
            <v>2.004</v>
          </cell>
        </row>
        <row r="352">
          <cell r="A352" t="str">
            <v>2013/05/06 21:04:43</v>
          </cell>
          <cell r="B352">
            <v>30</v>
          </cell>
          <cell r="C352" t="str">
            <v>20130117.001</v>
          </cell>
          <cell r="D352" t="str">
            <v>1U</v>
          </cell>
          <cell r="F352">
            <v>11</v>
          </cell>
          <cell r="G352">
            <v>2478</v>
          </cell>
          <cell r="H352">
            <v>47.834000000000003</v>
          </cell>
          <cell r="I352">
            <v>0.85099999999999998</v>
          </cell>
          <cell r="J352">
            <v>0.86499999999999999</v>
          </cell>
        </row>
        <row r="353">
          <cell r="A353" t="str">
            <v>2013/05/06 21:04:43</v>
          </cell>
          <cell r="B353">
            <v>30</v>
          </cell>
          <cell r="C353" t="str">
            <v>20130117.001</v>
          </cell>
          <cell r="D353" t="str">
            <v>1U</v>
          </cell>
          <cell r="F353">
            <v>12</v>
          </cell>
          <cell r="G353">
            <v>2480</v>
          </cell>
          <cell r="H353">
            <v>47.951000000000001</v>
          </cell>
          <cell r="I353">
            <v>0.18099999999999999</v>
          </cell>
          <cell r="J353">
            <v>0.223</v>
          </cell>
        </row>
        <row r="354">
          <cell r="A354" t="str">
            <v>2013/05/06 21:04:43</v>
          </cell>
          <cell r="B354">
            <v>30</v>
          </cell>
          <cell r="C354" t="str">
            <v>20130117.001</v>
          </cell>
          <cell r="D354" t="str">
            <v>1U</v>
          </cell>
          <cell r="F354">
            <v>13</v>
          </cell>
          <cell r="G354">
            <v>2488</v>
          </cell>
          <cell r="H354">
            <v>47.97</v>
          </cell>
          <cell r="I354">
            <v>7.0000000000000001E-3</v>
          </cell>
          <cell r="J354">
            <v>7.0999999999999994E-2</v>
          </cell>
        </row>
        <row r="355">
          <cell r="A355" t="str">
            <v>2013/05/06 21:26:56</v>
          </cell>
          <cell r="B355">
            <v>31</v>
          </cell>
          <cell r="C355" t="str">
            <v>20130117.002</v>
          </cell>
          <cell r="D355" t="str">
            <v>2U</v>
          </cell>
          <cell r="F355">
            <v>1</v>
          </cell>
          <cell r="G355">
            <v>2492</v>
          </cell>
          <cell r="H355">
            <v>48.101999999999997</v>
          </cell>
          <cell r="I355">
            <v>0.125</v>
          </cell>
          <cell r="J355">
            <v>0.108</v>
          </cell>
        </row>
        <row r="356">
          <cell r="A356" t="str">
            <v>2013/05/06 21:26:56</v>
          </cell>
          <cell r="B356">
            <v>31</v>
          </cell>
          <cell r="C356" t="str">
            <v>20130117.002</v>
          </cell>
          <cell r="D356" t="str">
            <v>2U</v>
          </cell>
          <cell r="F356">
            <v>2</v>
          </cell>
          <cell r="G356">
            <v>2491</v>
          </cell>
          <cell r="H356">
            <v>72.825999999999993</v>
          </cell>
          <cell r="I356">
            <v>0</v>
          </cell>
          <cell r="J356">
            <v>0</v>
          </cell>
        </row>
        <row r="357">
          <cell r="A357" t="str">
            <v>2013/05/06 21:26:56</v>
          </cell>
          <cell r="B357">
            <v>31</v>
          </cell>
          <cell r="C357" t="str">
            <v>20130117.002</v>
          </cell>
          <cell r="D357" t="str">
            <v>2U</v>
          </cell>
          <cell r="F357">
            <v>3</v>
          </cell>
          <cell r="G357">
            <v>2492</v>
          </cell>
          <cell r="H357">
            <v>48.198999999999998</v>
          </cell>
          <cell r="I357">
            <v>-0.04</v>
          </cell>
          <cell r="J357">
            <v>-5.8000000000000003E-2</v>
          </cell>
        </row>
        <row r="358">
          <cell r="A358" t="str">
            <v>2013/05/06 21:26:56</v>
          </cell>
          <cell r="B358">
            <v>31</v>
          </cell>
          <cell r="C358" t="str">
            <v>20130117.002</v>
          </cell>
          <cell r="D358" t="str">
            <v>2U</v>
          </cell>
          <cell r="F358">
            <v>4</v>
          </cell>
          <cell r="G358">
            <v>455</v>
          </cell>
          <cell r="H358">
            <v>2.7650000000000001</v>
          </cell>
          <cell r="I358">
            <v>-11.196999999999999</v>
          </cell>
          <cell r="J358">
            <v>-0.34699999999999998</v>
          </cell>
        </row>
        <row r="359">
          <cell r="A359" t="str">
            <v>2013/05/06 21:26:56</v>
          </cell>
          <cell r="B359">
            <v>31</v>
          </cell>
          <cell r="C359" t="str">
            <v>20130117.002</v>
          </cell>
          <cell r="D359" t="str">
            <v>2U</v>
          </cell>
          <cell r="F359">
            <v>5</v>
          </cell>
          <cell r="G359">
            <v>410</v>
          </cell>
          <cell r="H359">
            <v>2.4580000000000002</v>
          </cell>
          <cell r="I359">
            <v>-11.308999999999999</v>
          </cell>
          <cell r="J359">
            <v>-0.28499999999999998</v>
          </cell>
        </row>
        <row r="360">
          <cell r="A360" t="str">
            <v>2013/05/06 21:26:56</v>
          </cell>
          <cell r="B360">
            <v>31</v>
          </cell>
          <cell r="C360" t="str">
            <v>20130117.002</v>
          </cell>
          <cell r="D360" t="str">
            <v>2U</v>
          </cell>
          <cell r="F360">
            <v>6</v>
          </cell>
          <cell r="G360">
            <v>369</v>
          </cell>
          <cell r="H360">
            <v>2.1880000000000002</v>
          </cell>
          <cell r="I360">
            <v>-10.988</v>
          </cell>
          <cell r="J360">
            <v>-1.4999999999999999E-2</v>
          </cell>
        </row>
        <row r="361">
          <cell r="A361" t="str">
            <v>2013/05/06 21:26:56</v>
          </cell>
          <cell r="B361">
            <v>31</v>
          </cell>
          <cell r="C361" t="str">
            <v>20130117.002</v>
          </cell>
          <cell r="D361" t="str">
            <v>2U</v>
          </cell>
          <cell r="F361">
            <v>7</v>
          </cell>
          <cell r="G361">
            <v>333</v>
          </cell>
          <cell r="H361">
            <v>1.9490000000000001</v>
          </cell>
          <cell r="I361">
            <v>-10.67</v>
          </cell>
          <cell r="J361">
            <v>-0.32</v>
          </cell>
        </row>
        <row r="362">
          <cell r="A362" t="str">
            <v>2013/05/06 21:26:56</v>
          </cell>
          <cell r="B362">
            <v>31</v>
          </cell>
          <cell r="C362" t="str">
            <v>20130117.002</v>
          </cell>
          <cell r="D362" t="str">
            <v>2U</v>
          </cell>
          <cell r="F362">
            <v>8</v>
          </cell>
          <cell r="G362">
            <v>299</v>
          </cell>
          <cell r="H362">
            <v>1.7330000000000001</v>
          </cell>
          <cell r="I362">
            <v>-10.746</v>
          </cell>
          <cell r="J362">
            <v>0.10100000000000001</v>
          </cell>
        </row>
        <row r="363">
          <cell r="A363" t="str">
            <v>2013/05/06 21:26:56</v>
          </cell>
          <cell r="B363">
            <v>31</v>
          </cell>
          <cell r="C363" t="str">
            <v>20130117.002</v>
          </cell>
          <cell r="D363" t="str">
            <v>2U</v>
          </cell>
          <cell r="F363">
            <v>9</v>
          </cell>
          <cell r="G363">
            <v>269</v>
          </cell>
          <cell r="H363">
            <v>1.544</v>
          </cell>
          <cell r="I363">
            <v>-10.278</v>
          </cell>
          <cell r="J363">
            <v>0.107</v>
          </cell>
        </row>
        <row r="364">
          <cell r="A364" t="str">
            <v>2013/05/06 21:26:56</v>
          </cell>
          <cell r="B364">
            <v>31</v>
          </cell>
          <cell r="C364" t="str">
            <v>20130117.002</v>
          </cell>
          <cell r="D364" t="str">
            <v>2U</v>
          </cell>
          <cell r="F364">
            <v>10</v>
          </cell>
          <cell r="G364">
            <v>242</v>
          </cell>
          <cell r="H364">
            <v>1.375</v>
          </cell>
          <cell r="I364">
            <v>-10.397</v>
          </cell>
          <cell r="J364">
            <v>0.625</v>
          </cell>
        </row>
        <row r="365">
          <cell r="A365" t="str">
            <v>2013/05/06 21:26:56</v>
          </cell>
          <cell r="B365">
            <v>31</v>
          </cell>
          <cell r="C365" t="str">
            <v>20130117.002</v>
          </cell>
          <cell r="D365" t="str">
            <v>2U</v>
          </cell>
          <cell r="F365">
            <v>11</v>
          </cell>
          <cell r="G365">
            <v>2474</v>
          </cell>
          <cell r="H365">
            <v>47.755000000000003</v>
          </cell>
          <cell r="I365">
            <v>0.81499999999999995</v>
          </cell>
          <cell r="J365">
            <v>0.84699999999999998</v>
          </cell>
        </row>
        <row r="366">
          <cell r="A366" t="str">
            <v>2013/05/06 21:26:56</v>
          </cell>
          <cell r="B366">
            <v>31</v>
          </cell>
          <cell r="C366" t="str">
            <v>20130117.002</v>
          </cell>
          <cell r="D366" t="str">
            <v>2U</v>
          </cell>
          <cell r="F366">
            <v>12</v>
          </cell>
          <cell r="G366">
            <v>2475</v>
          </cell>
          <cell r="H366">
            <v>47.898000000000003</v>
          </cell>
          <cell r="I366">
            <v>0.187</v>
          </cell>
          <cell r="J366">
            <v>0.219</v>
          </cell>
        </row>
        <row r="367">
          <cell r="A367" t="str">
            <v>2013/05/06 21:26:56</v>
          </cell>
          <cell r="B367">
            <v>31</v>
          </cell>
          <cell r="C367" t="str">
            <v>20130117.002</v>
          </cell>
          <cell r="D367" t="str">
            <v>2U</v>
          </cell>
          <cell r="F367">
            <v>13</v>
          </cell>
          <cell r="G367">
            <v>2485</v>
          </cell>
          <cell r="H367">
            <v>47.918999999999997</v>
          </cell>
          <cell r="I367">
            <v>1E-3</v>
          </cell>
          <cell r="J367">
            <v>6.6000000000000003E-2</v>
          </cell>
        </row>
        <row r="368">
          <cell r="A368" t="str">
            <v>2013/05/06 21:49:08</v>
          </cell>
          <cell r="B368">
            <v>32</v>
          </cell>
          <cell r="C368" t="str">
            <v>20130117.003</v>
          </cell>
          <cell r="D368" t="str">
            <v>3D</v>
          </cell>
          <cell r="F368">
            <v>1</v>
          </cell>
          <cell r="G368">
            <v>2491</v>
          </cell>
          <cell r="H368">
            <v>48.072000000000003</v>
          </cell>
          <cell r="I368">
            <v>0.13200000000000001</v>
          </cell>
          <cell r="J368">
            <v>0.13700000000000001</v>
          </cell>
        </row>
        <row r="369">
          <cell r="A369" t="str">
            <v>2013/05/06 21:49:08</v>
          </cell>
          <cell r="B369">
            <v>32</v>
          </cell>
          <cell r="C369" t="str">
            <v>20130117.003</v>
          </cell>
          <cell r="D369" t="str">
            <v>3D</v>
          </cell>
          <cell r="F369">
            <v>2</v>
          </cell>
          <cell r="G369">
            <v>2496</v>
          </cell>
          <cell r="H369">
            <v>72.802999999999997</v>
          </cell>
          <cell r="I369">
            <v>0</v>
          </cell>
          <cell r="J369">
            <v>0</v>
          </cell>
        </row>
        <row r="370">
          <cell r="A370" t="str">
            <v>2013/05/06 21:49:08</v>
          </cell>
          <cell r="B370">
            <v>32</v>
          </cell>
          <cell r="C370" t="str">
            <v>20130117.003</v>
          </cell>
          <cell r="D370" t="str">
            <v>3D</v>
          </cell>
          <cell r="F370">
            <v>3</v>
          </cell>
          <cell r="G370">
            <v>2492</v>
          </cell>
          <cell r="H370">
            <v>48.180999999999997</v>
          </cell>
          <cell r="I370">
            <v>-5.5E-2</v>
          </cell>
          <cell r="J370">
            <v>-6.5000000000000002E-2</v>
          </cell>
        </row>
        <row r="371">
          <cell r="A371" t="str">
            <v>2013/05/06 21:49:08</v>
          </cell>
          <cell r="B371">
            <v>32</v>
          </cell>
          <cell r="C371" t="str">
            <v>20130117.003</v>
          </cell>
          <cell r="D371" t="str">
            <v>3D</v>
          </cell>
          <cell r="F371">
            <v>4</v>
          </cell>
          <cell r="G371">
            <v>1166</v>
          </cell>
          <cell r="H371">
            <v>7.0620000000000003</v>
          </cell>
          <cell r="I371">
            <v>-16.535</v>
          </cell>
          <cell r="J371">
            <v>-0.997</v>
          </cell>
        </row>
        <row r="372">
          <cell r="A372" t="str">
            <v>2013/05/06 21:49:08</v>
          </cell>
          <cell r="B372">
            <v>32</v>
          </cell>
          <cell r="C372" t="str">
            <v>20130117.003</v>
          </cell>
          <cell r="D372" t="str">
            <v>3D</v>
          </cell>
          <cell r="F372">
            <v>5</v>
          </cell>
          <cell r="G372">
            <v>1040</v>
          </cell>
          <cell r="H372">
            <v>6.3019999999999996</v>
          </cell>
          <cell r="I372">
            <v>-16.262</v>
          </cell>
          <cell r="J372">
            <v>-0.97</v>
          </cell>
        </row>
        <row r="373">
          <cell r="A373" t="str">
            <v>2013/05/06 21:49:08</v>
          </cell>
          <cell r="B373">
            <v>32</v>
          </cell>
          <cell r="C373" t="str">
            <v>20130117.003</v>
          </cell>
          <cell r="D373" t="str">
            <v>3D</v>
          </cell>
          <cell r="F373">
            <v>6</v>
          </cell>
          <cell r="G373">
            <v>936</v>
          </cell>
          <cell r="H373">
            <v>5.6210000000000004</v>
          </cell>
          <cell r="I373">
            <v>-16.344000000000001</v>
          </cell>
          <cell r="J373">
            <v>-0.90700000000000003</v>
          </cell>
        </row>
        <row r="374">
          <cell r="A374" t="str">
            <v>2013/05/06 21:49:08</v>
          </cell>
          <cell r="B374">
            <v>32</v>
          </cell>
          <cell r="C374" t="str">
            <v>20130117.003</v>
          </cell>
          <cell r="D374" t="str">
            <v>3D</v>
          </cell>
          <cell r="F374">
            <v>7</v>
          </cell>
          <cell r="G374">
            <v>846</v>
          </cell>
          <cell r="H374">
            <v>5.0190000000000001</v>
          </cell>
          <cell r="I374">
            <v>-16.09</v>
          </cell>
          <cell r="J374">
            <v>-0.63900000000000001</v>
          </cell>
        </row>
        <row r="375">
          <cell r="A375" t="str">
            <v>2013/05/06 21:49:08</v>
          </cell>
          <cell r="B375">
            <v>32</v>
          </cell>
          <cell r="C375" t="str">
            <v>20130117.003</v>
          </cell>
          <cell r="D375" t="str">
            <v>3D</v>
          </cell>
          <cell r="F375">
            <v>8</v>
          </cell>
          <cell r="G375">
            <v>761</v>
          </cell>
          <cell r="H375">
            <v>4.4740000000000002</v>
          </cell>
          <cell r="I375">
            <v>-16.044</v>
          </cell>
          <cell r="J375">
            <v>-0.44900000000000001</v>
          </cell>
        </row>
        <row r="376">
          <cell r="A376" t="str">
            <v>2013/05/06 21:49:08</v>
          </cell>
          <cell r="B376">
            <v>32</v>
          </cell>
          <cell r="C376" t="str">
            <v>20130117.003</v>
          </cell>
          <cell r="D376" t="str">
            <v>3D</v>
          </cell>
          <cell r="F376">
            <v>9</v>
          </cell>
          <cell r="G376">
            <v>685</v>
          </cell>
          <cell r="H376">
            <v>3.9910000000000001</v>
          </cell>
          <cell r="I376">
            <v>-16.055</v>
          </cell>
          <cell r="J376">
            <v>-0.32300000000000001</v>
          </cell>
        </row>
        <row r="377">
          <cell r="A377" t="str">
            <v>2013/05/06 21:49:08</v>
          </cell>
          <cell r="B377">
            <v>32</v>
          </cell>
          <cell r="C377" t="str">
            <v>20130117.003</v>
          </cell>
          <cell r="D377" t="str">
            <v>3D</v>
          </cell>
          <cell r="F377">
            <v>10</v>
          </cell>
          <cell r="G377">
            <v>617</v>
          </cell>
          <cell r="H377">
            <v>3.5579999999999998</v>
          </cell>
          <cell r="I377">
            <v>-15.928000000000001</v>
          </cell>
          <cell r="J377">
            <v>-0.54</v>
          </cell>
        </row>
        <row r="378">
          <cell r="A378" t="str">
            <v>2013/05/06 21:49:08</v>
          </cell>
          <cell r="B378">
            <v>32</v>
          </cell>
          <cell r="C378" t="str">
            <v>20130117.003</v>
          </cell>
          <cell r="D378" t="str">
            <v>3D</v>
          </cell>
          <cell r="F378">
            <v>11</v>
          </cell>
          <cell r="G378">
            <v>2475</v>
          </cell>
          <cell r="H378">
            <v>47.767000000000003</v>
          </cell>
          <cell r="I378">
            <v>0.68899999999999995</v>
          </cell>
          <cell r="J378">
            <v>0.69099999999999995</v>
          </cell>
        </row>
        <row r="379">
          <cell r="A379" t="str">
            <v>2013/05/06 21:49:08</v>
          </cell>
          <cell r="B379">
            <v>32</v>
          </cell>
          <cell r="C379" t="str">
            <v>20130117.003</v>
          </cell>
          <cell r="D379" t="str">
            <v>3D</v>
          </cell>
          <cell r="F379">
            <v>12</v>
          </cell>
          <cell r="G379">
            <v>2476</v>
          </cell>
          <cell r="H379">
            <v>47.814</v>
          </cell>
          <cell r="I379">
            <v>0.16400000000000001</v>
          </cell>
          <cell r="J379">
            <v>0.21</v>
          </cell>
        </row>
        <row r="380">
          <cell r="A380" t="str">
            <v>2013/05/06 21:49:08</v>
          </cell>
          <cell r="B380">
            <v>32</v>
          </cell>
          <cell r="C380" t="str">
            <v>20130117.003</v>
          </cell>
          <cell r="D380" t="str">
            <v>3D</v>
          </cell>
          <cell r="F380">
            <v>13</v>
          </cell>
          <cell r="G380">
            <v>2479</v>
          </cell>
          <cell r="H380">
            <v>47.850999999999999</v>
          </cell>
          <cell r="I380">
            <v>1.7000000000000001E-2</v>
          </cell>
          <cell r="J380">
            <v>5.5E-2</v>
          </cell>
        </row>
        <row r="381">
          <cell r="A381" t="str">
            <v>2013/05/06 22:11:21</v>
          </cell>
          <cell r="B381">
            <v>33</v>
          </cell>
          <cell r="C381" t="str">
            <v>20130117.004</v>
          </cell>
          <cell r="D381" t="str">
            <v>4D</v>
          </cell>
          <cell r="F381">
            <v>1</v>
          </cell>
          <cell r="G381">
            <v>2483</v>
          </cell>
          <cell r="H381">
            <v>48.003</v>
          </cell>
          <cell r="I381">
            <v>0.14899999999999999</v>
          </cell>
          <cell r="J381">
            <v>0.14499999999999999</v>
          </cell>
        </row>
        <row r="382">
          <cell r="A382" t="str">
            <v>2013/05/06 22:11:21</v>
          </cell>
          <cell r="B382">
            <v>33</v>
          </cell>
          <cell r="C382" t="str">
            <v>20130117.004</v>
          </cell>
          <cell r="D382" t="str">
            <v>4D</v>
          </cell>
          <cell r="F382">
            <v>2</v>
          </cell>
          <cell r="G382">
            <v>2489</v>
          </cell>
          <cell r="H382">
            <v>72.742000000000004</v>
          </cell>
          <cell r="I382">
            <v>0</v>
          </cell>
          <cell r="J382">
            <v>0</v>
          </cell>
        </row>
        <row r="383">
          <cell r="A383" t="str">
            <v>2013/05/06 22:11:21</v>
          </cell>
          <cell r="B383">
            <v>33</v>
          </cell>
          <cell r="C383" t="str">
            <v>20130117.004</v>
          </cell>
          <cell r="D383" t="str">
            <v>4D</v>
          </cell>
          <cell r="F383">
            <v>3</v>
          </cell>
          <cell r="G383">
            <v>2491</v>
          </cell>
          <cell r="H383">
            <v>48.125999999999998</v>
          </cell>
          <cell r="I383">
            <v>-4.4999999999999998E-2</v>
          </cell>
          <cell r="J383">
            <v>-0.04</v>
          </cell>
        </row>
        <row r="384">
          <cell r="A384" t="str">
            <v>2013/05/06 22:11:21</v>
          </cell>
          <cell r="B384">
            <v>33</v>
          </cell>
          <cell r="C384" t="str">
            <v>20130117.004</v>
          </cell>
          <cell r="D384" t="str">
            <v>4D</v>
          </cell>
          <cell r="F384">
            <v>4</v>
          </cell>
          <cell r="G384">
            <v>1197</v>
          </cell>
          <cell r="H384">
            <v>7.1289999999999996</v>
          </cell>
          <cell r="I384">
            <v>-16.399999999999999</v>
          </cell>
          <cell r="J384">
            <v>-4.9950000000000001</v>
          </cell>
        </row>
        <row r="385">
          <cell r="A385" t="str">
            <v>2013/05/06 22:11:21</v>
          </cell>
          <cell r="B385">
            <v>33</v>
          </cell>
          <cell r="C385" t="str">
            <v>20130117.004</v>
          </cell>
          <cell r="D385" t="str">
            <v>4D</v>
          </cell>
          <cell r="F385">
            <v>5</v>
          </cell>
          <cell r="G385">
            <v>1097</v>
          </cell>
          <cell r="H385">
            <v>6.4390000000000001</v>
          </cell>
          <cell r="I385">
            <v>-16.399999999999999</v>
          </cell>
          <cell r="J385">
            <v>-5.0179999999999998</v>
          </cell>
        </row>
        <row r="386">
          <cell r="A386" t="str">
            <v>2013/05/06 22:11:21</v>
          </cell>
          <cell r="B386">
            <v>33</v>
          </cell>
          <cell r="C386" t="str">
            <v>20130117.004</v>
          </cell>
          <cell r="D386" t="str">
            <v>4D</v>
          </cell>
          <cell r="F386">
            <v>6</v>
          </cell>
          <cell r="G386">
            <v>988</v>
          </cell>
          <cell r="H386">
            <v>5.7859999999999996</v>
          </cell>
          <cell r="I386">
            <v>-16.178000000000001</v>
          </cell>
          <cell r="J386">
            <v>-5.1100000000000003</v>
          </cell>
        </row>
        <row r="387">
          <cell r="A387" t="str">
            <v>2013/05/06 22:11:21</v>
          </cell>
          <cell r="B387">
            <v>33</v>
          </cell>
          <cell r="C387" t="str">
            <v>20130117.004</v>
          </cell>
          <cell r="D387" t="str">
            <v>4D</v>
          </cell>
          <cell r="F387">
            <v>7</v>
          </cell>
          <cell r="G387">
            <v>884</v>
          </cell>
          <cell r="H387">
            <v>5.1959999999999997</v>
          </cell>
          <cell r="I387">
            <v>-16.079999999999998</v>
          </cell>
          <cell r="J387">
            <v>-5.2009999999999996</v>
          </cell>
        </row>
        <row r="388">
          <cell r="A388" t="str">
            <v>2013/05/06 22:11:21</v>
          </cell>
          <cell r="B388">
            <v>33</v>
          </cell>
          <cell r="C388" t="str">
            <v>20130117.004</v>
          </cell>
          <cell r="D388" t="str">
            <v>4D</v>
          </cell>
          <cell r="F388">
            <v>8</v>
          </cell>
          <cell r="G388">
            <v>789</v>
          </cell>
          <cell r="H388">
            <v>4.6440000000000001</v>
          </cell>
          <cell r="I388">
            <v>-16.047999999999998</v>
          </cell>
          <cell r="J388">
            <v>-5.1459999999999999</v>
          </cell>
        </row>
        <row r="389">
          <cell r="A389" t="str">
            <v>2013/05/06 22:11:21</v>
          </cell>
          <cell r="B389">
            <v>33</v>
          </cell>
          <cell r="C389" t="str">
            <v>20130117.004</v>
          </cell>
          <cell r="D389" t="str">
            <v>4D</v>
          </cell>
          <cell r="F389">
            <v>9</v>
          </cell>
          <cell r="G389">
            <v>709</v>
          </cell>
          <cell r="H389">
            <v>4.1539999999999999</v>
          </cell>
          <cell r="I389">
            <v>-15.991</v>
          </cell>
          <cell r="J389">
            <v>-4.83</v>
          </cell>
        </row>
        <row r="390">
          <cell r="A390" t="str">
            <v>2013/05/06 22:11:21</v>
          </cell>
          <cell r="B390">
            <v>33</v>
          </cell>
          <cell r="C390" t="str">
            <v>20130117.004</v>
          </cell>
          <cell r="D390" t="str">
            <v>4D</v>
          </cell>
          <cell r="F390">
            <v>10</v>
          </cell>
          <cell r="G390">
            <v>637</v>
          </cell>
          <cell r="H390">
            <v>3.6960000000000002</v>
          </cell>
          <cell r="I390">
            <v>-15.874000000000001</v>
          </cell>
          <cell r="J390">
            <v>-4.7110000000000003</v>
          </cell>
        </row>
        <row r="391">
          <cell r="A391" t="str">
            <v>2013/05/06 22:11:21</v>
          </cell>
          <cell r="B391">
            <v>33</v>
          </cell>
          <cell r="C391" t="str">
            <v>20130117.004</v>
          </cell>
          <cell r="D391" t="str">
            <v>4D</v>
          </cell>
          <cell r="F391">
            <v>11</v>
          </cell>
          <cell r="G391">
            <v>2473</v>
          </cell>
          <cell r="H391">
            <v>47.692999999999998</v>
          </cell>
          <cell r="I391">
            <v>0.67100000000000004</v>
          </cell>
          <cell r="J391">
            <v>0.755</v>
          </cell>
        </row>
        <row r="392">
          <cell r="A392" t="str">
            <v>2013/05/06 22:11:21</v>
          </cell>
          <cell r="B392">
            <v>33</v>
          </cell>
          <cell r="C392" t="str">
            <v>20130117.004</v>
          </cell>
          <cell r="D392" t="str">
            <v>4D</v>
          </cell>
          <cell r="F392">
            <v>12</v>
          </cell>
          <cell r="G392">
            <v>2473</v>
          </cell>
          <cell r="H392">
            <v>47.835999999999999</v>
          </cell>
          <cell r="I392">
            <v>0.17699999999999999</v>
          </cell>
          <cell r="J392">
            <v>0.187</v>
          </cell>
        </row>
        <row r="393">
          <cell r="A393" t="str">
            <v>2013/05/06 22:11:21</v>
          </cell>
          <cell r="B393">
            <v>33</v>
          </cell>
          <cell r="C393" t="str">
            <v>20130117.004</v>
          </cell>
          <cell r="D393" t="str">
            <v>4D</v>
          </cell>
          <cell r="F393">
            <v>13</v>
          </cell>
          <cell r="G393">
            <v>2477</v>
          </cell>
          <cell r="H393">
            <v>47.811</v>
          </cell>
          <cell r="I393">
            <v>2.1000000000000001E-2</v>
          </cell>
          <cell r="J393">
            <v>4.2999999999999997E-2</v>
          </cell>
        </row>
        <row r="394">
          <cell r="A394" t="str">
            <v>2013/05/06 22:33:33</v>
          </cell>
          <cell r="B394">
            <v>34</v>
          </cell>
          <cell r="C394" t="str">
            <v>20130125.001</v>
          </cell>
          <cell r="D394" t="str">
            <v>1U</v>
          </cell>
          <cell r="F394">
            <v>1</v>
          </cell>
          <cell r="G394">
            <v>2488</v>
          </cell>
          <cell r="H394">
            <v>47.988999999999997</v>
          </cell>
          <cell r="I394">
            <v>0.13300000000000001</v>
          </cell>
          <cell r="J394">
            <v>0.125</v>
          </cell>
        </row>
        <row r="395">
          <cell r="A395" t="str">
            <v>2013/05/06 22:33:33</v>
          </cell>
          <cell r="B395">
            <v>34</v>
          </cell>
          <cell r="C395" t="str">
            <v>20130125.001</v>
          </cell>
          <cell r="D395" t="str">
            <v>1U</v>
          </cell>
          <cell r="F395">
            <v>2</v>
          </cell>
          <cell r="G395">
            <v>2487</v>
          </cell>
          <cell r="H395">
            <v>72.608000000000004</v>
          </cell>
          <cell r="I395">
            <v>0</v>
          </cell>
          <cell r="J395">
            <v>0</v>
          </cell>
        </row>
        <row r="396">
          <cell r="A396" t="str">
            <v>2013/05/06 22:33:33</v>
          </cell>
          <cell r="B396">
            <v>34</v>
          </cell>
          <cell r="C396" t="str">
            <v>20130125.001</v>
          </cell>
          <cell r="D396" t="str">
            <v>1U</v>
          </cell>
          <cell r="F396">
            <v>3</v>
          </cell>
          <cell r="G396">
            <v>2488</v>
          </cell>
          <cell r="H396">
            <v>48.055</v>
          </cell>
          <cell r="I396">
            <v>-2.1999999999999999E-2</v>
          </cell>
          <cell r="J396">
            <v>-4.5999999999999999E-2</v>
          </cell>
        </row>
        <row r="397">
          <cell r="A397" t="str">
            <v>2013/05/06 22:33:33</v>
          </cell>
          <cell r="B397">
            <v>34</v>
          </cell>
          <cell r="C397" t="str">
            <v>20130125.001</v>
          </cell>
          <cell r="D397" t="str">
            <v>1U</v>
          </cell>
          <cell r="F397">
            <v>4</v>
          </cell>
          <cell r="G397">
            <v>428</v>
          </cell>
          <cell r="H397">
            <v>2.5680000000000001</v>
          </cell>
          <cell r="I397">
            <v>-10.541</v>
          </cell>
          <cell r="J397">
            <v>0.23799999999999999</v>
          </cell>
        </row>
        <row r="398">
          <cell r="A398" t="str">
            <v>2013/05/06 22:33:33</v>
          </cell>
          <cell r="B398">
            <v>34</v>
          </cell>
          <cell r="C398" t="str">
            <v>20130125.001</v>
          </cell>
          <cell r="D398" t="str">
            <v>1U</v>
          </cell>
          <cell r="F398">
            <v>5</v>
          </cell>
          <cell r="G398">
            <v>388</v>
          </cell>
          <cell r="H398">
            <v>2.2970000000000002</v>
          </cell>
          <cell r="I398">
            <v>-10.433</v>
          </cell>
          <cell r="J398">
            <v>0.22500000000000001</v>
          </cell>
        </row>
        <row r="399">
          <cell r="A399" t="str">
            <v>2013/05/06 22:33:33</v>
          </cell>
          <cell r="B399">
            <v>34</v>
          </cell>
          <cell r="C399" t="str">
            <v>20130125.001</v>
          </cell>
          <cell r="D399" t="str">
            <v>1U</v>
          </cell>
          <cell r="F399">
            <v>6</v>
          </cell>
          <cell r="G399">
            <v>354</v>
          </cell>
          <cell r="H399">
            <v>2.0539999999999998</v>
          </cell>
          <cell r="I399">
            <v>-9.9589999999999996</v>
          </cell>
          <cell r="J399">
            <v>0.40500000000000003</v>
          </cell>
        </row>
        <row r="400">
          <cell r="A400" t="str">
            <v>2013/05/06 22:33:33</v>
          </cell>
          <cell r="B400">
            <v>34</v>
          </cell>
          <cell r="C400" t="str">
            <v>20130125.001</v>
          </cell>
          <cell r="D400" t="str">
            <v>1U</v>
          </cell>
          <cell r="F400">
            <v>7</v>
          </cell>
          <cell r="G400">
            <v>323</v>
          </cell>
          <cell r="H400">
            <v>1.85</v>
          </cell>
          <cell r="I400">
            <v>-10.031000000000001</v>
          </cell>
          <cell r="J400">
            <v>0.35099999999999998</v>
          </cell>
        </row>
        <row r="401">
          <cell r="A401" t="str">
            <v>2013/05/06 22:33:33</v>
          </cell>
          <cell r="B401">
            <v>34</v>
          </cell>
          <cell r="C401" t="str">
            <v>20130125.001</v>
          </cell>
          <cell r="D401" t="str">
            <v>1U</v>
          </cell>
          <cell r="F401">
            <v>8</v>
          </cell>
          <cell r="G401">
            <v>293</v>
          </cell>
          <cell r="H401">
            <v>1.669</v>
          </cell>
          <cell r="I401">
            <v>-9.9220000000000006</v>
          </cell>
          <cell r="J401">
            <v>0.52400000000000002</v>
          </cell>
        </row>
        <row r="402">
          <cell r="A402" t="str">
            <v>2013/05/06 22:33:33</v>
          </cell>
          <cell r="B402">
            <v>34</v>
          </cell>
          <cell r="C402" t="str">
            <v>20130125.001</v>
          </cell>
          <cell r="D402" t="str">
            <v>1U</v>
          </cell>
          <cell r="F402">
            <v>9</v>
          </cell>
          <cell r="G402">
            <v>264</v>
          </cell>
          <cell r="H402">
            <v>1.504</v>
          </cell>
          <cell r="I402">
            <v>-9.609</v>
          </cell>
          <cell r="J402">
            <v>0.127</v>
          </cell>
        </row>
        <row r="403">
          <cell r="A403" t="str">
            <v>2013/05/06 22:33:33</v>
          </cell>
          <cell r="B403">
            <v>34</v>
          </cell>
          <cell r="C403" t="str">
            <v>20130125.001</v>
          </cell>
          <cell r="D403" t="str">
            <v>1U</v>
          </cell>
          <cell r="F403">
            <v>10</v>
          </cell>
          <cell r="G403">
            <v>235</v>
          </cell>
          <cell r="H403">
            <v>1.3460000000000001</v>
          </cell>
          <cell r="I403">
            <v>-9.5289999999999999</v>
          </cell>
          <cell r="J403">
            <v>0.23300000000000001</v>
          </cell>
        </row>
        <row r="404">
          <cell r="A404" t="str">
            <v>2013/05/06 22:33:33</v>
          </cell>
          <cell r="B404">
            <v>34</v>
          </cell>
          <cell r="C404" t="str">
            <v>20130125.001</v>
          </cell>
          <cell r="D404" t="str">
            <v>1U</v>
          </cell>
          <cell r="F404">
            <v>11</v>
          </cell>
          <cell r="G404">
            <v>2470</v>
          </cell>
          <cell r="H404">
            <v>47.649000000000001</v>
          </cell>
          <cell r="I404">
            <v>0.8</v>
          </cell>
          <cell r="J404">
            <v>0.84499999999999997</v>
          </cell>
        </row>
        <row r="405">
          <cell r="A405" t="str">
            <v>2013/05/06 22:33:33</v>
          </cell>
          <cell r="B405">
            <v>34</v>
          </cell>
          <cell r="C405" t="str">
            <v>20130125.001</v>
          </cell>
          <cell r="D405" t="str">
            <v>1U</v>
          </cell>
          <cell r="F405">
            <v>12</v>
          </cell>
          <cell r="G405">
            <v>2470</v>
          </cell>
          <cell r="H405">
            <v>47.774999999999999</v>
          </cell>
          <cell r="I405">
            <v>0.187</v>
          </cell>
          <cell r="J405">
            <v>0.217</v>
          </cell>
        </row>
        <row r="406">
          <cell r="A406" t="str">
            <v>2013/05/06 22:33:33</v>
          </cell>
          <cell r="B406">
            <v>34</v>
          </cell>
          <cell r="C406" t="str">
            <v>20130125.001</v>
          </cell>
          <cell r="D406" t="str">
            <v>1U</v>
          </cell>
          <cell r="F406">
            <v>13</v>
          </cell>
          <cell r="G406">
            <v>2468</v>
          </cell>
          <cell r="H406">
            <v>47.781999999999996</v>
          </cell>
          <cell r="I406">
            <v>2.9000000000000001E-2</v>
          </cell>
          <cell r="J406">
            <v>4.7E-2</v>
          </cell>
        </row>
        <row r="407">
          <cell r="A407" t="str">
            <v>2013/05/06 22:55:46</v>
          </cell>
          <cell r="B407">
            <v>35</v>
          </cell>
          <cell r="C407" t="str">
            <v>20130125.002</v>
          </cell>
          <cell r="D407" t="str">
            <v>2U</v>
          </cell>
          <cell r="F407">
            <v>1</v>
          </cell>
          <cell r="G407">
            <v>2486</v>
          </cell>
          <cell r="H407">
            <v>47.985999999999997</v>
          </cell>
          <cell r="I407">
            <v>0.13400000000000001</v>
          </cell>
          <cell r="J407">
            <v>0.113</v>
          </cell>
        </row>
        <row r="408">
          <cell r="A408" t="str">
            <v>2013/05/06 22:55:46</v>
          </cell>
          <cell r="B408">
            <v>35</v>
          </cell>
          <cell r="C408" t="str">
            <v>20130125.002</v>
          </cell>
          <cell r="D408" t="str">
            <v>2U</v>
          </cell>
          <cell r="F408">
            <v>2</v>
          </cell>
          <cell r="G408">
            <v>2485</v>
          </cell>
          <cell r="H408">
            <v>72.587000000000003</v>
          </cell>
          <cell r="I408">
            <v>0</v>
          </cell>
          <cell r="J408">
            <v>0</v>
          </cell>
        </row>
        <row r="409">
          <cell r="A409" t="str">
            <v>2013/05/06 22:55:46</v>
          </cell>
          <cell r="B409">
            <v>35</v>
          </cell>
          <cell r="C409" t="str">
            <v>20130125.002</v>
          </cell>
          <cell r="D409" t="str">
            <v>2U</v>
          </cell>
          <cell r="F409">
            <v>3</v>
          </cell>
          <cell r="G409">
            <v>2493</v>
          </cell>
          <cell r="H409">
            <v>48.029000000000003</v>
          </cell>
          <cell r="I409">
            <v>-1.6E-2</v>
          </cell>
          <cell r="J409">
            <v>-4.7E-2</v>
          </cell>
        </row>
        <row r="410">
          <cell r="A410" t="str">
            <v>2013/05/06 22:55:46</v>
          </cell>
          <cell r="B410">
            <v>35</v>
          </cell>
          <cell r="C410" t="str">
            <v>20130125.002</v>
          </cell>
          <cell r="D410" t="str">
            <v>2U</v>
          </cell>
          <cell r="F410">
            <v>4</v>
          </cell>
          <cell r="G410">
            <v>437</v>
          </cell>
          <cell r="H410">
            <v>2.6419999999999999</v>
          </cell>
          <cell r="I410">
            <v>-11.249000000000001</v>
          </cell>
          <cell r="J410">
            <v>-0.42599999999999999</v>
          </cell>
        </row>
        <row r="411">
          <cell r="A411" t="str">
            <v>2013/05/06 22:55:46</v>
          </cell>
          <cell r="B411">
            <v>35</v>
          </cell>
          <cell r="C411" t="str">
            <v>20130125.002</v>
          </cell>
          <cell r="D411" t="str">
            <v>2U</v>
          </cell>
          <cell r="F411">
            <v>5</v>
          </cell>
          <cell r="G411">
            <v>395</v>
          </cell>
          <cell r="H411">
            <v>2.3540000000000001</v>
          </cell>
          <cell r="I411">
            <v>-11.053000000000001</v>
          </cell>
          <cell r="J411">
            <v>-0.76</v>
          </cell>
        </row>
        <row r="412">
          <cell r="A412" t="str">
            <v>2013/05/06 22:55:46</v>
          </cell>
          <cell r="B412">
            <v>35</v>
          </cell>
          <cell r="C412" t="str">
            <v>20130125.002</v>
          </cell>
          <cell r="D412" t="str">
            <v>2U</v>
          </cell>
          <cell r="F412">
            <v>6</v>
          </cell>
          <cell r="G412">
            <v>358</v>
          </cell>
          <cell r="H412">
            <v>2.1070000000000002</v>
          </cell>
          <cell r="I412">
            <v>-10.669</v>
          </cell>
          <cell r="J412">
            <v>-0.68799999999999994</v>
          </cell>
        </row>
        <row r="413">
          <cell r="A413" t="str">
            <v>2013/05/06 22:55:46</v>
          </cell>
          <cell r="B413">
            <v>35</v>
          </cell>
          <cell r="C413" t="str">
            <v>20130125.002</v>
          </cell>
          <cell r="D413" t="str">
            <v>2U</v>
          </cell>
          <cell r="F413">
            <v>7</v>
          </cell>
          <cell r="G413">
            <v>323</v>
          </cell>
          <cell r="H413">
            <v>1.88</v>
          </cell>
          <cell r="I413">
            <v>-10.734999999999999</v>
          </cell>
          <cell r="J413">
            <v>-1.01</v>
          </cell>
        </row>
        <row r="414">
          <cell r="A414" t="str">
            <v>2013/05/06 22:55:46</v>
          </cell>
          <cell r="B414">
            <v>35</v>
          </cell>
          <cell r="C414" t="str">
            <v>20130125.002</v>
          </cell>
          <cell r="D414" t="str">
            <v>2U</v>
          </cell>
          <cell r="F414">
            <v>8</v>
          </cell>
          <cell r="G414">
            <v>294</v>
          </cell>
          <cell r="H414">
            <v>1.681</v>
          </cell>
          <cell r="I414">
            <v>-10.510999999999999</v>
          </cell>
          <cell r="J414">
            <v>-0.66200000000000003</v>
          </cell>
        </row>
        <row r="415">
          <cell r="A415" t="str">
            <v>2013/05/06 22:55:46</v>
          </cell>
          <cell r="B415">
            <v>35</v>
          </cell>
          <cell r="C415" t="str">
            <v>20130125.002</v>
          </cell>
          <cell r="D415" t="str">
            <v>2U</v>
          </cell>
          <cell r="F415">
            <v>9</v>
          </cell>
          <cell r="G415">
            <v>268</v>
          </cell>
          <cell r="H415">
            <v>1.5109999999999999</v>
          </cell>
          <cell r="I415">
            <v>-10.423</v>
          </cell>
          <cell r="J415">
            <v>-9.5000000000000001E-2</v>
          </cell>
        </row>
        <row r="416">
          <cell r="A416" t="str">
            <v>2013/05/06 22:55:46</v>
          </cell>
          <cell r="B416">
            <v>35</v>
          </cell>
          <cell r="C416" t="str">
            <v>20130125.002</v>
          </cell>
          <cell r="D416" t="str">
            <v>2U</v>
          </cell>
          <cell r="F416">
            <v>10</v>
          </cell>
          <cell r="G416">
            <v>243</v>
          </cell>
          <cell r="H416">
            <v>1.36</v>
          </cell>
          <cell r="I416">
            <v>-10.574999999999999</v>
          </cell>
          <cell r="J416">
            <v>-0.41199999999999998</v>
          </cell>
        </row>
        <row r="417">
          <cell r="A417" t="str">
            <v>2013/05/06 22:55:46</v>
          </cell>
          <cell r="B417">
            <v>35</v>
          </cell>
          <cell r="C417" t="str">
            <v>20130125.002</v>
          </cell>
          <cell r="D417" t="str">
            <v>2U</v>
          </cell>
          <cell r="F417">
            <v>11</v>
          </cell>
          <cell r="G417">
            <v>2474</v>
          </cell>
          <cell r="H417">
            <v>47.646999999999998</v>
          </cell>
          <cell r="I417">
            <v>0.84599999999999997</v>
          </cell>
          <cell r="J417">
            <v>0.82</v>
          </cell>
        </row>
        <row r="418">
          <cell r="A418" t="str">
            <v>2013/05/06 22:55:46</v>
          </cell>
          <cell r="B418">
            <v>35</v>
          </cell>
          <cell r="C418" t="str">
            <v>20130125.002</v>
          </cell>
          <cell r="D418" t="str">
            <v>2U</v>
          </cell>
          <cell r="F418">
            <v>12</v>
          </cell>
          <cell r="G418">
            <v>2474</v>
          </cell>
          <cell r="H418">
            <v>47.779000000000003</v>
          </cell>
          <cell r="I418">
            <v>0.215</v>
          </cell>
          <cell r="J418">
            <v>0.21299999999999999</v>
          </cell>
        </row>
        <row r="419">
          <cell r="A419" t="str">
            <v>2013/05/06 22:55:46</v>
          </cell>
          <cell r="B419">
            <v>35</v>
          </cell>
          <cell r="C419" t="str">
            <v>20130125.002</v>
          </cell>
          <cell r="D419" t="str">
            <v>2U</v>
          </cell>
          <cell r="F419">
            <v>13</v>
          </cell>
          <cell r="G419">
            <v>2472</v>
          </cell>
          <cell r="H419">
            <v>47.823999999999998</v>
          </cell>
          <cell r="I419">
            <v>5.5E-2</v>
          </cell>
          <cell r="J419">
            <v>2.5999999999999999E-2</v>
          </cell>
        </row>
        <row r="420">
          <cell r="A420" t="str">
            <v>2013/05/06 23:17:58</v>
          </cell>
          <cell r="B420">
            <v>36</v>
          </cell>
          <cell r="C420" t="str">
            <v>20130125.003</v>
          </cell>
          <cell r="D420" t="str">
            <v>3D</v>
          </cell>
          <cell r="F420">
            <v>1</v>
          </cell>
          <cell r="G420">
            <v>2482</v>
          </cell>
          <cell r="H420">
            <v>47.929000000000002</v>
          </cell>
          <cell r="I420">
            <v>0.156</v>
          </cell>
          <cell r="J420">
            <v>0.115</v>
          </cell>
        </row>
        <row r="421">
          <cell r="A421" t="str">
            <v>2013/05/06 23:17:58</v>
          </cell>
          <cell r="B421">
            <v>36</v>
          </cell>
          <cell r="C421" t="str">
            <v>20130125.003</v>
          </cell>
          <cell r="D421" t="str">
            <v>3D</v>
          </cell>
          <cell r="F421">
            <v>2</v>
          </cell>
          <cell r="G421">
            <v>2484</v>
          </cell>
          <cell r="H421">
            <v>72.62</v>
          </cell>
          <cell r="I421">
            <v>0</v>
          </cell>
          <cell r="J421">
            <v>0</v>
          </cell>
        </row>
        <row r="422">
          <cell r="A422" t="str">
            <v>2013/05/06 23:17:58</v>
          </cell>
          <cell r="B422">
            <v>36</v>
          </cell>
          <cell r="C422" t="str">
            <v>20130125.003</v>
          </cell>
          <cell r="D422" t="str">
            <v>3D</v>
          </cell>
          <cell r="F422">
            <v>3</v>
          </cell>
          <cell r="G422">
            <v>2488</v>
          </cell>
          <cell r="H422">
            <v>48.043999999999997</v>
          </cell>
          <cell r="I422">
            <v>-2.5999999999999999E-2</v>
          </cell>
          <cell r="J422">
            <v>-7.4999999999999997E-2</v>
          </cell>
        </row>
        <row r="423">
          <cell r="A423" t="str">
            <v>2013/05/06 23:17:58</v>
          </cell>
          <cell r="B423">
            <v>36</v>
          </cell>
          <cell r="C423" t="str">
            <v>20130125.003</v>
          </cell>
          <cell r="D423" t="str">
            <v>3D</v>
          </cell>
          <cell r="F423">
            <v>4</v>
          </cell>
          <cell r="G423">
            <v>1197</v>
          </cell>
          <cell r="H423">
            <v>7.3319999999999999</v>
          </cell>
          <cell r="I423">
            <v>-16.358000000000001</v>
          </cell>
          <cell r="J423">
            <v>-6.3049999999999997</v>
          </cell>
        </row>
        <row r="424">
          <cell r="A424" t="str">
            <v>2013/05/06 23:17:58</v>
          </cell>
          <cell r="B424">
            <v>36</v>
          </cell>
          <cell r="C424" t="str">
            <v>20130125.003</v>
          </cell>
          <cell r="D424" t="str">
            <v>3D</v>
          </cell>
          <cell r="F424">
            <v>5</v>
          </cell>
          <cell r="G424">
            <v>1082</v>
          </cell>
          <cell r="H424">
            <v>6.532</v>
          </cell>
          <cell r="I424">
            <v>-16.126000000000001</v>
          </cell>
          <cell r="J424">
            <v>-6.3319999999999999</v>
          </cell>
        </row>
        <row r="425">
          <cell r="A425" t="str">
            <v>2013/05/06 23:17:58</v>
          </cell>
          <cell r="B425">
            <v>36</v>
          </cell>
          <cell r="C425" t="str">
            <v>20130125.003</v>
          </cell>
          <cell r="D425" t="str">
            <v>3D</v>
          </cell>
          <cell r="F425">
            <v>6</v>
          </cell>
          <cell r="G425">
            <v>976</v>
          </cell>
          <cell r="H425">
            <v>5.8209999999999997</v>
          </cell>
          <cell r="I425">
            <v>-16.077000000000002</v>
          </cell>
          <cell r="J425">
            <v>-6.1059999999999999</v>
          </cell>
        </row>
        <row r="426">
          <cell r="A426" t="str">
            <v>2013/05/06 23:17:58</v>
          </cell>
          <cell r="B426">
            <v>36</v>
          </cell>
          <cell r="C426" t="str">
            <v>20130125.003</v>
          </cell>
          <cell r="D426" t="str">
            <v>3D</v>
          </cell>
          <cell r="F426">
            <v>7</v>
          </cell>
          <cell r="G426">
            <v>881</v>
          </cell>
          <cell r="H426">
            <v>5.1909999999999998</v>
          </cell>
          <cell r="I426">
            <v>-15.97</v>
          </cell>
          <cell r="J426">
            <v>-6.1790000000000003</v>
          </cell>
        </row>
        <row r="427">
          <cell r="A427" t="str">
            <v>2013/05/06 23:17:58</v>
          </cell>
          <cell r="B427">
            <v>36</v>
          </cell>
          <cell r="C427" t="str">
            <v>20130125.003</v>
          </cell>
          <cell r="D427" t="str">
            <v>3D</v>
          </cell>
          <cell r="F427">
            <v>8</v>
          </cell>
          <cell r="G427">
            <v>794</v>
          </cell>
          <cell r="H427">
            <v>4.63</v>
          </cell>
          <cell r="I427">
            <v>-15.705</v>
          </cell>
          <cell r="J427">
            <v>-5.6559999999999997</v>
          </cell>
        </row>
        <row r="428">
          <cell r="A428" t="str">
            <v>2013/05/06 23:17:58</v>
          </cell>
          <cell r="B428">
            <v>36</v>
          </cell>
          <cell r="C428" t="str">
            <v>20130125.003</v>
          </cell>
          <cell r="D428" t="str">
            <v>3D</v>
          </cell>
          <cell r="F428">
            <v>9</v>
          </cell>
          <cell r="G428">
            <v>716</v>
          </cell>
          <cell r="H428">
            <v>4.1369999999999996</v>
          </cell>
          <cell r="I428">
            <v>-15.754</v>
          </cell>
          <cell r="J428">
            <v>-5.8680000000000003</v>
          </cell>
        </row>
        <row r="429">
          <cell r="A429" t="str">
            <v>2013/05/06 23:17:58</v>
          </cell>
          <cell r="B429">
            <v>36</v>
          </cell>
          <cell r="C429" t="str">
            <v>20130125.003</v>
          </cell>
          <cell r="D429" t="str">
            <v>3D</v>
          </cell>
          <cell r="F429">
            <v>10</v>
          </cell>
          <cell r="G429">
            <v>647</v>
          </cell>
          <cell r="H429">
            <v>3.6880000000000002</v>
          </cell>
          <cell r="I429">
            <v>-15.641999999999999</v>
          </cell>
          <cell r="J429">
            <v>-5.569</v>
          </cell>
        </row>
        <row r="430">
          <cell r="A430" t="str">
            <v>2013/05/06 23:17:58</v>
          </cell>
          <cell r="B430">
            <v>36</v>
          </cell>
          <cell r="C430" t="str">
            <v>20130125.003</v>
          </cell>
          <cell r="D430" t="str">
            <v>3D</v>
          </cell>
          <cell r="F430">
            <v>11</v>
          </cell>
          <cell r="G430">
            <v>2473</v>
          </cell>
          <cell r="H430">
            <v>47.682000000000002</v>
          </cell>
          <cell r="I430">
            <v>0.67400000000000004</v>
          </cell>
          <cell r="J430">
            <v>0.67100000000000004</v>
          </cell>
        </row>
        <row r="431">
          <cell r="A431" t="str">
            <v>2013/05/06 23:17:58</v>
          </cell>
          <cell r="B431">
            <v>36</v>
          </cell>
          <cell r="C431" t="str">
            <v>20130125.003</v>
          </cell>
          <cell r="D431" t="str">
            <v>3D</v>
          </cell>
          <cell r="F431">
            <v>12</v>
          </cell>
          <cell r="G431">
            <v>2475</v>
          </cell>
          <cell r="H431">
            <v>47.798000000000002</v>
          </cell>
          <cell r="I431">
            <v>0.21</v>
          </cell>
          <cell r="J431">
            <v>0.192</v>
          </cell>
        </row>
        <row r="432">
          <cell r="A432" t="str">
            <v>2013/05/06 23:17:58</v>
          </cell>
          <cell r="B432">
            <v>36</v>
          </cell>
          <cell r="C432" t="str">
            <v>20130125.003</v>
          </cell>
          <cell r="D432" t="str">
            <v>3D</v>
          </cell>
          <cell r="F432">
            <v>13</v>
          </cell>
          <cell r="G432">
            <v>2477</v>
          </cell>
          <cell r="H432">
            <v>47.814</v>
          </cell>
          <cell r="I432">
            <v>2.9000000000000001E-2</v>
          </cell>
          <cell r="J432">
            <v>-1.0999999999999999E-2</v>
          </cell>
        </row>
        <row r="433">
          <cell r="A433" t="str">
            <v>2013/05/06 23:40:11</v>
          </cell>
          <cell r="B433">
            <v>37</v>
          </cell>
          <cell r="C433" t="str">
            <v>20130125.004</v>
          </cell>
          <cell r="D433" t="str">
            <v>4D</v>
          </cell>
          <cell r="F433">
            <v>1</v>
          </cell>
          <cell r="G433">
            <v>2480</v>
          </cell>
          <cell r="H433">
            <v>47.927999999999997</v>
          </cell>
          <cell r="I433">
            <v>8.5000000000000006E-2</v>
          </cell>
          <cell r="J433">
            <v>0.13800000000000001</v>
          </cell>
        </row>
        <row r="434">
          <cell r="A434" t="str">
            <v>2013/05/06 23:40:11</v>
          </cell>
          <cell r="B434">
            <v>37</v>
          </cell>
          <cell r="C434" t="str">
            <v>20130125.004</v>
          </cell>
          <cell r="D434" t="str">
            <v>4D</v>
          </cell>
          <cell r="F434">
            <v>2</v>
          </cell>
          <cell r="G434">
            <v>2484</v>
          </cell>
          <cell r="H434">
            <v>72.585999999999999</v>
          </cell>
          <cell r="I434">
            <v>0</v>
          </cell>
          <cell r="J434">
            <v>0</v>
          </cell>
        </row>
        <row r="435">
          <cell r="A435" t="str">
            <v>2013/05/06 23:40:11</v>
          </cell>
          <cell r="B435">
            <v>37</v>
          </cell>
          <cell r="C435" t="str">
            <v>20130125.004</v>
          </cell>
          <cell r="D435" t="str">
            <v>4D</v>
          </cell>
          <cell r="F435">
            <v>3</v>
          </cell>
          <cell r="G435">
            <v>2483</v>
          </cell>
          <cell r="H435">
            <v>48.003999999999998</v>
          </cell>
          <cell r="I435">
            <v>-6.8000000000000005E-2</v>
          </cell>
          <cell r="J435">
            <v>-3.6999999999999998E-2</v>
          </cell>
        </row>
        <row r="436">
          <cell r="A436" t="str">
            <v>2013/05/06 23:40:11</v>
          </cell>
          <cell r="B436">
            <v>37</v>
          </cell>
          <cell r="C436" t="str">
            <v>20130125.004</v>
          </cell>
          <cell r="D436" t="str">
            <v>4D</v>
          </cell>
          <cell r="F436">
            <v>4</v>
          </cell>
          <cell r="G436">
            <v>1191</v>
          </cell>
          <cell r="H436">
            <v>7.2720000000000002</v>
          </cell>
          <cell r="I436">
            <v>-16.236000000000001</v>
          </cell>
          <cell r="J436">
            <v>-6.2539999999999996</v>
          </cell>
        </row>
        <row r="437">
          <cell r="A437" t="str">
            <v>2013/05/06 23:40:11</v>
          </cell>
          <cell r="B437">
            <v>37</v>
          </cell>
          <cell r="C437" t="str">
            <v>20130125.004</v>
          </cell>
          <cell r="D437" t="str">
            <v>4D</v>
          </cell>
          <cell r="F437">
            <v>5</v>
          </cell>
          <cell r="G437">
            <v>1069</v>
          </cell>
          <cell r="H437">
            <v>6.4829999999999997</v>
          </cell>
          <cell r="I437">
            <v>-16.094999999999999</v>
          </cell>
          <cell r="J437">
            <v>-6.2670000000000003</v>
          </cell>
        </row>
        <row r="438">
          <cell r="A438" t="str">
            <v>2013/05/06 23:40:11</v>
          </cell>
          <cell r="B438">
            <v>37</v>
          </cell>
          <cell r="C438" t="str">
            <v>20130125.004</v>
          </cell>
          <cell r="D438" t="str">
            <v>4D</v>
          </cell>
          <cell r="F438">
            <v>6</v>
          </cell>
          <cell r="G438">
            <v>965</v>
          </cell>
          <cell r="H438">
            <v>5.7930000000000001</v>
          </cell>
          <cell r="I438">
            <v>-15.964</v>
          </cell>
          <cell r="J438">
            <v>-6.2350000000000003</v>
          </cell>
        </row>
        <row r="439">
          <cell r="A439" t="str">
            <v>2013/05/06 23:40:11</v>
          </cell>
          <cell r="B439">
            <v>37</v>
          </cell>
          <cell r="C439" t="str">
            <v>20130125.004</v>
          </cell>
          <cell r="D439" t="str">
            <v>4D</v>
          </cell>
          <cell r="F439">
            <v>7</v>
          </cell>
          <cell r="G439">
            <v>871</v>
          </cell>
          <cell r="H439">
            <v>5.1619999999999999</v>
          </cell>
          <cell r="I439">
            <v>-15.92</v>
          </cell>
          <cell r="J439">
            <v>-6.1420000000000003</v>
          </cell>
        </row>
        <row r="440">
          <cell r="A440" t="str">
            <v>2013/05/06 23:40:11</v>
          </cell>
          <cell r="B440">
            <v>37</v>
          </cell>
          <cell r="C440" t="str">
            <v>20130125.004</v>
          </cell>
          <cell r="D440" t="str">
            <v>4D</v>
          </cell>
          <cell r="F440">
            <v>8</v>
          </cell>
          <cell r="G440">
            <v>786</v>
          </cell>
          <cell r="H440">
            <v>4.617</v>
          </cell>
          <cell r="I440">
            <v>-15.725</v>
          </cell>
          <cell r="J440">
            <v>-5.8620000000000001</v>
          </cell>
        </row>
        <row r="441">
          <cell r="A441" t="str">
            <v>2013/05/06 23:40:11</v>
          </cell>
          <cell r="B441">
            <v>37</v>
          </cell>
          <cell r="C441" t="str">
            <v>20130125.004</v>
          </cell>
          <cell r="D441" t="str">
            <v>4D</v>
          </cell>
          <cell r="F441">
            <v>9</v>
          </cell>
          <cell r="G441">
            <v>709</v>
          </cell>
          <cell r="H441">
            <v>4.1219999999999999</v>
          </cell>
          <cell r="I441">
            <v>-15.648999999999999</v>
          </cell>
          <cell r="J441">
            <v>-5.8470000000000004</v>
          </cell>
        </row>
        <row r="442">
          <cell r="A442" t="str">
            <v>2013/05/06 23:40:11</v>
          </cell>
          <cell r="B442">
            <v>37</v>
          </cell>
          <cell r="C442" t="str">
            <v>20130125.004</v>
          </cell>
          <cell r="D442" t="str">
            <v>4D</v>
          </cell>
          <cell r="F442">
            <v>10</v>
          </cell>
          <cell r="G442">
            <v>637</v>
          </cell>
          <cell r="H442">
            <v>3.67</v>
          </cell>
          <cell r="I442">
            <v>-15.661</v>
          </cell>
          <cell r="J442">
            <v>-5.625</v>
          </cell>
        </row>
        <row r="443">
          <cell r="A443" t="str">
            <v>2013/05/06 23:40:11</v>
          </cell>
          <cell r="B443">
            <v>37</v>
          </cell>
          <cell r="C443" t="str">
            <v>20130125.004</v>
          </cell>
          <cell r="D443" t="str">
            <v>4D</v>
          </cell>
          <cell r="F443">
            <v>11</v>
          </cell>
          <cell r="G443">
            <v>2472</v>
          </cell>
          <cell r="H443">
            <v>47.616</v>
          </cell>
          <cell r="I443">
            <v>0.64200000000000002</v>
          </cell>
          <cell r="J443">
            <v>0.67400000000000004</v>
          </cell>
        </row>
        <row r="444">
          <cell r="A444" t="str">
            <v>2013/05/06 23:40:11</v>
          </cell>
          <cell r="B444">
            <v>37</v>
          </cell>
          <cell r="C444" t="str">
            <v>20130125.004</v>
          </cell>
          <cell r="D444" t="str">
            <v>4D</v>
          </cell>
          <cell r="F444">
            <v>12</v>
          </cell>
          <cell r="G444">
            <v>2467</v>
          </cell>
          <cell r="H444">
            <v>47.704999999999998</v>
          </cell>
          <cell r="I444">
            <v>0.13600000000000001</v>
          </cell>
          <cell r="J444">
            <v>0.17100000000000001</v>
          </cell>
        </row>
        <row r="445">
          <cell r="A445" t="str">
            <v>2013/05/06 23:40:11</v>
          </cell>
          <cell r="B445">
            <v>37</v>
          </cell>
          <cell r="C445" t="str">
            <v>20130125.004</v>
          </cell>
          <cell r="D445" t="str">
            <v>4D</v>
          </cell>
          <cell r="F445">
            <v>13</v>
          </cell>
          <cell r="G445">
            <v>2469</v>
          </cell>
          <cell r="H445">
            <v>47.723999999999997</v>
          </cell>
          <cell r="I445">
            <v>7.0000000000000001E-3</v>
          </cell>
          <cell r="J445">
            <v>3.5999999999999997E-2</v>
          </cell>
        </row>
        <row r="446">
          <cell r="A446" t="str">
            <v>2013/05/07 00:02:24</v>
          </cell>
          <cell r="B446">
            <v>38</v>
          </cell>
          <cell r="C446" t="str">
            <v>18-UWSIF-20130078.13</v>
          </cell>
          <cell r="D446" t="str">
            <v>18-UWSIF-</v>
          </cell>
          <cell r="E446" t="str">
            <v>0.17</v>
          </cell>
          <cell r="F446">
            <v>1</v>
          </cell>
          <cell r="G446">
            <v>2479</v>
          </cell>
          <cell r="H446">
            <v>47.933</v>
          </cell>
          <cell r="I446">
            <v>9.7000000000000003E-2</v>
          </cell>
          <cell r="J446">
            <v>0.11700000000000001</v>
          </cell>
        </row>
        <row r="447">
          <cell r="A447" t="str">
            <v>2013/05/07 00:02:24</v>
          </cell>
          <cell r="B447">
            <v>38</v>
          </cell>
          <cell r="C447" t="str">
            <v>18-UWSIF-20130078.13</v>
          </cell>
          <cell r="D447" t="str">
            <v>18-UWSIF-</v>
          </cell>
          <cell r="E447" t="str">
            <v>0.17</v>
          </cell>
          <cell r="F447">
            <v>2</v>
          </cell>
          <cell r="G447">
            <v>2484</v>
          </cell>
          <cell r="H447">
            <v>72.510999999999996</v>
          </cell>
          <cell r="I447">
            <v>0</v>
          </cell>
          <cell r="J447">
            <v>0</v>
          </cell>
        </row>
        <row r="448">
          <cell r="A448" t="str">
            <v>2013/05/07 00:02:24</v>
          </cell>
          <cell r="B448">
            <v>38</v>
          </cell>
          <cell r="C448" t="str">
            <v>18-UWSIF-20130078.13</v>
          </cell>
          <cell r="D448" t="str">
            <v>18-UWSIF-</v>
          </cell>
          <cell r="E448" t="str">
            <v>0.17</v>
          </cell>
          <cell r="F448">
            <v>3</v>
          </cell>
          <cell r="G448">
            <v>2484</v>
          </cell>
          <cell r="H448">
            <v>48.012999999999998</v>
          </cell>
          <cell r="I448">
            <v>-2.7E-2</v>
          </cell>
          <cell r="J448">
            <v>-8.4000000000000005E-2</v>
          </cell>
        </row>
        <row r="449">
          <cell r="A449" t="str">
            <v>2013/05/07 00:02:24</v>
          </cell>
          <cell r="B449">
            <v>38</v>
          </cell>
          <cell r="C449" t="str">
            <v>18-UWSIF-20130078.13</v>
          </cell>
          <cell r="D449" t="str">
            <v>18-UWSIF-</v>
          </cell>
          <cell r="E449" t="str">
            <v>0.17</v>
          </cell>
          <cell r="F449">
            <v>4</v>
          </cell>
          <cell r="G449">
            <v>3329</v>
          </cell>
          <cell r="H449">
            <v>18.277000000000001</v>
          </cell>
          <cell r="I449">
            <v>16.766999999999999</v>
          </cell>
          <cell r="J449">
            <v>19.643000000000001</v>
          </cell>
        </row>
        <row r="450">
          <cell r="A450" t="str">
            <v>2013/05/07 00:02:24</v>
          </cell>
          <cell r="B450">
            <v>38</v>
          </cell>
          <cell r="C450" t="str">
            <v>18-UWSIF-20130078.13</v>
          </cell>
          <cell r="D450" t="str">
            <v>18-UWSIF-</v>
          </cell>
          <cell r="E450" t="str">
            <v>0.17</v>
          </cell>
          <cell r="F450">
            <v>5</v>
          </cell>
          <cell r="G450">
            <v>3018</v>
          </cell>
          <cell r="H450">
            <v>16.527999999999999</v>
          </cell>
          <cell r="I450">
            <v>16.899000000000001</v>
          </cell>
          <cell r="J450">
            <v>19.643999999999998</v>
          </cell>
        </row>
        <row r="451">
          <cell r="A451" t="str">
            <v>2013/05/07 00:02:24</v>
          </cell>
          <cell r="B451">
            <v>38</v>
          </cell>
          <cell r="C451" t="str">
            <v>18-UWSIF-20130078.13</v>
          </cell>
          <cell r="D451" t="str">
            <v>18-UWSIF-</v>
          </cell>
          <cell r="E451" t="str">
            <v>0.17</v>
          </cell>
          <cell r="F451">
            <v>6</v>
          </cell>
          <cell r="G451">
            <v>2678</v>
          </cell>
          <cell r="H451">
            <v>14.788</v>
          </cell>
          <cell r="I451">
            <v>17.038</v>
          </cell>
          <cell r="J451">
            <v>19.855</v>
          </cell>
        </row>
        <row r="452">
          <cell r="A452" t="str">
            <v>2013/05/07 00:02:24</v>
          </cell>
          <cell r="B452">
            <v>38</v>
          </cell>
          <cell r="C452" t="str">
            <v>18-UWSIF-20130078.13</v>
          </cell>
          <cell r="D452" t="str">
            <v>18-UWSIF-</v>
          </cell>
          <cell r="E452" t="str">
            <v>0.17</v>
          </cell>
          <cell r="F452">
            <v>7</v>
          </cell>
          <cell r="G452">
            <v>2371</v>
          </cell>
          <cell r="H452">
            <v>13.186</v>
          </cell>
          <cell r="I452">
            <v>17.097999999999999</v>
          </cell>
          <cell r="J452">
            <v>20.007000000000001</v>
          </cell>
        </row>
        <row r="453">
          <cell r="A453" t="str">
            <v>2013/05/07 00:02:24</v>
          </cell>
          <cell r="B453">
            <v>38</v>
          </cell>
          <cell r="C453" t="str">
            <v>18-UWSIF-20130078.13</v>
          </cell>
          <cell r="D453" t="str">
            <v>18-UWSIF-</v>
          </cell>
          <cell r="E453" t="str">
            <v>0.17</v>
          </cell>
          <cell r="F453">
            <v>8</v>
          </cell>
          <cell r="G453">
            <v>2111</v>
          </cell>
          <cell r="H453">
            <v>11.734</v>
          </cell>
          <cell r="I453">
            <v>17.154</v>
          </cell>
          <cell r="J453">
            <v>20.145</v>
          </cell>
        </row>
        <row r="454">
          <cell r="A454" t="str">
            <v>2013/05/07 00:02:24</v>
          </cell>
          <cell r="B454">
            <v>38</v>
          </cell>
          <cell r="C454" t="str">
            <v>18-UWSIF-20130078.13</v>
          </cell>
          <cell r="D454" t="str">
            <v>18-UWSIF-</v>
          </cell>
          <cell r="E454" t="str">
            <v>0.17</v>
          </cell>
          <cell r="F454">
            <v>9</v>
          </cell>
          <cell r="G454">
            <v>1880</v>
          </cell>
          <cell r="H454">
            <v>10.403</v>
          </cell>
          <cell r="I454">
            <v>17.297999999999998</v>
          </cell>
          <cell r="J454">
            <v>20.225000000000001</v>
          </cell>
        </row>
        <row r="455">
          <cell r="A455" t="str">
            <v>2013/05/07 00:02:24</v>
          </cell>
          <cell r="B455">
            <v>38</v>
          </cell>
          <cell r="C455" t="str">
            <v>18-UWSIF-20130078.13</v>
          </cell>
          <cell r="D455" t="str">
            <v>18-UWSIF-</v>
          </cell>
          <cell r="E455" t="str">
            <v>0.17</v>
          </cell>
          <cell r="F455">
            <v>10</v>
          </cell>
          <cell r="G455">
            <v>1675</v>
          </cell>
          <cell r="H455">
            <v>9.2430000000000003</v>
          </cell>
          <cell r="I455">
            <v>17.244</v>
          </cell>
          <cell r="J455">
            <v>20.332999999999998</v>
          </cell>
        </row>
        <row r="456">
          <cell r="A456" t="str">
            <v>2013/05/07 00:02:24</v>
          </cell>
          <cell r="B456">
            <v>38</v>
          </cell>
          <cell r="C456" t="str">
            <v>18-UWSIF-20130078.13</v>
          </cell>
          <cell r="D456" t="str">
            <v>18-UWSIF-</v>
          </cell>
          <cell r="E456" t="str">
            <v>0.17</v>
          </cell>
          <cell r="F456">
            <v>11</v>
          </cell>
          <cell r="G456">
            <v>2497</v>
          </cell>
          <cell r="H456">
            <v>48.215000000000003</v>
          </cell>
          <cell r="I456">
            <v>0.51800000000000002</v>
          </cell>
          <cell r="J456">
            <v>0.41799999999999998</v>
          </cell>
        </row>
        <row r="457">
          <cell r="A457" t="str">
            <v>2013/05/07 00:02:24</v>
          </cell>
          <cell r="B457">
            <v>38</v>
          </cell>
          <cell r="C457" t="str">
            <v>18-UWSIF-20130078.13</v>
          </cell>
          <cell r="D457" t="str">
            <v>18-UWSIF-</v>
          </cell>
          <cell r="E457" t="str">
            <v>0.17</v>
          </cell>
          <cell r="F457">
            <v>12</v>
          </cell>
          <cell r="G457">
            <v>2498</v>
          </cell>
          <cell r="H457">
            <v>48.277999999999999</v>
          </cell>
          <cell r="I457">
            <v>0.192</v>
          </cell>
          <cell r="J457">
            <v>0.105</v>
          </cell>
        </row>
        <row r="458">
          <cell r="A458" t="str">
            <v>2013/05/07 00:02:24</v>
          </cell>
          <cell r="B458">
            <v>38</v>
          </cell>
          <cell r="C458" t="str">
            <v>18-UWSIF-20130078.13</v>
          </cell>
          <cell r="D458" t="str">
            <v>18-UWSIF-</v>
          </cell>
          <cell r="E458" t="str">
            <v>0.17</v>
          </cell>
          <cell r="F458">
            <v>13</v>
          </cell>
          <cell r="G458">
            <v>2501</v>
          </cell>
          <cell r="H458">
            <v>48.283000000000001</v>
          </cell>
          <cell r="I458">
            <v>9.9000000000000005E-2</v>
          </cell>
          <cell r="J458">
            <v>2.5999999999999999E-2</v>
          </cell>
        </row>
        <row r="459">
          <cell r="A459" t="str">
            <v>2013/05/07 00:24:37</v>
          </cell>
          <cell r="B459">
            <v>39</v>
          </cell>
          <cell r="C459" t="str">
            <v>18-UWSIF-20130078.14</v>
          </cell>
          <cell r="D459" t="str">
            <v>18-UWSIF-</v>
          </cell>
          <cell r="E459" t="str">
            <v>0.16</v>
          </cell>
          <cell r="F459">
            <v>1</v>
          </cell>
          <cell r="G459">
            <v>2500</v>
          </cell>
          <cell r="H459">
            <v>48.25</v>
          </cell>
          <cell r="I459">
            <v>0.186</v>
          </cell>
          <cell r="J459">
            <v>9.8000000000000004E-2</v>
          </cell>
        </row>
        <row r="460">
          <cell r="A460" t="str">
            <v>2013/05/07 00:24:37</v>
          </cell>
          <cell r="B460">
            <v>39</v>
          </cell>
          <cell r="C460" t="str">
            <v>18-UWSIF-20130078.14</v>
          </cell>
          <cell r="D460" t="str">
            <v>18-UWSIF-</v>
          </cell>
          <cell r="E460" t="str">
            <v>0.16</v>
          </cell>
          <cell r="F460">
            <v>2</v>
          </cell>
          <cell r="G460">
            <v>2504</v>
          </cell>
          <cell r="H460">
            <v>73.02</v>
          </cell>
          <cell r="I460">
            <v>0</v>
          </cell>
          <cell r="J460">
            <v>0</v>
          </cell>
        </row>
        <row r="461">
          <cell r="A461" t="str">
            <v>2013/05/07 00:24:37</v>
          </cell>
          <cell r="B461">
            <v>39</v>
          </cell>
          <cell r="C461" t="str">
            <v>18-UWSIF-20130078.14</v>
          </cell>
          <cell r="D461" t="str">
            <v>18-UWSIF-</v>
          </cell>
          <cell r="E461" t="str">
            <v>0.16</v>
          </cell>
          <cell r="F461">
            <v>3</v>
          </cell>
          <cell r="G461">
            <v>2501</v>
          </cell>
          <cell r="H461">
            <v>48.317</v>
          </cell>
          <cell r="I461">
            <v>-2.1000000000000001E-2</v>
          </cell>
          <cell r="J461">
            <v>-8.1000000000000003E-2</v>
          </cell>
        </row>
        <row r="462">
          <cell r="A462" t="str">
            <v>2013/05/07 00:24:37</v>
          </cell>
          <cell r="B462">
            <v>39</v>
          </cell>
          <cell r="C462" t="str">
            <v>18-UWSIF-20130078.14</v>
          </cell>
          <cell r="D462" t="str">
            <v>18-UWSIF-</v>
          </cell>
          <cell r="E462" t="str">
            <v>0.16</v>
          </cell>
          <cell r="F462">
            <v>4</v>
          </cell>
          <cell r="G462">
            <v>2856</v>
          </cell>
          <cell r="H462">
            <v>15.798</v>
          </cell>
          <cell r="I462">
            <v>16.765999999999998</v>
          </cell>
          <cell r="J462">
            <v>19.521999999999998</v>
          </cell>
        </row>
        <row r="463">
          <cell r="A463" t="str">
            <v>2013/05/07 00:24:37</v>
          </cell>
          <cell r="B463">
            <v>39</v>
          </cell>
          <cell r="C463" t="str">
            <v>18-UWSIF-20130078.14</v>
          </cell>
          <cell r="D463" t="str">
            <v>18-UWSIF-</v>
          </cell>
          <cell r="E463" t="str">
            <v>0.16</v>
          </cell>
          <cell r="F463">
            <v>5</v>
          </cell>
          <cell r="G463">
            <v>2616</v>
          </cell>
          <cell r="H463">
            <v>14.202</v>
          </cell>
          <cell r="I463">
            <v>16.911000000000001</v>
          </cell>
          <cell r="J463">
            <v>19.707999999999998</v>
          </cell>
        </row>
        <row r="464">
          <cell r="A464" t="str">
            <v>2013/05/07 00:24:37</v>
          </cell>
          <cell r="B464">
            <v>39</v>
          </cell>
          <cell r="C464" t="str">
            <v>18-UWSIF-20130078.14</v>
          </cell>
          <cell r="D464" t="str">
            <v>18-UWSIF-</v>
          </cell>
          <cell r="E464" t="str">
            <v>0.16</v>
          </cell>
          <cell r="F464">
            <v>6</v>
          </cell>
          <cell r="G464">
            <v>2375</v>
          </cell>
          <cell r="H464">
            <v>12.776</v>
          </cell>
          <cell r="I464">
            <v>17.004000000000001</v>
          </cell>
          <cell r="J464">
            <v>19.789000000000001</v>
          </cell>
        </row>
        <row r="465">
          <cell r="A465" t="str">
            <v>2013/05/07 00:24:37</v>
          </cell>
          <cell r="B465">
            <v>39</v>
          </cell>
          <cell r="C465" t="str">
            <v>18-UWSIF-20130078.14</v>
          </cell>
          <cell r="D465" t="str">
            <v>18-UWSIF-</v>
          </cell>
          <cell r="E465" t="str">
            <v>0.16</v>
          </cell>
          <cell r="F465">
            <v>7</v>
          </cell>
          <cell r="G465">
            <v>2134</v>
          </cell>
          <cell r="H465">
            <v>11.535</v>
          </cell>
          <cell r="I465">
            <v>17.073</v>
          </cell>
          <cell r="J465">
            <v>19.911999999999999</v>
          </cell>
        </row>
        <row r="466">
          <cell r="A466" t="str">
            <v>2013/05/07 00:24:37</v>
          </cell>
          <cell r="B466">
            <v>39</v>
          </cell>
          <cell r="C466" t="str">
            <v>18-UWSIF-20130078.14</v>
          </cell>
          <cell r="D466" t="str">
            <v>18-UWSIF-</v>
          </cell>
          <cell r="E466" t="str">
            <v>0.16</v>
          </cell>
          <cell r="F466">
            <v>8</v>
          </cell>
          <cell r="G466">
            <v>1895</v>
          </cell>
          <cell r="H466">
            <v>10.356</v>
          </cell>
          <cell r="I466">
            <v>17.178999999999998</v>
          </cell>
          <cell r="J466">
            <v>19.97</v>
          </cell>
        </row>
        <row r="467">
          <cell r="A467" t="str">
            <v>2013/05/07 00:24:37</v>
          </cell>
          <cell r="B467">
            <v>39</v>
          </cell>
          <cell r="C467" t="str">
            <v>18-UWSIF-20130078.14</v>
          </cell>
          <cell r="D467" t="str">
            <v>18-UWSIF-</v>
          </cell>
          <cell r="E467" t="str">
            <v>0.16</v>
          </cell>
          <cell r="F467">
            <v>9</v>
          </cell>
          <cell r="G467">
            <v>1674</v>
          </cell>
          <cell r="H467">
            <v>9.2530000000000001</v>
          </cell>
          <cell r="I467">
            <v>17.263000000000002</v>
          </cell>
          <cell r="J467">
            <v>20.196999999999999</v>
          </cell>
        </row>
        <row r="468">
          <cell r="A468" t="str">
            <v>2013/05/07 00:24:37</v>
          </cell>
          <cell r="B468">
            <v>39</v>
          </cell>
          <cell r="C468" t="str">
            <v>18-UWSIF-20130078.14</v>
          </cell>
          <cell r="D468" t="str">
            <v>18-UWSIF-</v>
          </cell>
          <cell r="E468" t="str">
            <v>0.16</v>
          </cell>
          <cell r="F468">
            <v>10</v>
          </cell>
          <cell r="G468">
            <v>1485</v>
          </cell>
          <cell r="H468">
            <v>8.2289999999999992</v>
          </cell>
          <cell r="I468">
            <v>17.260000000000002</v>
          </cell>
          <cell r="J468">
            <v>20.158000000000001</v>
          </cell>
        </row>
        <row r="469">
          <cell r="A469" t="str">
            <v>2013/05/07 00:24:37</v>
          </cell>
          <cell r="B469">
            <v>39</v>
          </cell>
          <cell r="C469" t="str">
            <v>18-UWSIF-20130078.14</v>
          </cell>
          <cell r="D469" t="str">
            <v>18-UWSIF-</v>
          </cell>
          <cell r="E469" t="str">
            <v>0.16</v>
          </cell>
          <cell r="F469">
            <v>11</v>
          </cell>
          <cell r="G469">
            <v>2509</v>
          </cell>
          <cell r="H469">
            <v>48.298999999999999</v>
          </cell>
          <cell r="I469">
            <v>0.54900000000000004</v>
          </cell>
          <cell r="J469">
            <v>0.46400000000000002</v>
          </cell>
        </row>
        <row r="470">
          <cell r="A470" t="str">
            <v>2013/05/07 00:24:37</v>
          </cell>
          <cell r="B470">
            <v>39</v>
          </cell>
          <cell r="C470" t="str">
            <v>18-UWSIF-20130078.14</v>
          </cell>
          <cell r="D470" t="str">
            <v>18-UWSIF-</v>
          </cell>
          <cell r="E470" t="str">
            <v>0.16</v>
          </cell>
          <cell r="F470">
            <v>12</v>
          </cell>
          <cell r="G470">
            <v>2505</v>
          </cell>
          <cell r="H470">
            <v>48.387999999999998</v>
          </cell>
          <cell r="I470">
            <v>0.17499999999999999</v>
          </cell>
          <cell r="J470">
            <v>0.105</v>
          </cell>
        </row>
        <row r="471">
          <cell r="A471" t="str">
            <v>2013/05/07 00:24:37</v>
          </cell>
          <cell r="B471">
            <v>39</v>
          </cell>
          <cell r="C471" t="str">
            <v>18-UWSIF-20130078.14</v>
          </cell>
          <cell r="D471" t="str">
            <v>18-UWSIF-</v>
          </cell>
          <cell r="E471" t="str">
            <v>0.16</v>
          </cell>
          <cell r="F471">
            <v>13</v>
          </cell>
          <cell r="G471">
            <v>2508</v>
          </cell>
          <cell r="H471">
            <v>48.378</v>
          </cell>
          <cell r="I471">
            <v>6.5000000000000002E-2</v>
          </cell>
          <cell r="J471">
            <v>-4.0000000000000001E-3</v>
          </cell>
        </row>
        <row r="472">
          <cell r="A472" t="str">
            <v>2013/05/07 00:46:50</v>
          </cell>
          <cell r="B472">
            <v>40</v>
          </cell>
          <cell r="C472" t="str">
            <v>DIC 200.11</v>
          </cell>
          <cell r="D472" t="str">
            <v>DIC 20</v>
          </cell>
          <cell r="F472">
            <v>1</v>
          </cell>
          <cell r="G472">
            <v>2510</v>
          </cell>
          <cell r="H472">
            <v>48.404000000000003</v>
          </cell>
          <cell r="I472">
            <v>0.14399999999999999</v>
          </cell>
          <cell r="J472">
            <v>0.1</v>
          </cell>
        </row>
        <row r="473">
          <cell r="A473" t="str">
            <v>2013/05/07 00:46:50</v>
          </cell>
          <cell r="B473">
            <v>40</v>
          </cell>
          <cell r="C473" t="str">
            <v>DIC 200.11</v>
          </cell>
          <cell r="D473" t="str">
            <v>DIC 20</v>
          </cell>
          <cell r="F473">
            <v>2</v>
          </cell>
          <cell r="G473">
            <v>2512</v>
          </cell>
          <cell r="H473">
            <v>73.257999999999996</v>
          </cell>
          <cell r="I473">
            <v>0</v>
          </cell>
          <cell r="J473">
            <v>0</v>
          </cell>
        </row>
        <row r="474">
          <cell r="A474" t="str">
            <v>2013/05/07 00:46:50</v>
          </cell>
          <cell r="B474">
            <v>40</v>
          </cell>
          <cell r="C474" t="str">
            <v>DIC 200.11</v>
          </cell>
          <cell r="D474" t="str">
            <v>DIC 20</v>
          </cell>
          <cell r="F474">
            <v>3</v>
          </cell>
          <cell r="G474">
            <v>2508</v>
          </cell>
          <cell r="H474">
            <v>48.500999999999998</v>
          </cell>
          <cell r="I474">
            <v>-6.5000000000000002E-2</v>
          </cell>
          <cell r="J474">
            <v>-0.10100000000000001</v>
          </cell>
        </row>
        <row r="475">
          <cell r="A475" t="str">
            <v>2013/05/07 00:46:50</v>
          </cell>
          <cell r="B475">
            <v>40</v>
          </cell>
          <cell r="C475" t="str">
            <v>DIC 200.11</v>
          </cell>
          <cell r="D475" t="str">
            <v>DIC 20</v>
          </cell>
          <cell r="F475">
            <v>4</v>
          </cell>
          <cell r="G475">
            <v>4035</v>
          </cell>
          <cell r="H475">
            <v>22.765000000000001</v>
          </cell>
          <cell r="I475">
            <v>9.5280000000000005</v>
          </cell>
          <cell r="J475">
            <v>6.0839999999999996</v>
          </cell>
        </row>
        <row r="476">
          <cell r="A476" t="str">
            <v>2013/05/07 00:46:50</v>
          </cell>
          <cell r="B476">
            <v>40</v>
          </cell>
          <cell r="C476" t="str">
            <v>DIC 200.11</v>
          </cell>
          <cell r="D476" t="str">
            <v>DIC 20</v>
          </cell>
          <cell r="F476">
            <v>5</v>
          </cell>
          <cell r="G476">
            <v>3648</v>
          </cell>
          <cell r="H476">
            <v>20.306999999999999</v>
          </cell>
          <cell r="I476">
            <v>9.5909999999999993</v>
          </cell>
          <cell r="J476">
            <v>6.1989999999999998</v>
          </cell>
        </row>
        <row r="477">
          <cell r="A477" t="str">
            <v>2013/05/07 00:46:50</v>
          </cell>
          <cell r="B477">
            <v>40</v>
          </cell>
          <cell r="C477" t="str">
            <v>DIC 200.11</v>
          </cell>
          <cell r="D477" t="str">
            <v>DIC 20</v>
          </cell>
          <cell r="F477">
            <v>6</v>
          </cell>
          <cell r="G477">
            <v>3253</v>
          </cell>
          <cell r="H477">
            <v>17.952000000000002</v>
          </cell>
          <cell r="I477">
            <v>9.577</v>
          </cell>
          <cell r="J477">
            <v>6.351</v>
          </cell>
        </row>
        <row r="478">
          <cell r="A478" t="str">
            <v>2013/05/07 00:46:50</v>
          </cell>
          <cell r="B478">
            <v>40</v>
          </cell>
          <cell r="C478" t="str">
            <v>DIC 200.11</v>
          </cell>
          <cell r="D478" t="str">
            <v>DIC 20</v>
          </cell>
          <cell r="F478">
            <v>7</v>
          </cell>
          <cell r="G478">
            <v>2911</v>
          </cell>
          <cell r="H478">
            <v>15.895</v>
          </cell>
          <cell r="I478">
            <v>9.75</v>
          </cell>
          <cell r="J478">
            <v>6.4420000000000002</v>
          </cell>
        </row>
        <row r="479">
          <cell r="A479" t="str">
            <v>2013/05/07 00:46:50</v>
          </cell>
          <cell r="B479">
            <v>40</v>
          </cell>
          <cell r="C479" t="str">
            <v>DIC 200.11</v>
          </cell>
          <cell r="D479" t="str">
            <v>DIC 20</v>
          </cell>
          <cell r="F479">
            <v>8</v>
          </cell>
          <cell r="G479">
            <v>2608</v>
          </cell>
          <cell r="H479">
            <v>14.103999999999999</v>
          </cell>
          <cell r="I479">
            <v>9.8810000000000002</v>
          </cell>
          <cell r="J479">
            <v>6.5330000000000004</v>
          </cell>
        </row>
        <row r="480">
          <cell r="A480" t="str">
            <v>2013/05/07 00:46:50</v>
          </cell>
          <cell r="B480">
            <v>40</v>
          </cell>
          <cell r="C480" t="str">
            <v>DIC 200.11</v>
          </cell>
          <cell r="D480" t="str">
            <v>DIC 20</v>
          </cell>
          <cell r="F480">
            <v>9</v>
          </cell>
          <cell r="G480">
            <v>2329</v>
          </cell>
          <cell r="H480">
            <v>12.57</v>
          </cell>
          <cell r="I480">
            <v>9.9499999999999993</v>
          </cell>
          <cell r="J480">
            <v>6.617</v>
          </cell>
        </row>
        <row r="481">
          <cell r="A481" t="str">
            <v>2013/05/07 00:46:50</v>
          </cell>
          <cell r="B481">
            <v>40</v>
          </cell>
          <cell r="C481" t="str">
            <v>DIC 200.11</v>
          </cell>
          <cell r="D481" t="str">
            <v>DIC 20</v>
          </cell>
          <cell r="F481">
            <v>10</v>
          </cell>
          <cell r="G481">
            <v>2053</v>
          </cell>
          <cell r="H481">
            <v>11.164</v>
          </cell>
          <cell r="I481">
            <v>9.9160000000000004</v>
          </cell>
          <cell r="J481">
            <v>6.7610000000000001</v>
          </cell>
        </row>
        <row r="482">
          <cell r="A482" t="str">
            <v>2013/05/07 00:46:50</v>
          </cell>
          <cell r="B482">
            <v>40</v>
          </cell>
          <cell r="C482" t="str">
            <v>DIC 200.11</v>
          </cell>
          <cell r="D482" t="str">
            <v>DIC 20</v>
          </cell>
          <cell r="F482">
            <v>11</v>
          </cell>
          <cell r="G482">
            <v>2511</v>
          </cell>
          <cell r="H482">
            <v>48.441000000000003</v>
          </cell>
          <cell r="I482">
            <v>0.42899999999999999</v>
          </cell>
          <cell r="J482">
            <v>0.35399999999999998</v>
          </cell>
        </row>
        <row r="483">
          <cell r="A483" t="str">
            <v>2013/05/07 00:46:50</v>
          </cell>
          <cell r="B483">
            <v>40</v>
          </cell>
          <cell r="C483" t="str">
            <v>DIC 200.11</v>
          </cell>
          <cell r="D483" t="str">
            <v>DIC 20</v>
          </cell>
          <cell r="F483">
            <v>12</v>
          </cell>
          <cell r="G483">
            <v>2510</v>
          </cell>
          <cell r="H483">
            <v>48.466999999999999</v>
          </cell>
          <cell r="I483">
            <v>0.13400000000000001</v>
          </cell>
          <cell r="J483">
            <v>7.8E-2</v>
          </cell>
        </row>
        <row r="484">
          <cell r="A484" t="str">
            <v>2013/05/07 00:46:50</v>
          </cell>
          <cell r="B484">
            <v>40</v>
          </cell>
          <cell r="C484" t="str">
            <v>DIC 200.11</v>
          </cell>
          <cell r="D484" t="str">
            <v>DIC 20</v>
          </cell>
          <cell r="F484">
            <v>13</v>
          </cell>
          <cell r="G484">
            <v>2508</v>
          </cell>
          <cell r="H484">
            <v>48.515000000000001</v>
          </cell>
          <cell r="I484">
            <v>3.1E-2</v>
          </cell>
          <cell r="J484">
            <v>-1.7999999999999999E-2</v>
          </cell>
        </row>
        <row r="485">
          <cell r="A485" t="str">
            <v>2013/05/07 01:09:02</v>
          </cell>
          <cell r="B485">
            <v>41</v>
          </cell>
          <cell r="C485" t="str">
            <v>DIC 200.12</v>
          </cell>
          <cell r="D485" t="str">
            <v>DIC 20</v>
          </cell>
          <cell r="F485">
            <v>1</v>
          </cell>
          <cell r="G485">
            <v>2516</v>
          </cell>
          <cell r="H485">
            <v>48.481999999999999</v>
          </cell>
          <cell r="I485">
            <v>0.127</v>
          </cell>
          <cell r="J485">
            <v>0.129</v>
          </cell>
        </row>
        <row r="486">
          <cell r="A486" t="str">
            <v>2013/05/07 01:09:02</v>
          </cell>
          <cell r="B486">
            <v>41</v>
          </cell>
          <cell r="C486" t="str">
            <v>DIC 200.12</v>
          </cell>
          <cell r="D486" t="str">
            <v>DIC 20</v>
          </cell>
          <cell r="F486">
            <v>2</v>
          </cell>
          <cell r="G486">
            <v>2507</v>
          </cell>
          <cell r="H486">
            <v>73.346000000000004</v>
          </cell>
          <cell r="I486">
            <v>0</v>
          </cell>
          <cell r="J486">
            <v>0</v>
          </cell>
        </row>
        <row r="487">
          <cell r="A487" t="str">
            <v>2013/05/07 01:09:02</v>
          </cell>
          <cell r="B487">
            <v>41</v>
          </cell>
          <cell r="C487" t="str">
            <v>DIC 200.12</v>
          </cell>
          <cell r="D487" t="str">
            <v>DIC 20</v>
          </cell>
          <cell r="F487">
            <v>3</v>
          </cell>
          <cell r="G487">
            <v>2512</v>
          </cell>
          <cell r="H487">
            <v>48.545000000000002</v>
          </cell>
          <cell r="I487">
            <v>-4.7E-2</v>
          </cell>
          <cell r="J487">
            <v>-0.03</v>
          </cell>
        </row>
        <row r="488">
          <cell r="A488" t="str">
            <v>2013/05/07 01:09:02</v>
          </cell>
          <cell r="B488">
            <v>41</v>
          </cell>
          <cell r="C488" t="str">
            <v>DIC 200.12</v>
          </cell>
          <cell r="D488" t="str">
            <v>DIC 20</v>
          </cell>
          <cell r="F488">
            <v>4</v>
          </cell>
          <cell r="G488">
            <v>4316</v>
          </cell>
          <cell r="H488">
            <v>24.562000000000001</v>
          </cell>
          <cell r="I488">
            <v>9.39</v>
          </cell>
          <cell r="J488">
            <v>6.76</v>
          </cell>
        </row>
        <row r="489">
          <cell r="A489" t="str">
            <v>2013/05/07 01:09:02</v>
          </cell>
          <cell r="B489">
            <v>41</v>
          </cell>
          <cell r="C489" t="str">
            <v>DIC 200.12</v>
          </cell>
          <cell r="D489" t="str">
            <v>DIC 20</v>
          </cell>
          <cell r="F489">
            <v>5</v>
          </cell>
          <cell r="G489">
            <v>3893</v>
          </cell>
          <cell r="H489">
            <v>21.87</v>
          </cell>
          <cell r="I489">
            <v>9.5389999999999997</v>
          </cell>
          <cell r="J489">
            <v>6.9859999999999998</v>
          </cell>
        </row>
        <row r="490">
          <cell r="A490" t="str">
            <v>2013/05/07 01:09:02</v>
          </cell>
          <cell r="B490">
            <v>41</v>
          </cell>
          <cell r="C490" t="str">
            <v>DIC 200.12</v>
          </cell>
          <cell r="D490" t="str">
            <v>DIC 20</v>
          </cell>
          <cell r="F490">
            <v>6</v>
          </cell>
          <cell r="G490">
            <v>3472</v>
          </cell>
          <cell r="H490">
            <v>19.361999999999998</v>
          </cell>
          <cell r="I490">
            <v>9.6280000000000001</v>
          </cell>
          <cell r="J490">
            <v>7.069</v>
          </cell>
        </row>
        <row r="491">
          <cell r="A491" t="str">
            <v>2013/05/07 01:09:02</v>
          </cell>
          <cell r="B491">
            <v>41</v>
          </cell>
          <cell r="C491" t="str">
            <v>DIC 200.12</v>
          </cell>
          <cell r="D491" t="str">
            <v>DIC 20</v>
          </cell>
          <cell r="F491">
            <v>7</v>
          </cell>
          <cell r="G491">
            <v>3085</v>
          </cell>
          <cell r="H491">
            <v>17.111999999999998</v>
          </cell>
          <cell r="I491">
            <v>9.6679999999999993</v>
          </cell>
          <cell r="J491">
            <v>7.1790000000000003</v>
          </cell>
        </row>
        <row r="492">
          <cell r="A492" t="str">
            <v>2013/05/07 01:09:02</v>
          </cell>
          <cell r="B492">
            <v>41</v>
          </cell>
          <cell r="C492" t="str">
            <v>DIC 200.12</v>
          </cell>
          <cell r="D492" t="str">
            <v>DIC 20</v>
          </cell>
          <cell r="F492">
            <v>8</v>
          </cell>
          <cell r="G492">
            <v>2732</v>
          </cell>
          <cell r="H492">
            <v>15.057</v>
          </cell>
          <cell r="I492">
            <v>9.8209999999999997</v>
          </cell>
          <cell r="J492">
            <v>7.2809999999999997</v>
          </cell>
        </row>
        <row r="493">
          <cell r="A493" t="str">
            <v>2013/05/07 01:09:02</v>
          </cell>
          <cell r="B493">
            <v>41</v>
          </cell>
          <cell r="C493" t="str">
            <v>DIC 200.12</v>
          </cell>
          <cell r="D493" t="str">
            <v>DIC 20</v>
          </cell>
          <cell r="F493">
            <v>9</v>
          </cell>
          <cell r="G493">
            <v>2421</v>
          </cell>
          <cell r="H493">
            <v>13.254</v>
          </cell>
          <cell r="I493">
            <v>9.83</v>
          </cell>
          <cell r="J493">
            <v>7.4850000000000003</v>
          </cell>
        </row>
        <row r="494">
          <cell r="A494" t="str">
            <v>2013/05/07 01:09:02</v>
          </cell>
          <cell r="B494">
            <v>41</v>
          </cell>
          <cell r="C494" t="str">
            <v>DIC 200.12</v>
          </cell>
          <cell r="D494" t="str">
            <v>DIC 20</v>
          </cell>
          <cell r="F494">
            <v>10</v>
          </cell>
          <cell r="G494">
            <v>2167</v>
          </cell>
          <cell r="H494">
            <v>11.749000000000001</v>
          </cell>
          <cell r="I494">
            <v>10.029999999999999</v>
          </cell>
          <cell r="J494">
            <v>7.4569999999999999</v>
          </cell>
        </row>
        <row r="495">
          <cell r="A495" t="str">
            <v>2013/05/07 01:09:02</v>
          </cell>
          <cell r="B495">
            <v>41</v>
          </cell>
          <cell r="C495" t="str">
            <v>DIC 200.12</v>
          </cell>
          <cell r="D495" t="str">
            <v>DIC 20</v>
          </cell>
          <cell r="F495">
            <v>11</v>
          </cell>
          <cell r="G495">
            <v>2514</v>
          </cell>
          <cell r="H495">
            <v>48.487000000000002</v>
          </cell>
          <cell r="I495">
            <v>0.39200000000000002</v>
          </cell>
          <cell r="J495">
            <v>0.36499999999999999</v>
          </cell>
        </row>
        <row r="496">
          <cell r="A496" t="str">
            <v>2013/05/07 01:09:02</v>
          </cell>
          <cell r="B496">
            <v>41</v>
          </cell>
          <cell r="C496" t="str">
            <v>DIC 200.12</v>
          </cell>
          <cell r="D496" t="str">
            <v>DIC 20</v>
          </cell>
          <cell r="F496">
            <v>12</v>
          </cell>
          <cell r="G496">
            <v>2517</v>
          </cell>
          <cell r="H496">
            <v>48.500999999999998</v>
          </cell>
          <cell r="I496">
            <v>7.9000000000000001E-2</v>
          </cell>
          <cell r="J496">
            <v>7.6999999999999999E-2</v>
          </cell>
        </row>
        <row r="497">
          <cell r="A497" t="str">
            <v>2013/05/07 01:09:02</v>
          </cell>
          <cell r="B497">
            <v>41</v>
          </cell>
          <cell r="C497" t="str">
            <v>DIC 200.12</v>
          </cell>
          <cell r="D497" t="str">
            <v>DIC 20</v>
          </cell>
          <cell r="F497">
            <v>13</v>
          </cell>
          <cell r="G497">
            <v>2517</v>
          </cell>
          <cell r="H497">
            <v>48.597999999999999</v>
          </cell>
          <cell r="I497">
            <v>2.4E-2</v>
          </cell>
          <cell r="J497">
            <v>-1.4E-2</v>
          </cell>
        </row>
        <row r="498">
          <cell r="A498" t="str">
            <v>2013/05/07 01:31:15</v>
          </cell>
          <cell r="B498">
            <v>42</v>
          </cell>
          <cell r="C498" t="str">
            <v>06-UWSIF-0.11</v>
          </cell>
          <cell r="D498" t="str">
            <v>06-UWSIF-</v>
          </cell>
          <cell r="E498" t="str">
            <v>0.205</v>
          </cell>
          <cell r="F498">
            <v>1</v>
          </cell>
          <cell r="G498">
            <v>2516</v>
          </cell>
          <cell r="H498">
            <v>48.581000000000003</v>
          </cell>
          <cell r="I498">
            <v>0.128</v>
          </cell>
          <cell r="J498">
            <v>0.124</v>
          </cell>
        </row>
        <row r="499">
          <cell r="A499" t="str">
            <v>2013/05/07 01:31:15</v>
          </cell>
          <cell r="B499">
            <v>42</v>
          </cell>
          <cell r="C499" t="str">
            <v>06-UWSIF-0.11</v>
          </cell>
          <cell r="D499" t="str">
            <v>06-UWSIF-</v>
          </cell>
          <cell r="E499" t="str">
            <v>0.205</v>
          </cell>
          <cell r="F499">
            <v>2</v>
          </cell>
          <cell r="G499">
            <v>2515</v>
          </cell>
          <cell r="H499">
            <v>73.492999999999995</v>
          </cell>
          <cell r="I499">
            <v>0</v>
          </cell>
          <cell r="J499">
            <v>0</v>
          </cell>
        </row>
        <row r="500">
          <cell r="A500" t="str">
            <v>2013/05/07 01:31:15</v>
          </cell>
          <cell r="B500">
            <v>42</v>
          </cell>
          <cell r="C500" t="str">
            <v>06-UWSIF-0.11</v>
          </cell>
          <cell r="D500" t="str">
            <v>06-UWSIF-</v>
          </cell>
          <cell r="E500" t="str">
            <v>0.205</v>
          </cell>
          <cell r="F500">
            <v>3</v>
          </cell>
          <cell r="G500">
            <v>2512</v>
          </cell>
          <cell r="H500">
            <v>48.597000000000001</v>
          </cell>
          <cell r="I500">
            <v>-5.6000000000000001E-2</v>
          </cell>
          <cell r="J500">
            <v>-7.1999999999999995E-2</v>
          </cell>
        </row>
        <row r="501">
          <cell r="A501" t="str">
            <v>2013/05/07 01:31:15</v>
          </cell>
          <cell r="B501">
            <v>42</v>
          </cell>
          <cell r="C501" t="str">
            <v>06-UWSIF-0.11</v>
          </cell>
          <cell r="D501" t="str">
            <v>06-UWSIF-</v>
          </cell>
          <cell r="E501" t="str">
            <v>0.205</v>
          </cell>
          <cell r="F501">
            <v>4</v>
          </cell>
          <cell r="G501">
            <v>4500</v>
          </cell>
          <cell r="H501">
            <v>25.788</v>
          </cell>
          <cell r="I501">
            <v>2.181</v>
          </cell>
          <cell r="J501">
            <v>-6.431</v>
          </cell>
        </row>
        <row r="502">
          <cell r="A502" t="str">
            <v>2013/05/07 01:31:15</v>
          </cell>
          <cell r="B502">
            <v>42</v>
          </cell>
          <cell r="C502" t="str">
            <v>06-UWSIF-0.11</v>
          </cell>
          <cell r="D502" t="str">
            <v>06-UWSIF-</v>
          </cell>
          <cell r="E502" t="str">
            <v>0.205</v>
          </cell>
          <cell r="F502">
            <v>5</v>
          </cell>
          <cell r="G502">
            <v>4085</v>
          </cell>
          <cell r="H502">
            <v>23.126000000000001</v>
          </cell>
          <cell r="I502">
            <v>2.3069999999999999</v>
          </cell>
          <cell r="J502">
            <v>-6.2569999999999997</v>
          </cell>
        </row>
        <row r="503">
          <cell r="A503" t="str">
            <v>2013/05/07 01:31:15</v>
          </cell>
          <cell r="B503">
            <v>42</v>
          </cell>
          <cell r="C503" t="str">
            <v>06-UWSIF-0.11</v>
          </cell>
          <cell r="D503" t="str">
            <v>06-UWSIF-</v>
          </cell>
          <cell r="E503" t="str">
            <v>0.205</v>
          </cell>
          <cell r="F503">
            <v>6</v>
          </cell>
          <cell r="G503">
            <v>3685</v>
          </cell>
          <cell r="H503">
            <v>20.741</v>
          </cell>
          <cell r="I503">
            <v>2.3220000000000001</v>
          </cell>
          <cell r="J503">
            <v>-6.2560000000000002</v>
          </cell>
        </row>
        <row r="504">
          <cell r="A504" t="str">
            <v>2013/05/07 01:31:15</v>
          </cell>
          <cell r="B504">
            <v>42</v>
          </cell>
          <cell r="C504" t="str">
            <v>06-UWSIF-0.11</v>
          </cell>
          <cell r="D504" t="str">
            <v>06-UWSIF-</v>
          </cell>
          <cell r="E504" t="str">
            <v>0.205</v>
          </cell>
          <cell r="F504">
            <v>7</v>
          </cell>
          <cell r="G504">
            <v>3302</v>
          </cell>
          <cell r="H504">
            <v>18.47</v>
          </cell>
          <cell r="I504">
            <v>2.4900000000000002</v>
          </cell>
          <cell r="J504">
            <v>-6.08</v>
          </cell>
        </row>
        <row r="505">
          <cell r="A505" t="str">
            <v>2013/05/07 01:31:15</v>
          </cell>
          <cell r="B505">
            <v>42</v>
          </cell>
          <cell r="C505" t="str">
            <v>06-UWSIF-0.11</v>
          </cell>
          <cell r="D505" t="str">
            <v>06-UWSIF-</v>
          </cell>
          <cell r="E505" t="str">
            <v>0.205</v>
          </cell>
          <cell r="F505">
            <v>8</v>
          </cell>
          <cell r="G505">
            <v>2961</v>
          </cell>
          <cell r="H505">
            <v>16.469000000000001</v>
          </cell>
          <cell r="I505">
            <v>2.6219999999999999</v>
          </cell>
          <cell r="J505">
            <v>-6.0179999999999998</v>
          </cell>
        </row>
        <row r="506">
          <cell r="A506" t="str">
            <v>2013/05/07 01:31:15</v>
          </cell>
          <cell r="B506">
            <v>42</v>
          </cell>
          <cell r="C506" t="str">
            <v>06-UWSIF-0.11</v>
          </cell>
          <cell r="D506" t="str">
            <v>06-UWSIF-</v>
          </cell>
          <cell r="E506" t="str">
            <v>0.205</v>
          </cell>
          <cell r="F506">
            <v>9</v>
          </cell>
          <cell r="G506">
            <v>2651</v>
          </cell>
          <cell r="H506">
            <v>14.678000000000001</v>
          </cell>
          <cell r="I506">
            <v>2.669</v>
          </cell>
          <cell r="J506">
            <v>-5.883</v>
          </cell>
        </row>
        <row r="507">
          <cell r="A507" t="str">
            <v>2013/05/07 01:31:15</v>
          </cell>
          <cell r="B507">
            <v>42</v>
          </cell>
          <cell r="C507" t="str">
            <v>06-UWSIF-0.11</v>
          </cell>
          <cell r="D507" t="str">
            <v>06-UWSIF-</v>
          </cell>
          <cell r="E507" t="str">
            <v>0.205</v>
          </cell>
          <cell r="F507">
            <v>10</v>
          </cell>
          <cell r="G507">
            <v>2368</v>
          </cell>
          <cell r="H507">
            <v>13.048999999999999</v>
          </cell>
          <cell r="I507">
            <v>2.734</v>
          </cell>
          <cell r="J507">
            <v>-5.7839999999999998</v>
          </cell>
        </row>
        <row r="508">
          <cell r="A508" t="str">
            <v>2013/05/07 01:31:15</v>
          </cell>
          <cell r="B508">
            <v>42</v>
          </cell>
          <cell r="C508" t="str">
            <v>06-UWSIF-0.11</v>
          </cell>
          <cell r="D508" t="str">
            <v>06-UWSIF-</v>
          </cell>
          <cell r="E508" t="str">
            <v>0.205</v>
          </cell>
          <cell r="F508">
            <v>11</v>
          </cell>
          <cell r="G508">
            <v>2511</v>
          </cell>
          <cell r="H508">
            <v>48.500999999999998</v>
          </cell>
          <cell r="I508">
            <v>0.46700000000000003</v>
          </cell>
          <cell r="J508">
            <v>0.23499999999999999</v>
          </cell>
        </row>
        <row r="509">
          <cell r="A509" t="str">
            <v>2013/05/07 01:31:15</v>
          </cell>
          <cell r="B509">
            <v>42</v>
          </cell>
          <cell r="C509" t="str">
            <v>06-UWSIF-0.11</v>
          </cell>
          <cell r="D509" t="str">
            <v>06-UWSIF-</v>
          </cell>
          <cell r="E509" t="str">
            <v>0.205</v>
          </cell>
          <cell r="F509">
            <v>12</v>
          </cell>
          <cell r="G509">
            <v>2517</v>
          </cell>
          <cell r="H509">
            <v>48.628999999999998</v>
          </cell>
          <cell r="I509">
            <v>0.17699999999999999</v>
          </cell>
          <cell r="J509">
            <v>-3.3000000000000002E-2</v>
          </cell>
        </row>
        <row r="510">
          <cell r="A510" t="str">
            <v>2013/05/07 01:31:15</v>
          </cell>
          <cell r="B510">
            <v>42</v>
          </cell>
          <cell r="C510" t="str">
            <v>06-UWSIF-0.11</v>
          </cell>
          <cell r="D510" t="str">
            <v>06-UWSIF-</v>
          </cell>
          <cell r="E510" t="str">
            <v>0.205</v>
          </cell>
          <cell r="F510">
            <v>13</v>
          </cell>
          <cell r="G510">
            <v>2513</v>
          </cell>
          <cell r="H510">
            <v>48.591999999999999</v>
          </cell>
          <cell r="I510">
            <v>9.7000000000000003E-2</v>
          </cell>
          <cell r="J510">
            <v>-8.8999999999999996E-2</v>
          </cell>
        </row>
        <row r="511">
          <cell r="A511" t="str">
            <v>2013/05/07 01:53:28</v>
          </cell>
          <cell r="B511">
            <v>43</v>
          </cell>
          <cell r="C511" t="str">
            <v>06-UWSIF-0.12</v>
          </cell>
          <cell r="D511" t="str">
            <v>06-UWSIF-</v>
          </cell>
          <cell r="F511">
            <v>1</v>
          </cell>
          <cell r="G511">
            <v>2514</v>
          </cell>
          <cell r="H511">
            <v>48.597999999999999</v>
          </cell>
          <cell r="I511">
            <v>0.13300000000000001</v>
          </cell>
          <cell r="J511">
            <v>0.14099999999999999</v>
          </cell>
        </row>
        <row r="512">
          <cell r="A512" t="str">
            <v>2013/05/07 01:53:28</v>
          </cell>
          <cell r="B512">
            <v>43</v>
          </cell>
          <cell r="C512" t="str">
            <v>06-UWSIF-0.12</v>
          </cell>
          <cell r="D512" t="str">
            <v>06-UWSIF-</v>
          </cell>
          <cell r="F512">
            <v>2</v>
          </cell>
          <cell r="G512">
            <v>2516</v>
          </cell>
          <cell r="H512">
            <v>73.495999999999995</v>
          </cell>
          <cell r="I512">
            <v>0</v>
          </cell>
          <cell r="J512">
            <v>0</v>
          </cell>
        </row>
        <row r="513">
          <cell r="A513" t="str">
            <v>2013/05/07 01:53:28</v>
          </cell>
          <cell r="B513">
            <v>43</v>
          </cell>
          <cell r="C513" t="str">
            <v>06-UWSIF-0.12</v>
          </cell>
          <cell r="D513" t="str">
            <v>06-UWSIF-</v>
          </cell>
          <cell r="F513">
            <v>3</v>
          </cell>
          <cell r="G513">
            <v>2511</v>
          </cell>
          <cell r="H513">
            <v>48.576000000000001</v>
          </cell>
          <cell r="I513">
            <v>-4.5999999999999999E-2</v>
          </cell>
          <cell r="J513">
            <v>-5.8999999999999997E-2</v>
          </cell>
        </row>
        <row r="514">
          <cell r="A514" t="str">
            <v>2013/05/07 01:53:28</v>
          </cell>
          <cell r="B514">
            <v>43</v>
          </cell>
          <cell r="C514" t="str">
            <v>06-UWSIF-0.12</v>
          </cell>
          <cell r="D514" t="str">
            <v>06-UWSIF-</v>
          </cell>
          <cell r="F514">
            <v>4</v>
          </cell>
          <cell r="G514">
            <v>5071</v>
          </cell>
          <cell r="H514">
            <v>28.565000000000001</v>
          </cell>
          <cell r="I514">
            <v>2.0550000000000002</v>
          </cell>
          <cell r="J514">
            <v>-6.3979999999999997</v>
          </cell>
        </row>
        <row r="515">
          <cell r="A515" t="str">
            <v>2013/05/07 01:53:28</v>
          </cell>
          <cell r="B515">
            <v>43</v>
          </cell>
          <cell r="C515" t="str">
            <v>06-UWSIF-0.12</v>
          </cell>
          <cell r="D515" t="str">
            <v>06-UWSIF-</v>
          </cell>
          <cell r="F515">
            <v>5</v>
          </cell>
          <cell r="G515">
            <v>4575</v>
          </cell>
          <cell r="H515">
            <v>25.87</v>
          </cell>
          <cell r="I515">
            <v>2.1749999999999998</v>
          </cell>
          <cell r="J515">
            <v>-6.2859999999999996</v>
          </cell>
        </row>
        <row r="516">
          <cell r="A516" t="str">
            <v>2013/05/07 01:53:28</v>
          </cell>
          <cell r="B516">
            <v>43</v>
          </cell>
          <cell r="C516" t="str">
            <v>06-UWSIF-0.12</v>
          </cell>
          <cell r="D516" t="str">
            <v>06-UWSIF-</v>
          </cell>
          <cell r="F516">
            <v>6</v>
          </cell>
          <cell r="G516">
            <v>4091</v>
          </cell>
          <cell r="H516">
            <v>23.186</v>
          </cell>
          <cell r="I516">
            <v>2.2480000000000002</v>
          </cell>
          <cell r="J516">
            <v>-6.2039999999999997</v>
          </cell>
        </row>
        <row r="517">
          <cell r="A517" t="str">
            <v>2013/05/07 01:53:28</v>
          </cell>
          <cell r="B517">
            <v>43</v>
          </cell>
          <cell r="C517" t="str">
            <v>06-UWSIF-0.12</v>
          </cell>
          <cell r="D517" t="str">
            <v>06-UWSIF-</v>
          </cell>
          <cell r="F517">
            <v>7</v>
          </cell>
          <cell r="G517">
            <v>3666</v>
          </cell>
          <cell r="H517">
            <v>20.724</v>
          </cell>
          <cell r="I517">
            <v>2.3410000000000002</v>
          </cell>
          <cell r="J517">
            <v>-6.1269999999999998</v>
          </cell>
        </row>
        <row r="518">
          <cell r="A518" t="str">
            <v>2013/05/07 01:53:28</v>
          </cell>
          <cell r="B518">
            <v>43</v>
          </cell>
          <cell r="C518" t="str">
            <v>06-UWSIF-0.12</v>
          </cell>
          <cell r="D518" t="str">
            <v>06-UWSIF-</v>
          </cell>
          <cell r="F518">
            <v>8</v>
          </cell>
          <cell r="G518">
            <v>3287</v>
          </cell>
          <cell r="H518">
            <v>18.478999999999999</v>
          </cell>
          <cell r="I518">
            <v>2.4500000000000002</v>
          </cell>
          <cell r="J518">
            <v>-5.9870000000000001</v>
          </cell>
        </row>
        <row r="519">
          <cell r="A519" t="str">
            <v>2013/05/07 01:53:28</v>
          </cell>
          <cell r="B519">
            <v>43</v>
          </cell>
          <cell r="C519" t="str">
            <v>06-UWSIF-0.12</v>
          </cell>
          <cell r="D519" t="str">
            <v>06-UWSIF-</v>
          </cell>
          <cell r="F519">
            <v>9</v>
          </cell>
          <cell r="G519">
            <v>2949</v>
          </cell>
          <cell r="H519">
            <v>16.460999999999999</v>
          </cell>
          <cell r="I519">
            <v>2.431</v>
          </cell>
          <cell r="J519">
            <v>-5.7889999999999997</v>
          </cell>
        </row>
        <row r="520">
          <cell r="A520" t="str">
            <v>2013/05/07 01:53:28</v>
          </cell>
          <cell r="B520">
            <v>43</v>
          </cell>
          <cell r="C520" t="str">
            <v>06-UWSIF-0.12</v>
          </cell>
          <cell r="D520" t="str">
            <v>06-UWSIF-</v>
          </cell>
          <cell r="F520">
            <v>10</v>
          </cell>
          <cell r="G520">
            <v>2632</v>
          </cell>
          <cell r="H520">
            <v>14.632999999999999</v>
          </cell>
          <cell r="I520">
            <v>2.4950000000000001</v>
          </cell>
          <cell r="J520">
            <v>-5.8490000000000002</v>
          </cell>
        </row>
        <row r="521">
          <cell r="A521" t="str">
            <v>2013/05/07 01:53:28</v>
          </cell>
          <cell r="B521">
            <v>43</v>
          </cell>
          <cell r="C521" t="str">
            <v>06-UWSIF-0.12</v>
          </cell>
          <cell r="D521" t="str">
            <v>06-UWSIF-</v>
          </cell>
          <cell r="F521">
            <v>11</v>
          </cell>
          <cell r="G521">
            <v>2516</v>
          </cell>
          <cell r="H521">
            <v>48.49</v>
          </cell>
          <cell r="I521">
            <v>0.41699999999999998</v>
          </cell>
          <cell r="J521">
            <v>0.24399999999999999</v>
          </cell>
        </row>
        <row r="522">
          <cell r="A522" t="str">
            <v>2013/05/07 01:53:28</v>
          </cell>
          <cell r="B522">
            <v>43</v>
          </cell>
          <cell r="C522" t="str">
            <v>06-UWSIF-0.12</v>
          </cell>
          <cell r="D522" t="str">
            <v>06-UWSIF-</v>
          </cell>
          <cell r="F522">
            <v>12</v>
          </cell>
          <cell r="G522">
            <v>2519</v>
          </cell>
          <cell r="H522">
            <v>48.651000000000003</v>
          </cell>
          <cell r="I522">
            <v>0.113</v>
          </cell>
          <cell r="J522">
            <v>-7.0000000000000001E-3</v>
          </cell>
        </row>
        <row r="523">
          <cell r="A523" t="str">
            <v>2013/05/07 01:53:28</v>
          </cell>
          <cell r="B523">
            <v>43</v>
          </cell>
          <cell r="C523" t="str">
            <v>06-UWSIF-0.12</v>
          </cell>
          <cell r="D523" t="str">
            <v>06-UWSIF-</v>
          </cell>
          <cell r="F523">
            <v>13</v>
          </cell>
          <cell r="G523">
            <v>2520</v>
          </cell>
          <cell r="H523">
            <v>48.604999999999997</v>
          </cell>
          <cell r="I523">
            <v>3.1E-2</v>
          </cell>
          <cell r="J523">
            <v>-7.4999999999999997E-2</v>
          </cell>
        </row>
        <row r="524">
          <cell r="A524" t="str">
            <v>2013/05/07 02:15:41</v>
          </cell>
          <cell r="B524">
            <v>44</v>
          </cell>
          <cell r="D524" t="str">
            <v>204-UWSIF-</v>
          </cell>
          <cell r="F524">
            <v>1</v>
          </cell>
          <cell r="G524">
            <v>2518</v>
          </cell>
          <cell r="H524">
            <v>48.567999999999998</v>
          </cell>
          <cell r="I524">
            <v>0.13500000000000001</v>
          </cell>
          <cell r="J524">
            <v>0.108</v>
          </cell>
        </row>
        <row r="525">
          <cell r="A525" t="str">
            <v>2013/05/07 02:15:41</v>
          </cell>
          <cell r="B525">
            <v>44</v>
          </cell>
          <cell r="D525" t="str">
            <v>204-UWSIF-</v>
          </cell>
          <cell r="F525">
            <v>2</v>
          </cell>
          <cell r="G525">
            <v>2521</v>
          </cell>
          <cell r="H525">
            <v>73.549000000000007</v>
          </cell>
          <cell r="I525">
            <v>0</v>
          </cell>
          <cell r="J525">
            <v>0</v>
          </cell>
        </row>
        <row r="526">
          <cell r="A526" t="str">
            <v>2013/05/07 02:15:41</v>
          </cell>
          <cell r="B526">
            <v>44</v>
          </cell>
          <cell r="D526" t="str">
            <v>204-UWSIF-</v>
          </cell>
          <cell r="F526">
            <v>3</v>
          </cell>
          <cell r="G526">
            <v>2515</v>
          </cell>
          <cell r="H526">
            <v>48.6</v>
          </cell>
          <cell r="I526">
            <v>-4.3999999999999997E-2</v>
          </cell>
          <cell r="J526">
            <v>-7.3999999999999996E-2</v>
          </cell>
        </row>
        <row r="527">
          <cell r="A527" t="str">
            <v>2013/05/07 02:15:41</v>
          </cell>
          <cell r="B527">
            <v>44</v>
          </cell>
          <cell r="D527" t="str">
            <v>204-UWSIF-</v>
          </cell>
          <cell r="F527">
            <v>4</v>
          </cell>
          <cell r="G527">
            <v>1936</v>
          </cell>
          <cell r="H527">
            <v>11.612</v>
          </cell>
          <cell r="I527">
            <v>3.395</v>
          </cell>
          <cell r="J527">
            <v>13.269</v>
          </cell>
        </row>
        <row r="528">
          <cell r="A528" t="str">
            <v>2013/05/07 02:15:41</v>
          </cell>
          <cell r="B528">
            <v>44</v>
          </cell>
          <cell r="D528" t="str">
            <v>204-UWSIF-</v>
          </cell>
          <cell r="F528">
            <v>5</v>
          </cell>
          <cell r="G528">
            <v>1767</v>
          </cell>
          <cell r="H528">
            <v>10.432</v>
          </cell>
          <cell r="I528">
            <v>3.585</v>
          </cell>
          <cell r="J528">
            <v>13.356999999999999</v>
          </cell>
        </row>
        <row r="529">
          <cell r="A529" t="str">
            <v>2013/05/07 02:15:41</v>
          </cell>
          <cell r="B529">
            <v>44</v>
          </cell>
          <cell r="D529" t="str">
            <v>204-UWSIF-</v>
          </cell>
          <cell r="F529">
            <v>6</v>
          </cell>
          <cell r="G529">
            <v>1595</v>
          </cell>
          <cell r="H529">
            <v>9.3919999999999995</v>
          </cell>
          <cell r="I529">
            <v>3.653</v>
          </cell>
          <cell r="J529">
            <v>13.353999999999999</v>
          </cell>
        </row>
        <row r="530">
          <cell r="A530" t="str">
            <v>2013/05/07 02:15:41</v>
          </cell>
          <cell r="B530">
            <v>44</v>
          </cell>
          <cell r="D530" t="str">
            <v>204-UWSIF-</v>
          </cell>
          <cell r="F530">
            <v>7</v>
          </cell>
          <cell r="G530">
            <v>1424</v>
          </cell>
          <cell r="H530">
            <v>8.42</v>
          </cell>
          <cell r="I530">
            <v>3.802</v>
          </cell>
          <cell r="J530">
            <v>13.305999999999999</v>
          </cell>
        </row>
        <row r="531">
          <cell r="A531" t="str">
            <v>2013/05/07 02:15:41</v>
          </cell>
          <cell r="B531">
            <v>44</v>
          </cell>
          <cell r="D531" t="str">
            <v>204-UWSIF-</v>
          </cell>
          <cell r="F531">
            <v>8</v>
          </cell>
          <cell r="G531">
            <v>1268</v>
          </cell>
          <cell r="H531">
            <v>7.5309999999999997</v>
          </cell>
          <cell r="I531">
            <v>3.8820000000000001</v>
          </cell>
          <cell r="J531">
            <v>13.439</v>
          </cell>
        </row>
        <row r="532">
          <cell r="A532" t="str">
            <v>2013/05/07 02:15:41</v>
          </cell>
          <cell r="B532">
            <v>44</v>
          </cell>
          <cell r="D532" t="str">
            <v>204-UWSIF-</v>
          </cell>
          <cell r="F532">
            <v>9</v>
          </cell>
          <cell r="G532">
            <v>1139</v>
          </cell>
          <cell r="H532">
            <v>6.7359999999999998</v>
          </cell>
          <cell r="I532">
            <v>3.9849999999999999</v>
          </cell>
          <cell r="J532">
            <v>13.548999999999999</v>
          </cell>
        </row>
        <row r="533">
          <cell r="A533" t="str">
            <v>2013/05/07 02:15:41</v>
          </cell>
          <cell r="B533">
            <v>44</v>
          </cell>
          <cell r="D533" t="str">
            <v>204-UWSIF-</v>
          </cell>
          <cell r="F533">
            <v>10</v>
          </cell>
          <cell r="G533">
            <v>1022</v>
          </cell>
          <cell r="H533">
            <v>5.992</v>
          </cell>
          <cell r="I533">
            <v>3.956</v>
          </cell>
          <cell r="J533">
            <v>13.59</v>
          </cell>
        </row>
        <row r="534">
          <cell r="A534" t="str">
            <v>2013/05/07 02:15:41</v>
          </cell>
          <cell r="B534">
            <v>44</v>
          </cell>
          <cell r="D534" t="str">
            <v>204-UWSIF-</v>
          </cell>
          <cell r="F534">
            <v>11</v>
          </cell>
          <cell r="G534">
            <v>2477</v>
          </cell>
          <cell r="H534">
            <v>47.863</v>
          </cell>
          <cell r="I534">
            <v>0.47299999999999998</v>
          </cell>
          <cell r="J534">
            <v>0.437</v>
          </cell>
        </row>
        <row r="535">
          <cell r="A535" t="str">
            <v>2013/05/07 02:15:41</v>
          </cell>
          <cell r="B535">
            <v>44</v>
          </cell>
          <cell r="D535" t="str">
            <v>204-UWSIF-</v>
          </cell>
          <cell r="F535">
            <v>12</v>
          </cell>
          <cell r="G535">
            <v>2482</v>
          </cell>
          <cell r="H535">
            <v>47.941000000000003</v>
          </cell>
          <cell r="I535">
            <v>7.0000000000000007E-2</v>
          </cell>
          <cell r="J535">
            <v>1.6E-2</v>
          </cell>
        </row>
        <row r="536">
          <cell r="A536" t="str">
            <v>2013/05/07 02:15:41</v>
          </cell>
          <cell r="B536">
            <v>44</v>
          </cell>
          <cell r="D536" t="str">
            <v>204-UWSIF-</v>
          </cell>
          <cell r="F536">
            <v>13</v>
          </cell>
          <cell r="G536">
            <v>2484</v>
          </cell>
          <cell r="H536">
            <v>48.006</v>
          </cell>
          <cell r="I536">
            <v>-3.1E-2</v>
          </cell>
          <cell r="J536">
            <v>-0.115</v>
          </cell>
        </row>
        <row r="537">
          <cell r="A537" t="str">
            <v>2013/05/07 02:37:55</v>
          </cell>
          <cell r="B537">
            <v>45</v>
          </cell>
          <cell r="D537" t="str">
            <v>204-UWSIF-</v>
          </cell>
          <cell r="F537">
            <v>1</v>
          </cell>
          <cell r="G537">
            <v>2495</v>
          </cell>
          <cell r="H537">
            <v>48.103000000000002</v>
          </cell>
          <cell r="I537">
            <v>0.11799999999999999</v>
          </cell>
          <cell r="J537">
            <v>0.125</v>
          </cell>
        </row>
        <row r="538">
          <cell r="A538" t="str">
            <v>2013/05/07 02:37:55</v>
          </cell>
          <cell r="B538">
            <v>45</v>
          </cell>
          <cell r="D538" t="str">
            <v>204-UWSIF-</v>
          </cell>
          <cell r="F538">
            <v>2</v>
          </cell>
          <cell r="G538">
            <v>2493</v>
          </cell>
          <cell r="H538">
            <v>72.835999999999999</v>
          </cell>
          <cell r="I538">
            <v>0</v>
          </cell>
          <cell r="J538">
            <v>0</v>
          </cell>
        </row>
        <row r="539">
          <cell r="A539" t="str">
            <v>2013/05/07 02:37:55</v>
          </cell>
          <cell r="B539">
            <v>45</v>
          </cell>
          <cell r="D539" t="str">
            <v>204-UWSIF-</v>
          </cell>
          <cell r="F539">
            <v>3</v>
          </cell>
          <cell r="G539">
            <v>2497</v>
          </cell>
          <cell r="H539">
            <v>48.182000000000002</v>
          </cell>
          <cell r="I539">
            <v>-4.1000000000000002E-2</v>
          </cell>
          <cell r="J539">
            <v>-4.9000000000000002E-2</v>
          </cell>
        </row>
        <row r="540">
          <cell r="A540" t="str">
            <v>2013/05/07 02:37:55</v>
          </cell>
          <cell r="B540">
            <v>45</v>
          </cell>
          <cell r="D540" t="str">
            <v>204-UWSIF-</v>
          </cell>
          <cell r="F540">
            <v>4</v>
          </cell>
          <cell r="G540">
            <v>1885</v>
          </cell>
          <cell r="H540">
            <v>11.542999999999999</v>
          </cell>
          <cell r="I540">
            <v>3.36</v>
          </cell>
          <cell r="J540">
            <v>13.205</v>
          </cell>
        </row>
        <row r="541">
          <cell r="A541" t="str">
            <v>2013/05/07 02:37:55</v>
          </cell>
          <cell r="B541">
            <v>45</v>
          </cell>
          <cell r="D541" t="str">
            <v>204-UWSIF-</v>
          </cell>
          <cell r="F541">
            <v>5</v>
          </cell>
          <cell r="G541">
            <v>1711</v>
          </cell>
          <cell r="H541">
            <v>10.301</v>
          </cell>
          <cell r="I541">
            <v>3.5739999999999998</v>
          </cell>
          <cell r="J541">
            <v>13.339</v>
          </cell>
        </row>
        <row r="542">
          <cell r="A542" t="str">
            <v>2013/05/07 02:37:55</v>
          </cell>
          <cell r="B542">
            <v>45</v>
          </cell>
          <cell r="D542" t="str">
            <v>204-UWSIF-</v>
          </cell>
          <cell r="F542">
            <v>6</v>
          </cell>
          <cell r="G542">
            <v>1563</v>
          </cell>
          <cell r="H542">
            <v>9.2439999999999998</v>
          </cell>
          <cell r="I542">
            <v>3.6059999999999999</v>
          </cell>
          <cell r="J542">
            <v>13.430999999999999</v>
          </cell>
        </row>
        <row r="543">
          <cell r="A543" t="str">
            <v>2013/05/07 02:37:55</v>
          </cell>
          <cell r="B543">
            <v>45</v>
          </cell>
          <cell r="D543" t="str">
            <v>204-UWSIF-</v>
          </cell>
          <cell r="F543">
            <v>7</v>
          </cell>
          <cell r="G543">
            <v>1425</v>
          </cell>
          <cell r="H543">
            <v>8.2680000000000007</v>
          </cell>
          <cell r="I543">
            <v>3.7149999999999999</v>
          </cell>
          <cell r="J543">
            <v>13.43</v>
          </cell>
        </row>
        <row r="544">
          <cell r="A544" t="str">
            <v>2013/05/07 02:37:55</v>
          </cell>
          <cell r="B544">
            <v>45</v>
          </cell>
          <cell r="D544" t="str">
            <v>204-UWSIF-</v>
          </cell>
          <cell r="F544">
            <v>8</v>
          </cell>
          <cell r="G544">
            <v>1300</v>
          </cell>
          <cell r="H544">
            <v>7.47</v>
          </cell>
          <cell r="I544">
            <v>3.7210000000000001</v>
          </cell>
          <cell r="J544">
            <v>13.601000000000001</v>
          </cell>
        </row>
        <row r="545">
          <cell r="A545" t="str">
            <v>2013/05/07 02:37:55</v>
          </cell>
          <cell r="B545">
            <v>45</v>
          </cell>
          <cell r="D545" t="str">
            <v>204-UWSIF-</v>
          </cell>
          <cell r="F545">
            <v>9</v>
          </cell>
          <cell r="G545">
            <v>1168</v>
          </cell>
          <cell r="H545">
            <v>6.7290000000000001</v>
          </cell>
          <cell r="I545">
            <v>3.7829999999999999</v>
          </cell>
          <cell r="J545">
            <v>13.564</v>
          </cell>
        </row>
        <row r="546">
          <cell r="A546" t="str">
            <v>2013/05/07 02:37:55</v>
          </cell>
          <cell r="B546">
            <v>45</v>
          </cell>
          <cell r="D546" t="str">
            <v>204-UWSIF-</v>
          </cell>
          <cell r="F546">
            <v>10</v>
          </cell>
          <cell r="G546">
            <v>1038</v>
          </cell>
          <cell r="H546">
            <v>6.0209999999999999</v>
          </cell>
          <cell r="I546">
            <v>3.8140000000000001</v>
          </cell>
          <cell r="J546">
            <v>13.766999999999999</v>
          </cell>
        </row>
        <row r="547">
          <cell r="A547" t="str">
            <v>2013/05/07 02:37:55</v>
          </cell>
          <cell r="B547">
            <v>45</v>
          </cell>
          <cell r="D547" t="str">
            <v>204-UWSIF-</v>
          </cell>
          <cell r="F547">
            <v>11</v>
          </cell>
          <cell r="G547">
            <v>2471</v>
          </cell>
          <cell r="H547">
            <v>47.661999999999999</v>
          </cell>
          <cell r="I547">
            <v>0.47799999999999998</v>
          </cell>
          <cell r="J547">
            <v>0.41399999999999998</v>
          </cell>
        </row>
        <row r="548">
          <cell r="A548" t="str">
            <v>2013/05/07 02:37:55</v>
          </cell>
          <cell r="B548">
            <v>45</v>
          </cell>
          <cell r="D548" t="str">
            <v>204-UWSIF-</v>
          </cell>
          <cell r="F548">
            <v>12</v>
          </cell>
          <cell r="G548">
            <v>2475</v>
          </cell>
          <cell r="H548">
            <v>47.792000000000002</v>
          </cell>
          <cell r="I548">
            <v>0.107</v>
          </cell>
          <cell r="J548">
            <v>8.2000000000000003E-2</v>
          </cell>
        </row>
        <row r="549">
          <cell r="A549" t="str">
            <v>2013/05/07 02:37:55</v>
          </cell>
          <cell r="B549">
            <v>45</v>
          </cell>
          <cell r="D549" t="str">
            <v>204-UWSIF-</v>
          </cell>
          <cell r="F549">
            <v>13</v>
          </cell>
          <cell r="G549">
            <v>2480</v>
          </cell>
          <cell r="H549">
            <v>47.823999999999998</v>
          </cell>
          <cell r="I549">
            <v>-8.0000000000000002E-3</v>
          </cell>
          <cell r="J549">
            <v>-1.2999999999999999E-2</v>
          </cell>
        </row>
        <row r="550">
          <cell r="A550" t="str">
            <v>2013/05/07 03:00:08</v>
          </cell>
          <cell r="B550">
            <v>46</v>
          </cell>
          <cell r="D550" t="str">
            <v>203-UWSIF-</v>
          </cell>
          <cell r="F550">
            <v>1</v>
          </cell>
          <cell r="G550">
            <v>2485</v>
          </cell>
          <cell r="H550">
            <v>48.01</v>
          </cell>
          <cell r="I550">
            <v>0.121</v>
          </cell>
          <cell r="J550">
            <v>0.125</v>
          </cell>
        </row>
        <row r="551">
          <cell r="A551" t="str">
            <v>2013/05/07 03:00:08</v>
          </cell>
          <cell r="B551">
            <v>46</v>
          </cell>
          <cell r="D551" t="str">
            <v>203-UWSIF-</v>
          </cell>
          <cell r="F551">
            <v>2</v>
          </cell>
          <cell r="G551">
            <v>2488</v>
          </cell>
          <cell r="H551">
            <v>72.599999999999994</v>
          </cell>
          <cell r="I551">
            <v>0</v>
          </cell>
          <cell r="J551">
            <v>0</v>
          </cell>
        </row>
        <row r="552">
          <cell r="A552" t="str">
            <v>2013/05/07 03:00:08</v>
          </cell>
          <cell r="B552">
            <v>46</v>
          </cell>
          <cell r="D552" t="str">
            <v>203-UWSIF-</v>
          </cell>
          <cell r="F552">
            <v>3</v>
          </cell>
          <cell r="G552">
            <v>2488</v>
          </cell>
          <cell r="H552">
            <v>48.107999999999997</v>
          </cell>
          <cell r="I552">
            <v>-6.6000000000000003E-2</v>
          </cell>
          <cell r="J552">
            <v>-4.3999999999999997E-2</v>
          </cell>
        </row>
        <row r="553">
          <cell r="A553" t="str">
            <v>2013/05/07 03:00:08</v>
          </cell>
          <cell r="B553">
            <v>46</v>
          </cell>
          <cell r="D553" t="str">
            <v>203-UWSIF-</v>
          </cell>
          <cell r="F553">
            <v>4</v>
          </cell>
          <cell r="G553">
            <v>1053</v>
          </cell>
          <cell r="H553">
            <v>6.431</v>
          </cell>
          <cell r="I553">
            <v>9.6560000000000006</v>
          </cell>
          <cell r="J553">
            <v>6.9980000000000002</v>
          </cell>
        </row>
        <row r="554">
          <cell r="A554" t="str">
            <v>2013/05/07 03:00:08</v>
          </cell>
          <cell r="B554">
            <v>46</v>
          </cell>
          <cell r="D554" t="str">
            <v>203-UWSIF-</v>
          </cell>
          <cell r="F554">
            <v>5</v>
          </cell>
          <cell r="G554">
            <v>947</v>
          </cell>
          <cell r="H554">
            <v>5.7140000000000004</v>
          </cell>
          <cell r="I554">
            <v>9.9350000000000005</v>
          </cell>
          <cell r="J554">
            <v>6.9290000000000003</v>
          </cell>
        </row>
        <row r="555">
          <cell r="A555" t="str">
            <v>2013/05/07 03:00:08</v>
          </cell>
          <cell r="B555">
            <v>46</v>
          </cell>
          <cell r="D555" t="str">
            <v>203-UWSIF-</v>
          </cell>
          <cell r="F555">
            <v>6</v>
          </cell>
          <cell r="G555">
            <v>856</v>
          </cell>
          <cell r="H555">
            <v>5.09</v>
          </cell>
          <cell r="I555">
            <v>9.9550000000000001</v>
          </cell>
          <cell r="J555">
            <v>7.4009999999999998</v>
          </cell>
        </row>
        <row r="556">
          <cell r="A556" t="str">
            <v>2013/05/07 03:00:08</v>
          </cell>
          <cell r="B556">
            <v>46</v>
          </cell>
          <cell r="D556" t="str">
            <v>203-UWSIF-</v>
          </cell>
          <cell r="F556">
            <v>7</v>
          </cell>
          <cell r="G556">
            <v>773</v>
          </cell>
          <cell r="H556">
            <v>4.55</v>
          </cell>
          <cell r="I556">
            <v>9.9990000000000006</v>
          </cell>
          <cell r="J556">
            <v>7.2140000000000004</v>
          </cell>
        </row>
        <row r="557">
          <cell r="A557" t="str">
            <v>2013/05/07 03:00:08</v>
          </cell>
          <cell r="B557">
            <v>46</v>
          </cell>
          <cell r="D557" t="str">
            <v>203-UWSIF-</v>
          </cell>
          <cell r="F557">
            <v>8</v>
          </cell>
          <cell r="G557">
            <v>701</v>
          </cell>
          <cell r="H557">
            <v>4.0679999999999996</v>
          </cell>
          <cell r="I557">
            <v>10.173</v>
          </cell>
          <cell r="J557">
            <v>7.3639999999999999</v>
          </cell>
        </row>
        <row r="558">
          <cell r="A558" t="str">
            <v>2013/05/07 03:00:08</v>
          </cell>
          <cell r="B558">
            <v>46</v>
          </cell>
          <cell r="D558" t="str">
            <v>203-UWSIF-</v>
          </cell>
          <cell r="F558">
            <v>9</v>
          </cell>
          <cell r="G558">
            <v>640</v>
          </cell>
          <cell r="H558">
            <v>3.6469999999999998</v>
          </cell>
          <cell r="I558">
            <v>10.194000000000001</v>
          </cell>
          <cell r="J558">
            <v>7.3819999999999997</v>
          </cell>
        </row>
        <row r="559">
          <cell r="A559" t="str">
            <v>2013/05/07 03:00:08</v>
          </cell>
          <cell r="B559">
            <v>46</v>
          </cell>
          <cell r="D559" t="str">
            <v>203-UWSIF-</v>
          </cell>
          <cell r="F559">
            <v>10</v>
          </cell>
          <cell r="G559">
            <v>584</v>
          </cell>
          <cell r="H559">
            <v>3.2850000000000001</v>
          </cell>
          <cell r="I559">
            <v>10.307</v>
          </cell>
          <cell r="J559">
            <v>7.5830000000000002</v>
          </cell>
        </row>
        <row r="560">
          <cell r="A560" t="str">
            <v>2013/05/07 03:00:08</v>
          </cell>
          <cell r="B560">
            <v>46</v>
          </cell>
          <cell r="D560" t="str">
            <v>203-UWSIF-</v>
          </cell>
          <cell r="F560">
            <v>11</v>
          </cell>
          <cell r="G560">
            <v>2467</v>
          </cell>
          <cell r="H560">
            <v>47.595999999999997</v>
          </cell>
          <cell r="I560">
            <v>0.63900000000000001</v>
          </cell>
          <cell r="J560">
            <v>0.64300000000000002</v>
          </cell>
        </row>
        <row r="561">
          <cell r="A561" t="str">
            <v>2013/05/07 03:00:08</v>
          </cell>
          <cell r="B561">
            <v>46</v>
          </cell>
          <cell r="D561" t="str">
            <v>203-UWSIF-</v>
          </cell>
          <cell r="F561">
            <v>12</v>
          </cell>
          <cell r="G561">
            <v>2466</v>
          </cell>
          <cell r="H561">
            <v>47.689</v>
          </cell>
          <cell r="I561">
            <v>0.16200000000000001</v>
          </cell>
          <cell r="J561">
            <v>0.14099999999999999</v>
          </cell>
        </row>
        <row r="562">
          <cell r="A562" t="str">
            <v>2013/05/07 03:00:08</v>
          </cell>
          <cell r="B562">
            <v>46</v>
          </cell>
          <cell r="D562" t="str">
            <v>203-UWSIF-</v>
          </cell>
          <cell r="F562">
            <v>13</v>
          </cell>
          <cell r="G562">
            <v>2474</v>
          </cell>
          <cell r="H562">
            <v>47.792000000000002</v>
          </cell>
          <cell r="I562">
            <v>-1.2E-2</v>
          </cell>
          <cell r="J562">
            <v>-8.0000000000000002E-3</v>
          </cell>
        </row>
        <row r="563">
          <cell r="A563" t="str">
            <v>2013/05/07 03:22:23</v>
          </cell>
          <cell r="B563">
            <v>47</v>
          </cell>
          <cell r="D563" t="str">
            <v>203-UWSIF-</v>
          </cell>
          <cell r="F563">
            <v>1</v>
          </cell>
          <cell r="G563">
            <v>2481</v>
          </cell>
          <cell r="H563">
            <v>47.976999999999997</v>
          </cell>
          <cell r="I563">
            <v>0.14199999999999999</v>
          </cell>
          <cell r="J563">
            <v>0.11799999999999999</v>
          </cell>
        </row>
        <row r="564">
          <cell r="A564" t="str">
            <v>2013/05/07 03:22:23</v>
          </cell>
          <cell r="B564">
            <v>47</v>
          </cell>
          <cell r="D564" t="str">
            <v>203-UWSIF-</v>
          </cell>
          <cell r="F564">
            <v>2</v>
          </cell>
          <cell r="G564">
            <v>2486</v>
          </cell>
          <cell r="H564">
            <v>72.698999999999998</v>
          </cell>
          <cell r="I564">
            <v>0</v>
          </cell>
          <cell r="J564">
            <v>0</v>
          </cell>
        </row>
        <row r="565">
          <cell r="A565" t="str">
            <v>2013/05/07 03:22:23</v>
          </cell>
          <cell r="B565">
            <v>47</v>
          </cell>
          <cell r="D565" t="str">
            <v>203-UWSIF-</v>
          </cell>
          <cell r="F565">
            <v>3</v>
          </cell>
          <cell r="G565">
            <v>2487</v>
          </cell>
          <cell r="H565">
            <v>48.048000000000002</v>
          </cell>
          <cell r="I565">
            <v>-7.0999999999999994E-2</v>
          </cell>
          <cell r="J565">
            <v>-6.6000000000000003E-2</v>
          </cell>
        </row>
        <row r="566">
          <cell r="A566" t="str">
            <v>2013/05/07 03:22:23</v>
          </cell>
          <cell r="B566">
            <v>47</v>
          </cell>
          <cell r="D566" t="str">
            <v>203-UWSIF-</v>
          </cell>
          <cell r="F566">
            <v>4</v>
          </cell>
          <cell r="G566">
            <v>1037</v>
          </cell>
          <cell r="H566">
            <v>6.36</v>
          </cell>
          <cell r="I566">
            <v>10.121</v>
          </cell>
          <cell r="J566">
            <v>6.766</v>
          </cell>
        </row>
        <row r="567">
          <cell r="A567" t="str">
            <v>2013/05/07 03:22:23</v>
          </cell>
          <cell r="B567">
            <v>47</v>
          </cell>
          <cell r="D567" t="str">
            <v>203-UWSIF-</v>
          </cell>
          <cell r="F567">
            <v>5</v>
          </cell>
          <cell r="G567">
            <v>934</v>
          </cell>
          <cell r="H567">
            <v>5.6669999999999998</v>
          </cell>
          <cell r="I567">
            <v>10.217000000000001</v>
          </cell>
          <cell r="J567">
            <v>6.8120000000000003</v>
          </cell>
        </row>
        <row r="568">
          <cell r="A568" t="str">
            <v>2013/05/07 03:22:23</v>
          </cell>
          <cell r="B568">
            <v>47</v>
          </cell>
          <cell r="D568" t="str">
            <v>203-UWSIF-</v>
          </cell>
          <cell r="F568">
            <v>6</v>
          </cell>
          <cell r="G568">
            <v>842</v>
          </cell>
          <cell r="H568">
            <v>5.0410000000000004</v>
          </cell>
          <cell r="I568">
            <v>10.308999999999999</v>
          </cell>
          <cell r="J568">
            <v>6.9950000000000001</v>
          </cell>
        </row>
        <row r="569">
          <cell r="A569" t="str">
            <v>2013/05/07 03:22:23</v>
          </cell>
          <cell r="B569">
            <v>47</v>
          </cell>
          <cell r="D569" t="str">
            <v>203-UWSIF-</v>
          </cell>
          <cell r="F569">
            <v>7</v>
          </cell>
          <cell r="G569">
            <v>760</v>
          </cell>
          <cell r="H569">
            <v>4.4950000000000001</v>
          </cell>
          <cell r="I569">
            <v>10.313000000000001</v>
          </cell>
          <cell r="J569">
            <v>7.3570000000000002</v>
          </cell>
        </row>
        <row r="570">
          <cell r="A570" t="str">
            <v>2013/05/07 03:22:23</v>
          </cell>
          <cell r="B570">
            <v>47</v>
          </cell>
          <cell r="D570" t="str">
            <v>203-UWSIF-</v>
          </cell>
          <cell r="F570">
            <v>8</v>
          </cell>
          <cell r="G570">
            <v>685</v>
          </cell>
          <cell r="H570">
            <v>4.0140000000000002</v>
          </cell>
          <cell r="I570">
            <v>10.529</v>
          </cell>
          <cell r="J570">
            <v>7.1849999999999996</v>
          </cell>
        </row>
        <row r="571">
          <cell r="A571" t="str">
            <v>2013/05/07 03:22:23</v>
          </cell>
          <cell r="B571">
            <v>47</v>
          </cell>
          <cell r="D571" t="str">
            <v>203-UWSIF-</v>
          </cell>
          <cell r="F571">
            <v>9</v>
          </cell>
          <cell r="G571">
            <v>618</v>
          </cell>
          <cell r="H571">
            <v>3.581</v>
          </cell>
          <cell r="I571">
            <v>10.537000000000001</v>
          </cell>
          <cell r="J571">
            <v>7.3330000000000002</v>
          </cell>
        </row>
        <row r="572">
          <cell r="A572" t="str">
            <v>2013/05/07 03:22:23</v>
          </cell>
          <cell r="B572">
            <v>47</v>
          </cell>
          <cell r="D572" t="str">
            <v>203-UWSIF-</v>
          </cell>
          <cell r="F572">
            <v>10</v>
          </cell>
          <cell r="G572">
            <v>558</v>
          </cell>
          <cell r="H572">
            <v>3.1920000000000002</v>
          </cell>
          <cell r="I572">
            <v>10.726000000000001</v>
          </cell>
          <cell r="J572">
            <v>7.3780000000000001</v>
          </cell>
        </row>
        <row r="573">
          <cell r="A573" t="str">
            <v>2013/05/07 03:22:23</v>
          </cell>
          <cell r="B573">
            <v>47</v>
          </cell>
          <cell r="D573" t="str">
            <v>203-UWSIF-</v>
          </cell>
          <cell r="F573">
            <v>11</v>
          </cell>
          <cell r="G573">
            <v>2468</v>
          </cell>
          <cell r="H573">
            <v>47.622999999999998</v>
          </cell>
          <cell r="I573">
            <v>0.57899999999999996</v>
          </cell>
          <cell r="J573">
            <v>0.64900000000000002</v>
          </cell>
        </row>
        <row r="574">
          <cell r="A574" t="str">
            <v>2013/05/07 03:22:23</v>
          </cell>
          <cell r="B574">
            <v>47</v>
          </cell>
          <cell r="D574" t="str">
            <v>203-UWSIF-</v>
          </cell>
          <cell r="F574">
            <v>12</v>
          </cell>
          <cell r="G574">
            <v>2470</v>
          </cell>
          <cell r="H574">
            <v>47.703000000000003</v>
          </cell>
          <cell r="I574">
            <v>0.13</v>
          </cell>
          <cell r="J574">
            <v>0.22500000000000001</v>
          </cell>
        </row>
        <row r="575">
          <cell r="A575" t="str">
            <v>2013/05/07 03:22:23</v>
          </cell>
          <cell r="B575">
            <v>47</v>
          </cell>
          <cell r="D575" t="str">
            <v>203-UWSIF-</v>
          </cell>
          <cell r="F575">
            <v>13</v>
          </cell>
          <cell r="G575">
            <v>2471</v>
          </cell>
          <cell r="H575">
            <v>47.811999999999998</v>
          </cell>
          <cell r="I575">
            <v>-3.5000000000000003E-2</v>
          </cell>
          <cell r="J575">
            <v>3.3000000000000002E-2</v>
          </cell>
        </row>
        <row r="576">
          <cell r="A576" t="str">
            <v>2013/05/07 03:44:37</v>
          </cell>
          <cell r="B576">
            <v>48</v>
          </cell>
          <cell r="D576" t="str">
            <v>208-UWSIF-</v>
          </cell>
          <cell r="F576">
            <v>1</v>
          </cell>
          <cell r="G576">
            <v>2484</v>
          </cell>
          <cell r="H576">
            <v>47.918999999999997</v>
          </cell>
          <cell r="I576">
            <v>0.11799999999999999</v>
          </cell>
          <cell r="J576">
            <v>0.154</v>
          </cell>
        </row>
        <row r="577">
          <cell r="A577" t="str">
            <v>2013/05/07 03:44:37</v>
          </cell>
          <cell r="B577">
            <v>48</v>
          </cell>
          <cell r="D577" t="str">
            <v>208-UWSIF-</v>
          </cell>
          <cell r="F577">
            <v>2</v>
          </cell>
          <cell r="G577">
            <v>2485</v>
          </cell>
          <cell r="H577">
            <v>72.581999999999994</v>
          </cell>
          <cell r="I577">
            <v>0</v>
          </cell>
          <cell r="J577">
            <v>0</v>
          </cell>
        </row>
        <row r="578">
          <cell r="A578" t="str">
            <v>2013/05/07 03:44:37</v>
          </cell>
          <cell r="B578">
            <v>48</v>
          </cell>
          <cell r="D578" t="str">
            <v>208-UWSIF-</v>
          </cell>
          <cell r="F578">
            <v>3</v>
          </cell>
          <cell r="G578">
            <v>2485</v>
          </cell>
          <cell r="H578">
            <v>48.003999999999998</v>
          </cell>
          <cell r="I578">
            <v>-5.7000000000000002E-2</v>
          </cell>
          <cell r="J578">
            <v>-7.3999999999999996E-2</v>
          </cell>
        </row>
        <row r="579">
          <cell r="A579" t="str">
            <v>2013/05/07 03:44:37</v>
          </cell>
          <cell r="B579">
            <v>48</v>
          </cell>
          <cell r="D579" t="str">
            <v>208-UWSIF-</v>
          </cell>
          <cell r="F579">
            <v>4</v>
          </cell>
          <cell r="G579">
            <v>1065</v>
          </cell>
          <cell r="H579">
            <v>6.556</v>
          </cell>
          <cell r="I579">
            <v>-10.555</v>
          </cell>
          <cell r="J579">
            <v>-2.694</v>
          </cell>
        </row>
        <row r="580">
          <cell r="A580" t="str">
            <v>2013/05/07 03:44:37</v>
          </cell>
          <cell r="B580">
            <v>48</v>
          </cell>
          <cell r="D580" t="str">
            <v>208-UWSIF-</v>
          </cell>
          <cell r="F580">
            <v>5</v>
          </cell>
          <cell r="G580">
            <v>960</v>
          </cell>
          <cell r="H580">
            <v>5.859</v>
          </cell>
          <cell r="I580">
            <v>-10.388</v>
          </cell>
          <cell r="J580">
            <v>-2.6659999999999999</v>
          </cell>
        </row>
        <row r="581">
          <cell r="A581" t="str">
            <v>2013/05/07 03:44:37</v>
          </cell>
          <cell r="B581">
            <v>48</v>
          </cell>
          <cell r="D581" t="str">
            <v>208-UWSIF-</v>
          </cell>
          <cell r="F581">
            <v>6</v>
          </cell>
          <cell r="G581">
            <v>867</v>
          </cell>
          <cell r="H581">
            <v>5.2270000000000003</v>
          </cell>
          <cell r="I581">
            <v>-10.173999999999999</v>
          </cell>
          <cell r="J581">
            <v>-2.3290000000000002</v>
          </cell>
        </row>
        <row r="582">
          <cell r="A582" t="str">
            <v>2013/05/07 03:44:37</v>
          </cell>
          <cell r="B582">
            <v>48</v>
          </cell>
          <cell r="D582" t="str">
            <v>208-UWSIF-</v>
          </cell>
          <cell r="F582">
            <v>7</v>
          </cell>
          <cell r="G582">
            <v>782</v>
          </cell>
          <cell r="H582">
            <v>4.6669999999999998</v>
          </cell>
          <cell r="I582">
            <v>-10.16</v>
          </cell>
          <cell r="J582">
            <v>-2.3690000000000002</v>
          </cell>
        </row>
        <row r="583">
          <cell r="A583" t="str">
            <v>2013/05/07 03:44:37</v>
          </cell>
          <cell r="B583">
            <v>48</v>
          </cell>
          <cell r="D583" t="str">
            <v>208-UWSIF-</v>
          </cell>
          <cell r="F583">
            <v>8</v>
          </cell>
          <cell r="G583">
            <v>706</v>
          </cell>
          <cell r="H583">
            <v>4.16</v>
          </cell>
          <cell r="I583">
            <v>-10.138</v>
          </cell>
          <cell r="J583">
            <v>-2.3479999999999999</v>
          </cell>
        </row>
        <row r="584">
          <cell r="A584" t="str">
            <v>2013/05/07 03:44:37</v>
          </cell>
          <cell r="B584">
            <v>48</v>
          </cell>
          <cell r="D584" t="str">
            <v>208-UWSIF-</v>
          </cell>
          <cell r="F584">
            <v>9</v>
          </cell>
          <cell r="G584">
            <v>637</v>
          </cell>
          <cell r="H584">
            <v>3.7189999999999999</v>
          </cell>
          <cell r="I584">
            <v>-10.065</v>
          </cell>
          <cell r="J584">
            <v>-2.0609999999999999</v>
          </cell>
        </row>
        <row r="585">
          <cell r="A585" t="str">
            <v>2013/05/07 03:44:37</v>
          </cell>
          <cell r="B585">
            <v>48</v>
          </cell>
          <cell r="D585" t="str">
            <v>208-UWSIF-</v>
          </cell>
          <cell r="F585">
            <v>10</v>
          </cell>
          <cell r="G585">
            <v>576</v>
          </cell>
          <cell r="H585">
            <v>3.3250000000000002</v>
          </cell>
          <cell r="I585">
            <v>-9.8409999999999993</v>
          </cell>
          <cell r="J585">
            <v>-2.0510000000000002</v>
          </cell>
        </row>
        <row r="586">
          <cell r="A586" t="str">
            <v>2013/05/07 03:44:37</v>
          </cell>
          <cell r="B586">
            <v>48</v>
          </cell>
          <cell r="D586" t="str">
            <v>208-UWSIF-</v>
          </cell>
          <cell r="F586">
            <v>11</v>
          </cell>
          <cell r="G586">
            <v>2471</v>
          </cell>
          <cell r="H586">
            <v>47.618000000000002</v>
          </cell>
          <cell r="I586">
            <v>0.55900000000000005</v>
          </cell>
          <cell r="J586">
            <v>0.66</v>
          </cell>
        </row>
        <row r="587">
          <cell r="A587" t="str">
            <v>2013/05/07 03:44:37</v>
          </cell>
          <cell r="B587">
            <v>48</v>
          </cell>
          <cell r="D587" t="str">
            <v>208-UWSIF-</v>
          </cell>
          <cell r="F587">
            <v>12</v>
          </cell>
          <cell r="G587">
            <v>2471</v>
          </cell>
          <cell r="H587">
            <v>47.718000000000004</v>
          </cell>
          <cell r="I587">
            <v>9.7000000000000003E-2</v>
          </cell>
          <cell r="J587">
            <v>0.22800000000000001</v>
          </cell>
        </row>
        <row r="588">
          <cell r="A588" t="str">
            <v>2013/05/07 03:44:37</v>
          </cell>
          <cell r="B588">
            <v>48</v>
          </cell>
          <cell r="D588" t="str">
            <v>208-UWSIF-</v>
          </cell>
          <cell r="F588">
            <v>13</v>
          </cell>
          <cell r="G588">
            <v>2475</v>
          </cell>
          <cell r="H588">
            <v>47.805</v>
          </cell>
          <cell r="I588">
            <v>-4.1000000000000002E-2</v>
          </cell>
          <cell r="J588">
            <v>7.0000000000000007E-2</v>
          </cell>
        </row>
        <row r="589">
          <cell r="A589" t="str">
            <v>2013/05/07 04:06:52</v>
          </cell>
          <cell r="B589">
            <v>49</v>
          </cell>
          <cell r="D589" t="str">
            <v>208-UWSIF-</v>
          </cell>
          <cell r="F589">
            <v>1</v>
          </cell>
          <cell r="G589">
            <v>2485</v>
          </cell>
          <cell r="H589">
            <v>47.945999999999998</v>
          </cell>
          <cell r="I589">
            <v>0.153</v>
          </cell>
          <cell r="J589">
            <v>9.0999999999999998E-2</v>
          </cell>
        </row>
        <row r="590">
          <cell r="A590" t="str">
            <v>2013/05/07 04:06:52</v>
          </cell>
          <cell r="B590">
            <v>49</v>
          </cell>
          <cell r="D590" t="str">
            <v>208-UWSIF-</v>
          </cell>
          <cell r="F590">
            <v>2</v>
          </cell>
          <cell r="G590">
            <v>2488</v>
          </cell>
          <cell r="H590">
            <v>72.55</v>
          </cell>
          <cell r="I590">
            <v>0</v>
          </cell>
          <cell r="J590">
            <v>0</v>
          </cell>
        </row>
        <row r="591">
          <cell r="A591" t="str">
            <v>2013/05/07 04:06:52</v>
          </cell>
          <cell r="B591">
            <v>49</v>
          </cell>
          <cell r="D591" t="str">
            <v>208-UWSIF-</v>
          </cell>
          <cell r="F591">
            <v>3</v>
          </cell>
          <cell r="G591">
            <v>2483</v>
          </cell>
          <cell r="H591">
            <v>48.006</v>
          </cell>
          <cell r="I591">
            <v>-2.9000000000000001E-2</v>
          </cell>
          <cell r="J591">
            <v>-6.7000000000000004E-2</v>
          </cell>
        </row>
        <row r="592">
          <cell r="A592" t="str">
            <v>2013/05/07 04:06:52</v>
          </cell>
          <cell r="B592">
            <v>49</v>
          </cell>
          <cell r="D592" t="str">
            <v>208-UWSIF-</v>
          </cell>
          <cell r="F592">
            <v>4</v>
          </cell>
          <cell r="G592">
            <v>1091</v>
          </cell>
          <cell r="H592">
            <v>6.5369999999999999</v>
          </cell>
          <cell r="I592">
            <v>-10.558</v>
          </cell>
          <cell r="J592">
            <v>-2.6240000000000001</v>
          </cell>
        </row>
        <row r="593">
          <cell r="A593" t="str">
            <v>2013/05/07 04:06:52</v>
          </cell>
          <cell r="B593">
            <v>49</v>
          </cell>
          <cell r="D593" t="str">
            <v>208-UWSIF-</v>
          </cell>
          <cell r="F593">
            <v>5</v>
          </cell>
          <cell r="G593">
            <v>981</v>
          </cell>
          <cell r="H593">
            <v>5.8730000000000002</v>
          </cell>
          <cell r="I593">
            <v>-10.35</v>
          </cell>
          <cell r="J593">
            <v>-2.6309999999999998</v>
          </cell>
        </row>
        <row r="594">
          <cell r="A594" t="str">
            <v>2013/05/07 04:06:52</v>
          </cell>
          <cell r="B594">
            <v>49</v>
          </cell>
          <cell r="D594" t="str">
            <v>208-UWSIF-</v>
          </cell>
          <cell r="F594">
            <v>6</v>
          </cell>
          <cell r="G594">
            <v>876</v>
          </cell>
          <cell r="H594">
            <v>5.266</v>
          </cell>
          <cell r="I594">
            <v>-10.157999999999999</v>
          </cell>
          <cell r="J594">
            <v>-2.552</v>
          </cell>
        </row>
        <row r="595">
          <cell r="A595" t="str">
            <v>2013/05/07 04:06:52</v>
          </cell>
          <cell r="B595">
            <v>49</v>
          </cell>
          <cell r="D595" t="str">
            <v>208-UWSIF-</v>
          </cell>
          <cell r="F595">
            <v>7</v>
          </cell>
          <cell r="G595">
            <v>785</v>
          </cell>
          <cell r="H595">
            <v>4.7050000000000001</v>
          </cell>
          <cell r="I595">
            <v>-10.098000000000001</v>
          </cell>
          <cell r="J595">
            <v>-2.5419999999999998</v>
          </cell>
        </row>
        <row r="596">
          <cell r="A596" t="str">
            <v>2013/05/07 04:06:52</v>
          </cell>
          <cell r="B596">
            <v>49</v>
          </cell>
          <cell r="D596" t="str">
            <v>208-UWSIF-</v>
          </cell>
          <cell r="F596">
            <v>8</v>
          </cell>
          <cell r="G596">
            <v>710</v>
          </cell>
          <cell r="H596">
            <v>4.218</v>
          </cell>
          <cell r="I596">
            <v>-9.9540000000000006</v>
          </cell>
          <cell r="J596">
            <v>-2.504</v>
          </cell>
        </row>
        <row r="597">
          <cell r="A597" t="str">
            <v>2013/05/07 04:06:52</v>
          </cell>
          <cell r="B597">
            <v>49</v>
          </cell>
          <cell r="D597" t="str">
            <v>208-UWSIF-</v>
          </cell>
          <cell r="F597">
            <v>9</v>
          </cell>
          <cell r="G597">
            <v>638</v>
          </cell>
          <cell r="H597">
            <v>3.7530000000000001</v>
          </cell>
          <cell r="I597">
            <v>-9.8729999999999993</v>
          </cell>
          <cell r="J597">
            <v>-2.1850000000000001</v>
          </cell>
        </row>
        <row r="598">
          <cell r="A598" t="str">
            <v>2013/05/07 04:06:52</v>
          </cell>
          <cell r="B598">
            <v>49</v>
          </cell>
          <cell r="D598" t="str">
            <v>208-UWSIF-</v>
          </cell>
          <cell r="F598">
            <v>10</v>
          </cell>
          <cell r="G598">
            <v>576</v>
          </cell>
          <cell r="H598">
            <v>3.3540000000000001</v>
          </cell>
          <cell r="I598">
            <v>-10.050000000000001</v>
          </cell>
          <cell r="J598">
            <v>-2.2189999999999999</v>
          </cell>
        </row>
        <row r="599">
          <cell r="A599" t="str">
            <v>2013/05/07 04:06:52</v>
          </cell>
          <cell r="B599">
            <v>49</v>
          </cell>
          <cell r="D599" t="str">
            <v>208-UWSIF-</v>
          </cell>
          <cell r="F599">
            <v>11</v>
          </cell>
          <cell r="G599">
            <v>2463</v>
          </cell>
          <cell r="H599">
            <v>47.542999999999999</v>
          </cell>
          <cell r="I599">
            <v>0.57399999999999995</v>
          </cell>
          <cell r="J599">
            <v>0.66</v>
          </cell>
        </row>
        <row r="600">
          <cell r="A600" t="str">
            <v>2013/05/07 04:06:52</v>
          </cell>
          <cell r="B600">
            <v>49</v>
          </cell>
          <cell r="D600" t="str">
            <v>208-UWSIF-</v>
          </cell>
          <cell r="F600">
            <v>12</v>
          </cell>
          <cell r="G600">
            <v>2467</v>
          </cell>
          <cell r="H600">
            <v>47.661999999999999</v>
          </cell>
          <cell r="I600">
            <v>0.13800000000000001</v>
          </cell>
          <cell r="J600">
            <v>0.2</v>
          </cell>
        </row>
        <row r="601">
          <cell r="A601" t="str">
            <v>2013/05/07 04:06:52</v>
          </cell>
          <cell r="B601">
            <v>49</v>
          </cell>
          <cell r="D601" t="str">
            <v>208-UWSIF-</v>
          </cell>
          <cell r="F601">
            <v>13</v>
          </cell>
          <cell r="G601">
            <v>2468</v>
          </cell>
          <cell r="H601">
            <v>47.725000000000001</v>
          </cell>
          <cell r="I601">
            <v>2E-3</v>
          </cell>
          <cell r="J601">
            <v>8.5999999999999993E-2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macdon1@uwyo.edu" TargetMode="External"/><Relationship Id="rId2" Type="http://schemas.openxmlformats.org/officeDocument/2006/relationships/hyperlink" Target="mailto:ccook21@uwyo.edu" TargetMode="External"/><Relationship Id="rId1" Type="http://schemas.openxmlformats.org/officeDocument/2006/relationships/hyperlink" Target="mailto:dgw@uwyo.edu" TargetMode="External"/><Relationship Id="rId5" Type="http://schemas.openxmlformats.org/officeDocument/2006/relationships/hyperlink" Target="mailto:uwyosif@uwyo.edu" TargetMode="External"/><Relationship Id="rId4" Type="http://schemas.openxmlformats.org/officeDocument/2006/relationships/hyperlink" Target="mailto:cmacdon1@uwyo.ed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B0300"/>
  </sheetPr>
  <dimension ref="A15:J194"/>
  <sheetViews>
    <sheetView tabSelected="1" topLeftCell="A6" workbookViewId="0">
      <selection activeCell="D33" sqref="D33"/>
    </sheetView>
  </sheetViews>
  <sheetFormatPr baseColWidth="10" defaultColWidth="8.83203125" defaultRowHeight="16"/>
  <cols>
    <col min="1" max="1" width="22.33203125" style="1" customWidth="1"/>
    <col min="2" max="2" width="20.5" style="1" customWidth="1"/>
    <col min="3" max="3" width="13.6640625" style="1" customWidth="1"/>
    <col min="4" max="4" width="12.6640625" style="1" customWidth="1"/>
    <col min="5" max="5" width="11.5" style="1" customWidth="1"/>
    <col min="6" max="6" width="21.6640625" style="1" customWidth="1"/>
    <col min="7" max="7" width="13.6640625" style="1" customWidth="1"/>
    <col min="8" max="9" width="12" style="1" customWidth="1"/>
    <col min="10" max="10" width="17.33203125" customWidth="1"/>
    <col min="13" max="13" width="21" bestFit="1" customWidth="1"/>
    <col min="16" max="16" width="20.83203125" bestFit="1" customWidth="1"/>
  </cols>
  <sheetData>
    <row r="15" spans="1:10" ht="17" thickBot="1"/>
    <row r="16" spans="1:10" ht="33" customHeight="1">
      <c r="A16" s="139"/>
      <c r="B16" s="140"/>
      <c r="C16" s="141"/>
      <c r="D16" s="141"/>
      <c r="E16" s="142" t="s">
        <v>0</v>
      </c>
      <c r="F16" s="143"/>
      <c r="G16" s="144"/>
      <c r="H16" s="145"/>
      <c r="I16" s="145"/>
      <c r="J16" s="146"/>
    </row>
    <row r="17" spans="1:10" ht="18" customHeight="1">
      <c r="A17" s="147"/>
      <c r="B17" s="148"/>
      <c r="C17" s="149"/>
      <c r="D17" s="150"/>
      <c r="E17" s="151" t="s">
        <v>471</v>
      </c>
      <c r="F17" s="152"/>
      <c r="G17" s="153"/>
      <c r="H17" s="154"/>
      <c r="I17" s="154"/>
      <c r="J17" s="155"/>
    </row>
    <row r="18" spans="1:10" ht="18" customHeight="1">
      <c r="A18" s="156"/>
      <c r="B18" s="157"/>
      <c r="C18" s="158" t="s">
        <v>1</v>
      </c>
      <c r="D18" s="156" t="s">
        <v>2</v>
      </c>
      <c r="E18" s="156"/>
      <c r="F18" s="159"/>
      <c r="G18" s="160"/>
      <c r="H18" s="161"/>
      <c r="I18" s="161"/>
      <c r="J18" s="155"/>
    </row>
    <row r="19" spans="1:10" ht="18" customHeight="1">
      <c r="A19" s="156"/>
      <c r="B19" s="157"/>
      <c r="C19" s="158" t="s">
        <v>3</v>
      </c>
      <c r="D19" s="156" t="s">
        <v>4</v>
      </c>
      <c r="E19" s="156"/>
      <c r="F19" s="159"/>
      <c r="G19" s="160"/>
      <c r="H19" s="161"/>
      <c r="I19" s="161"/>
      <c r="J19" s="155"/>
    </row>
    <row r="20" spans="1:10" ht="18" customHeight="1">
      <c r="A20" s="156"/>
      <c r="B20" s="157"/>
      <c r="C20" s="158" t="s">
        <v>5</v>
      </c>
      <c r="D20" s="162" t="s">
        <v>6</v>
      </c>
      <c r="E20" s="156"/>
      <c r="F20" s="159"/>
      <c r="G20" s="160"/>
      <c r="H20" s="161"/>
      <c r="I20" s="161"/>
      <c r="J20" s="155"/>
    </row>
    <row r="21" spans="1:10" ht="18" customHeight="1">
      <c r="A21" s="156"/>
      <c r="B21" s="157"/>
      <c r="C21" s="158" t="s">
        <v>7</v>
      </c>
      <c r="D21" s="163" t="s">
        <v>8</v>
      </c>
      <c r="E21" s="163"/>
      <c r="F21" s="164"/>
      <c r="G21" s="160"/>
      <c r="H21" s="161"/>
      <c r="I21" s="161"/>
      <c r="J21" s="155"/>
    </row>
    <row r="22" spans="1:10" ht="18" customHeight="1">
      <c r="A22" s="156"/>
      <c r="B22" s="157"/>
      <c r="C22" s="158" t="s">
        <v>9</v>
      </c>
      <c r="D22" s="156" t="s">
        <v>467</v>
      </c>
      <c r="E22" s="156"/>
      <c r="F22" s="157"/>
      <c r="G22" s="157"/>
      <c r="H22" s="157"/>
      <c r="I22" s="157"/>
      <c r="J22" s="155"/>
    </row>
    <row r="23" spans="1:10" ht="18" customHeight="1">
      <c r="A23" s="156"/>
      <c r="B23" s="157"/>
      <c r="C23" s="158" t="s">
        <v>10</v>
      </c>
      <c r="D23" s="156" t="s">
        <v>467</v>
      </c>
      <c r="E23" s="156"/>
      <c r="F23" s="157"/>
      <c r="G23" s="157"/>
      <c r="H23" s="157"/>
      <c r="I23" s="157"/>
      <c r="J23" s="155"/>
    </row>
    <row r="24" spans="1:10" ht="18" customHeight="1">
      <c r="A24" s="156"/>
      <c r="B24" s="157"/>
      <c r="C24" s="158" t="s">
        <v>11</v>
      </c>
      <c r="D24" s="165" t="s">
        <v>468</v>
      </c>
      <c r="E24" s="156"/>
      <c r="F24" s="157"/>
      <c r="G24" s="157"/>
      <c r="H24" s="157"/>
      <c r="I24" s="157"/>
      <c r="J24" s="155"/>
    </row>
    <row r="25" spans="1:10" ht="18" customHeight="1">
      <c r="A25" s="156"/>
      <c r="B25" s="157"/>
      <c r="C25" s="158" t="s">
        <v>12</v>
      </c>
      <c r="D25" s="165" t="s">
        <v>469</v>
      </c>
      <c r="E25" s="156"/>
      <c r="F25" s="157"/>
      <c r="G25" s="157"/>
      <c r="H25" s="157"/>
      <c r="I25" s="157"/>
      <c r="J25" s="155"/>
    </row>
    <row r="26" spans="1:10" ht="18" customHeight="1">
      <c r="A26" s="156"/>
      <c r="B26" s="157"/>
      <c r="C26" s="158" t="s">
        <v>13</v>
      </c>
      <c r="D26" s="166">
        <v>45096</v>
      </c>
      <c r="E26" s="167"/>
      <c r="F26" s="157"/>
      <c r="G26" s="157"/>
      <c r="H26" s="157"/>
      <c r="I26" s="157"/>
      <c r="J26" s="155"/>
    </row>
    <row r="27" spans="1:10" ht="18" customHeight="1">
      <c r="A27" s="156"/>
      <c r="B27" s="157"/>
      <c r="C27" s="158" t="s">
        <v>14</v>
      </c>
      <c r="D27" s="156">
        <v>121</v>
      </c>
      <c r="E27" s="167"/>
      <c r="F27" s="157"/>
      <c r="G27" s="168" t="s">
        <v>15</v>
      </c>
      <c r="H27" s="157"/>
      <c r="I27" s="157"/>
      <c r="J27" s="155"/>
    </row>
    <row r="28" spans="1:10" ht="18" customHeight="1">
      <c r="A28" s="156"/>
      <c r="B28" s="157"/>
      <c r="C28" s="158" t="s">
        <v>16</v>
      </c>
      <c r="D28" s="156" t="s">
        <v>153</v>
      </c>
      <c r="E28" s="157"/>
      <c r="F28" s="169" t="s">
        <v>17</v>
      </c>
      <c r="G28" s="170">
        <f>'QAQC, calculations'!B38</f>
        <v>25</v>
      </c>
      <c r="H28" s="157"/>
      <c r="I28" s="157"/>
      <c r="J28" s="155"/>
    </row>
    <row r="29" spans="1:10" ht="18" customHeight="1">
      <c r="A29" s="156"/>
      <c r="B29" s="157"/>
      <c r="C29" s="158" t="s">
        <v>18</v>
      </c>
      <c r="D29" s="156" t="s">
        <v>19</v>
      </c>
      <c r="E29" s="167"/>
      <c r="F29" s="169" t="s">
        <v>17</v>
      </c>
      <c r="G29" s="171">
        <f>'QAQC, calculations'!G29</f>
        <v>20</v>
      </c>
      <c r="H29" s="157"/>
      <c r="I29" s="157"/>
      <c r="J29" s="155"/>
    </row>
    <row r="30" spans="1:10" ht="18" customHeight="1">
      <c r="A30" s="156"/>
      <c r="B30" s="157"/>
      <c r="C30" s="158" t="s">
        <v>20</v>
      </c>
      <c r="D30" s="156" t="s">
        <v>21</v>
      </c>
      <c r="E30" s="167"/>
      <c r="F30" s="169" t="s">
        <v>17</v>
      </c>
      <c r="G30" s="171">
        <f>'QAQC, calculations'!B71</f>
        <v>18</v>
      </c>
      <c r="H30" s="157"/>
      <c r="I30" s="157"/>
      <c r="J30" s="155"/>
    </row>
    <row r="31" spans="1:10" ht="18" customHeight="1">
      <c r="A31" s="156"/>
      <c r="B31" s="157"/>
      <c r="C31" s="158" t="s">
        <v>22</v>
      </c>
      <c r="D31" s="156" t="s">
        <v>23</v>
      </c>
      <c r="E31" s="167"/>
      <c r="F31" s="169" t="s">
        <v>17</v>
      </c>
      <c r="G31" s="171">
        <f>'QAQC, calculations'!G68</f>
        <v>25</v>
      </c>
      <c r="H31" s="157"/>
      <c r="I31" s="157"/>
      <c r="J31" s="155"/>
    </row>
    <row r="32" spans="1:10" ht="18" customHeight="1">
      <c r="A32" s="156"/>
      <c r="B32" s="157"/>
      <c r="C32" s="158" t="s">
        <v>24</v>
      </c>
      <c r="D32" s="156" t="s">
        <v>25</v>
      </c>
      <c r="E32" s="167"/>
      <c r="F32" s="169" t="s">
        <v>17</v>
      </c>
      <c r="G32" s="171">
        <f>'QAQC, calculations'!L29</f>
        <v>20</v>
      </c>
      <c r="H32" s="157"/>
      <c r="I32" s="157"/>
      <c r="J32" s="155"/>
    </row>
    <row r="33" spans="1:10" ht="20" customHeight="1" thickBot="1">
      <c r="A33" s="156"/>
      <c r="B33" s="157"/>
      <c r="C33" s="158" t="s">
        <v>26</v>
      </c>
      <c r="D33" s="172">
        <f>G33</f>
        <v>108</v>
      </c>
      <c r="E33" s="167"/>
      <c r="F33" s="173" t="s">
        <v>27</v>
      </c>
      <c r="G33" s="174">
        <f>SUM(G28:G32)</f>
        <v>108</v>
      </c>
      <c r="H33" s="157"/>
      <c r="I33" s="157"/>
      <c r="J33" s="155"/>
    </row>
    <row r="34" spans="1:10" ht="18" customHeight="1" thickBot="1">
      <c r="A34" s="247" t="s">
        <v>28</v>
      </c>
      <c r="B34" s="248"/>
      <c r="C34" s="248"/>
      <c r="D34" s="248"/>
      <c r="E34" s="249"/>
      <c r="F34" s="247" t="s">
        <v>29</v>
      </c>
      <c r="G34" s="248"/>
      <c r="H34" s="248"/>
      <c r="I34" s="248"/>
      <c r="J34" s="249"/>
    </row>
    <row r="35" spans="1:10" ht="18" customHeight="1">
      <c r="A35" s="250" t="s">
        <v>30</v>
      </c>
      <c r="B35" s="273" t="s">
        <v>31</v>
      </c>
      <c r="C35" s="273" t="s">
        <v>31</v>
      </c>
      <c r="D35" s="439"/>
      <c r="E35" s="440"/>
      <c r="F35" s="252" t="s">
        <v>32</v>
      </c>
      <c r="G35" s="175"/>
      <c r="H35" s="175"/>
      <c r="I35" s="175"/>
      <c r="J35" s="275"/>
    </row>
    <row r="36" spans="1:10" ht="18" customHeight="1">
      <c r="A36" s="251" t="s">
        <v>153</v>
      </c>
      <c r="B36" s="274" t="s">
        <v>33</v>
      </c>
      <c r="C36" s="274" t="s">
        <v>34</v>
      </c>
      <c r="D36" s="441"/>
      <c r="E36" s="442"/>
      <c r="F36" s="251" t="str">
        <f>D32</f>
        <v>85-UWSIF-Protein</v>
      </c>
      <c r="G36" s="176" t="s">
        <v>33</v>
      </c>
      <c r="H36" s="176" t="s">
        <v>34</v>
      </c>
      <c r="I36" s="176" t="s">
        <v>35</v>
      </c>
      <c r="J36" s="454"/>
    </row>
    <row r="37" spans="1:10" ht="18" customHeight="1">
      <c r="A37" s="177" t="s">
        <v>36</v>
      </c>
      <c r="B37" s="178">
        <f>'QAQC, calculations'!E41</f>
        <v>-28.32</v>
      </c>
      <c r="C37" s="178">
        <f>'QAQC, calculations'!D40</f>
        <v>-2.87</v>
      </c>
      <c r="D37" s="441"/>
      <c r="E37" s="442"/>
      <c r="F37" s="179" t="s">
        <v>31</v>
      </c>
      <c r="G37" s="180">
        <f>'QAQC, calculations'!V29</f>
        <v>-26.98</v>
      </c>
      <c r="H37" s="180">
        <f>'QAQC, calculations'!U29</f>
        <v>5.94</v>
      </c>
      <c r="I37" s="180">
        <f>'QAQC, calculations'!W29</f>
        <v>6.32</v>
      </c>
      <c r="J37" s="442"/>
    </row>
    <row r="38" spans="1:10" ht="18" customHeight="1" thickBot="1">
      <c r="A38" s="181" t="s">
        <v>37</v>
      </c>
      <c r="B38" s="182">
        <f>'QAQC, calculations'!E39</f>
        <v>8.0091661441389975E-2</v>
      </c>
      <c r="C38" s="182">
        <f>'QAQC, calculations'!D39</f>
        <v>0.12427286871856862</v>
      </c>
      <c r="D38" s="441"/>
      <c r="E38" s="442"/>
      <c r="F38" s="177" t="s">
        <v>38</v>
      </c>
      <c r="G38" s="183">
        <f>'QAQC, calculations'!V30</f>
        <v>-27.181805533591799</v>
      </c>
      <c r="H38" s="183">
        <f>'QAQC, calculations'!U30</f>
        <v>6.1290327340579118</v>
      </c>
      <c r="I38" s="183">
        <f>'QAQC, calculations'!W30</f>
        <v>6.0364859442873424</v>
      </c>
      <c r="J38" s="442"/>
    </row>
    <row r="39" spans="1:10" ht="18" customHeight="1" thickTop="1">
      <c r="A39" s="250" t="s">
        <v>39</v>
      </c>
      <c r="B39" s="271" t="s">
        <v>31</v>
      </c>
      <c r="C39" s="271" t="s">
        <v>40</v>
      </c>
      <c r="D39" s="441"/>
      <c r="E39" s="442"/>
      <c r="F39" s="177" t="s">
        <v>37</v>
      </c>
      <c r="G39" s="270">
        <f>'QAQC, calculations'!V31</f>
        <v>6.385218786762499E-2</v>
      </c>
      <c r="H39" s="270">
        <f>'QAQC, calculations'!U31</f>
        <v>0.17696136242001773</v>
      </c>
      <c r="I39" s="183">
        <f>'QAQC, calculations'!W31</f>
        <v>0.54255281615452422</v>
      </c>
      <c r="J39" s="442"/>
    </row>
    <row r="40" spans="1:10" ht="18" customHeight="1">
      <c r="A40" s="251" t="s">
        <v>19</v>
      </c>
      <c r="B40" s="274" t="s">
        <v>33</v>
      </c>
      <c r="C40" s="274" t="s">
        <v>34</v>
      </c>
      <c r="D40" s="441"/>
      <c r="E40" s="442"/>
      <c r="F40" s="184" t="s">
        <v>41</v>
      </c>
      <c r="G40" s="185">
        <f>'QAQC, calculations'!V32</f>
        <v>-26.68</v>
      </c>
      <c r="H40" s="185">
        <f>'QAQC, calculations'!U32</f>
        <v>6.3400000000000007</v>
      </c>
      <c r="I40" s="186">
        <f>'QAQC, calculations'!W32</f>
        <v>7.92</v>
      </c>
      <c r="J40" s="442"/>
    </row>
    <row r="41" spans="1:10" ht="18" customHeight="1" thickBot="1">
      <c r="A41" s="177" t="s">
        <v>36</v>
      </c>
      <c r="B41" s="178">
        <f>'QAQC, calculations'!J32</f>
        <v>24.36</v>
      </c>
      <c r="C41" s="178">
        <f>'QAQC, calculations'!I31</f>
        <v>27.89</v>
      </c>
      <c r="D41" s="441"/>
      <c r="E41" s="442"/>
      <c r="F41" s="187" t="s">
        <v>42</v>
      </c>
      <c r="G41" s="188">
        <f>'QAQC, calculations'!V33</f>
        <v>-27.28</v>
      </c>
      <c r="H41" s="188">
        <f>'QAQC, calculations'!U33</f>
        <v>5.54</v>
      </c>
      <c r="I41" s="189">
        <f>'QAQC, calculations'!W33</f>
        <v>4.7200000000000006</v>
      </c>
      <c r="J41" s="442"/>
    </row>
    <row r="42" spans="1:10" ht="21" customHeight="1" thickBot="1">
      <c r="A42" s="190" t="s">
        <v>37</v>
      </c>
      <c r="B42" s="191">
        <f>'QAQC, calculations'!J30</f>
        <v>9.4296173803282507E-2</v>
      </c>
      <c r="C42" s="191">
        <f>'QAQC, calculations'!I30</f>
        <v>0.28583861965077717</v>
      </c>
      <c r="D42" s="443"/>
      <c r="E42" s="444"/>
      <c r="F42" s="192" t="s">
        <v>43</v>
      </c>
      <c r="G42" s="193">
        <v>0.3</v>
      </c>
      <c r="H42" s="194">
        <v>0.4</v>
      </c>
      <c r="I42" s="195">
        <v>1.6</v>
      </c>
      <c r="J42" s="444"/>
    </row>
    <row r="43" spans="1:10" ht="18" customHeight="1">
      <c r="A43" s="250" t="s">
        <v>44</v>
      </c>
      <c r="B43" s="439"/>
      <c r="C43" s="445"/>
      <c r="D43" s="439" t="s">
        <v>31</v>
      </c>
      <c r="E43" s="440"/>
      <c r="F43" s="437" t="s">
        <v>45</v>
      </c>
      <c r="G43" s="196"/>
      <c r="H43" s="197"/>
      <c r="I43" s="197"/>
      <c r="J43" s="455"/>
    </row>
    <row r="44" spans="1:10" ht="18" customHeight="1" thickBot="1">
      <c r="A44" s="251" t="s">
        <v>21</v>
      </c>
      <c r="B44" s="441"/>
      <c r="C44" s="446"/>
      <c r="D44" s="448" t="s">
        <v>35</v>
      </c>
      <c r="E44" s="449"/>
      <c r="F44" s="438"/>
      <c r="G44" s="198" t="s">
        <v>46</v>
      </c>
      <c r="H44" s="198" t="s">
        <v>47</v>
      </c>
      <c r="I44" s="198" t="s">
        <v>48</v>
      </c>
      <c r="J44" s="456"/>
    </row>
    <row r="45" spans="1:10" ht="20" customHeight="1">
      <c r="A45" s="177" t="s">
        <v>36</v>
      </c>
      <c r="B45" s="441"/>
      <c r="C45" s="446"/>
      <c r="D45" s="450">
        <f>'QAQC, calculations'!D73</f>
        <v>17.98</v>
      </c>
      <c r="E45" s="451"/>
      <c r="F45" s="199" t="s">
        <v>31</v>
      </c>
      <c r="G45" s="180">
        <f>'QAQC, calculations'!R29</f>
        <v>46.5</v>
      </c>
      <c r="H45" s="180">
        <f>'QAQC, calculations'!Q29</f>
        <v>13.32</v>
      </c>
      <c r="I45" s="180">
        <f>'QAQC, calculations'!S29</f>
        <v>0.751</v>
      </c>
      <c r="J45" s="456"/>
    </row>
    <row r="46" spans="1:10" ht="18" customHeight="1" thickBot="1">
      <c r="A46" s="181" t="s">
        <v>37</v>
      </c>
      <c r="B46" s="441"/>
      <c r="C46" s="446"/>
      <c r="D46" s="458">
        <f>'QAQC, calculations'!D72</f>
        <v>0.48963789835474819</v>
      </c>
      <c r="E46" s="459"/>
      <c r="F46" s="177" t="s">
        <v>49</v>
      </c>
      <c r="G46" s="183">
        <f>'QAQC, calculations'!R30</f>
        <v>49.599154520434034</v>
      </c>
      <c r="H46" s="183">
        <f>'QAQC, calculations'!Q30</f>
        <v>14.279501828546502</v>
      </c>
      <c r="I46" s="183">
        <f>'QAQC, calculations'!S30</f>
        <v>0.70259437507869305</v>
      </c>
      <c r="J46" s="456"/>
    </row>
    <row r="47" spans="1:10" ht="18" customHeight="1" thickTop="1">
      <c r="A47" s="250" t="s">
        <v>50</v>
      </c>
      <c r="B47" s="441"/>
      <c r="C47" s="446"/>
      <c r="D47" s="432" t="s">
        <v>40</v>
      </c>
      <c r="E47" s="433"/>
      <c r="F47" s="200" t="s">
        <v>37</v>
      </c>
      <c r="G47" s="183">
        <f>'QAQC, calculations'!R31</f>
        <v>0.97663434028124196</v>
      </c>
      <c r="H47" s="183">
        <f>'QAQC, calculations'!Q31</f>
        <v>0.36509850735841315</v>
      </c>
      <c r="I47" s="270">
        <f>'QAQC, calculations'!S31</f>
        <v>8.6685733005261958E-2</v>
      </c>
      <c r="J47" s="456"/>
    </row>
    <row r="48" spans="1:10" ht="18" customHeight="1" thickBot="1">
      <c r="A48" s="251" t="s">
        <v>23</v>
      </c>
      <c r="B48" s="441"/>
      <c r="C48" s="446"/>
      <c r="D48" s="448" t="s">
        <v>34</v>
      </c>
      <c r="E48" s="449"/>
      <c r="F48" s="201" t="s">
        <v>51</v>
      </c>
      <c r="G48" s="202">
        <f>'QAQC, calculations'!R33</f>
        <v>6.664848431040939</v>
      </c>
      <c r="H48" s="202">
        <f>'QAQC, calculations'!Q33</f>
        <v>7.2034671812800539</v>
      </c>
      <c r="I48" s="202">
        <f>'QAQC, calculations'!S33</f>
        <v>11.300394037489186</v>
      </c>
      <c r="J48" s="457"/>
    </row>
    <row r="49" spans="1:10" ht="18" customHeight="1">
      <c r="A49" s="177" t="s">
        <v>36</v>
      </c>
      <c r="B49" s="441"/>
      <c r="C49" s="446"/>
      <c r="D49" s="450">
        <f>'QAQC, calculations'!I70</f>
        <v>5.85</v>
      </c>
      <c r="E49" s="451"/>
      <c r="F49" s="203"/>
      <c r="G49" s="204"/>
      <c r="H49" s="204"/>
      <c r="I49" s="204"/>
      <c r="J49" s="205"/>
    </row>
    <row r="50" spans="1:10" ht="18" customHeight="1" thickBot="1">
      <c r="A50" s="190" t="s">
        <v>37</v>
      </c>
      <c r="B50" s="443"/>
      <c r="C50" s="447"/>
      <c r="D50" s="452">
        <f>'QAQC, calculations'!I69</f>
        <v>0.48788987930308192</v>
      </c>
      <c r="E50" s="453"/>
      <c r="F50" s="206"/>
      <c r="G50" s="194"/>
      <c r="H50" s="194"/>
      <c r="I50" s="194"/>
      <c r="J50" s="207"/>
    </row>
    <row r="51" spans="1:10" ht="18" customHeight="1" thickBot="1">
      <c r="A51" s="434" t="s">
        <v>52</v>
      </c>
      <c r="B51" s="435"/>
      <c r="C51" s="435"/>
      <c r="D51" s="435"/>
      <c r="E51" s="436"/>
      <c r="F51" s="434" t="s">
        <v>53</v>
      </c>
      <c r="G51" s="435"/>
      <c r="H51" s="435"/>
      <c r="I51" s="435"/>
      <c r="J51" s="436"/>
    </row>
    <row r="52" spans="1:10" ht="18" customHeight="1">
      <c r="A52" s="253" t="s">
        <v>54</v>
      </c>
      <c r="B52" s="208">
        <v>45636</v>
      </c>
      <c r="C52" s="209"/>
      <c r="D52" s="209"/>
      <c r="E52" s="210"/>
      <c r="F52" s="255" t="s">
        <v>55</v>
      </c>
      <c r="G52" s="211" t="s">
        <v>101</v>
      </c>
      <c r="H52" s="212"/>
      <c r="I52" s="212"/>
      <c r="J52" s="213"/>
    </row>
    <row r="53" spans="1:10" ht="18" customHeight="1">
      <c r="A53" s="254" t="s">
        <v>56</v>
      </c>
      <c r="B53" s="214">
        <v>45097</v>
      </c>
      <c r="C53" s="215"/>
      <c r="D53" s="215"/>
      <c r="E53" s="216"/>
      <c r="F53" s="255" t="s">
        <v>57</v>
      </c>
      <c r="G53" s="217" t="s">
        <v>102</v>
      </c>
      <c r="H53" s="218"/>
      <c r="I53" s="218"/>
      <c r="J53" s="219"/>
    </row>
    <row r="54" spans="1:10" ht="18" customHeight="1">
      <c r="A54" s="254" t="s">
        <v>58</v>
      </c>
      <c r="B54" s="220" t="s">
        <v>473</v>
      </c>
      <c r="C54" s="215"/>
      <c r="D54" s="215"/>
      <c r="E54" s="216"/>
      <c r="F54" s="255" t="s">
        <v>59</v>
      </c>
      <c r="G54" s="341">
        <v>45636</v>
      </c>
      <c r="H54" s="218"/>
      <c r="I54" s="218"/>
      <c r="J54" s="219"/>
    </row>
    <row r="55" spans="1:10" ht="18" customHeight="1">
      <c r="A55" s="255" t="s">
        <v>60</v>
      </c>
      <c r="B55" s="221"/>
      <c r="C55" s="222"/>
      <c r="D55" s="222"/>
      <c r="E55" s="223"/>
      <c r="F55" s="255" t="s">
        <v>60</v>
      </c>
      <c r="G55" s="224" t="s">
        <v>3857</v>
      </c>
      <c r="H55" s="225"/>
      <c r="I55" s="225"/>
      <c r="J55" s="226"/>
    </row>
    <row r="56" spans="1:10" ht="18" customHeight="1" thickBot="1">
      <c r="A56" s="256"/>
      <c r="B56" s="227"/>
      <c r="C56" s="228"/>
      <c r="D56" s="228"/>
      <c r="E56" s="229"/>
      <c r="F56" s="328"/>
      <c r="G56" s="227" t="s">
        <v>3858</v>
      </c>
      <c r="H56" s="228"/>
      <c r="I56" s="228"/>
      <c r="J56" s="229"/>
    </row>
    <row r="57" spans="1:10" s="102" customFormat="1" ht="20" customHeight="1">
      <c r="A57" s="257" t="s">
        <v>61</v>
      </c>
      <c r="B57" s="230" t="s">
        <v>472</v>
      </c>
      <c r="C57" s="212"/>
      <c r="D57" s="212"/>
      <c r="E57" s="212"/>
      <c r="F57" s="230"/>
      <c r="G57" s="231"/>
      <c r="H57" s="222"/>
      <c r="I57" s="222"/>
      <c r="J57" s="223"/>
    </row>
    <row r="58" spans="1:10" ht="18" customHeight="1">
      <c r="A58" s="258"/>
      <c r="B58" s="232"/>
      <c r="C58" s="218"/>
      <c r="D58" s="218"/>
      <c r="E58" s="218"/>
      <c r="F58" s="232"/>
      <c r="G58" s="232"/>
      <c r="H58" s="218"/>
      <c r="I58" s="218"/>
      <c r="J58" s="219"/>
    </row>
    <row r="59" spans="1:10" ht="18" customHeight="1">
      <c r="A59" s="258"/>
      <c r="B59" s="232"/>
      <c r="C59" s="218"/>
      <c r="D59" s="218"/>
      <c r="E59" s="218"/>
      <c r="F59" s="232"/>
      <c r="G59" s="232"/>
      <c r="H59" s="218"/>
      <c r="I59" s="218"/>
      <c r="J59" s="219"/>
    </row>
    <row r="60" spans="1:10" ht="18" customHeight="1" thickBot="1">
      <c r="A60" s="259"/>
      <c r="B60" s="233"/>
      <c r="C60" s="234"/>
      <c r="D60" s="234"/>
      <c r="E60" s="234"/>
      <c r="F60" s="233"/>
      <c r="G60" s="233"/>
      <c r="H60" s="234"/>
      <c r="I60" s="234"/>
      <c r="J60" s="235"/>
    </row>
    <row r="61" spans="1:10" ht="18" customHeight="1" thickBot="1">
      <c r="A61" s="260" t="s">
        <v>62</v>
      </c>
      <c r="B61" s="261"/>
      <c r="C61" s="261"/>
      <c r="D61" s="261"/>
      <c r="E61" s="262"/>
      <c r="F61" s="263"/>
      <c r="G61" s="264"/>
      <c r="H61" s="264"/>
      <c r="I61" s="264"/>
      <c r="J61" s="265"/>
    </row>
    <row r="62" spans="1:10" ht="18" customHeight="1" thickBot="1">
      <c r="A62" s="64"/>
      <c r="B62" s="60"/>
      <c r="C62" s="60"/>
      <c r="D62" s="60"/>
      <c r="E62" s="60"/>
      <c r="F62" s="60"/>
      <c r="G62" s="60"/>
      <c r="H62" s="60"/>
      <c r="I62" s="60"/>
      <c r="J62" s="65"/>
    </row>
    <row r="63" spans="1:10" ht="18" customHeight="1" thickBot="1">
      <c r="A63" s="272" t="s">
        <v>63</v>
      </c>
      <c r="B63" s="266"/>
      <c r="C63" s="291"/>
      <c r="D63" s="266"/>
      <c r="E63" s="266"/>
      <c r="F63" s="266"/>
      <c r="G63" s="266"/>
      <c r="H63" s="266"/>
      <c r="I63" s="266"/>
      <c r="J63" s="267"/>
    </row>
    <row r="64" spans="1:10" s="102" customFormat="1">
      <c r="A64" s="293" t="s">
        <v>122</v>
      </c>
      <c r="B64" s="294" t="s">
        <v>123</v>
      </c>
      <c r="C64" s="295"/>
      <c r="D64" s="295"/>
      <c r="E64" s="281"/>
      <c r="F64" s="281"/>
      <c r="G64" s="281"/>
      <c r="H64" s="281"/>
      <c r="I64" s="296"/>
      <c r="J64" s="299" t="s">
        <v>146</v>
      </c>
    </row>
    <row r="65" spans="1:10" ht="18" customHeight="1">
      <c r="A65" s="301" t="s">
        <v>151</v>
      </c>
      <c r="B65" s="282" t="s">
        <v>125</v>
      </c>
      <c r="C65" s="283"/>
      <c r="D65" s="283"/>
      <c r="E65" s="284"/>
      <c r="F65" s="284"/>
      <c r="G65" s="284"/>
      <c r="H65" s="284"/>
      <c r="I65" s="297"/>
      <c r="J65" s="300" t="s">
        <v>146</v>
      </c>
    </row>
    <row r="66" spans="1:10" ht="18" customHeight="1" thickBot="1">
      <c r="A66" s="285" t="s">
        <v>126</v>
      </c>
      <c r="B66" s="286" t="s">
        <v>150</v>
      </c>
      <c r="C66" s="287"/>
      <c r="D66" s="287"/>
      <c r="E66" s="288"/>
      <c r="F66" s="288"/>
      <c r="G66" s="288"/>
      <c r="H66" s="288"/>
      <c r="I66" s="292"/>
      <c r="J66" s="298" t="s">
        <v>146</v>
      </c>
    </row>
    <row r="67" spans="1:10" ht="17" thickBot="1">
      <c r="A67" s="60"/>
      <c r="B67" s="62"/>
      <c r="C67" s="60"/>
      <c r="D67" s="60"/>
      <c r="E67" s="60"/>
      <c r="F67" s="60"/>
      <c r="G67" s="60"/>
      <c r="H67" s="60"/>
      <c r="I67" s="60"/>
      <c r="J67" s="60"/>
    </row>
    <row r="68" spans="1:10" ht="22" thickBot="1">
      <c r="A68" s="247" t="s">
        <v>64</v>
      </c>
      <c r="B68" s="268" t="s">
        <v>65</v>
      </c>
      <c r="C68" s="268" t="s">
        <v>66</v>
      </c>
      <c r="D68" s="268" t="s">
        <v>67</v>
      </c>
      <c r="E68" s="268" t="s">
        <v>68</v>
      </c>
      <c r="F68" s="268" t="s">
        <v>69</v>
      </c>
      <c r="G68" s="268" t="s">
        <v>70</v>
      </c>
      <c r="H68" s="268" t="s">
        <v>71</v>
      </c>
      <c r="I68" s="291" t="s">
        <v>152</v>
      </c>
      <c r="J68" s="321" t="s">
        <v>72</v>
      </c>
    </row>
    <row r="69" spans="1:10" ht="18" customHeight="1">
      <c r="A69" s="269" t="s">
        <v>271</v>
      </c>
      <c r="B69" s="236" t="s">
        <v>272</v>
      </c>
      <c r="C69" s="237">
        <v>6.1980000000000004</v>
      </c>
      <c r="D69" s="237">
        <v>28.073</v>
      </c>
      <c r="E69" s="238">
        <v>0.622</v>
      </c>
      <c r="F69" s="238">
        <v>5.8159229959999994</v>
      </c>
      <c r="G69" s="238">
        <v>-32.985690451999993</v>
      </c>
      <c r="H69" s="239">
        <v>7.8666000999999994</v>
      </c>
      <c r="I69" s="159"/>
      <c r="J69" s="240"/>
    </row>
    <row r="70" spans="1:10" ht="18" customHeight="1">
      <c r="A70" s="269" t="s">
        <v>273</v>
      </c>
      <c r="B70" s="236" t="s">
        <v>274</v>
      </c>
      <c r="C70" s="237">
        <v>2.758</v>
      </c>
      <c r="D70" s="237">
        <v>13.36</v>
      </c>
      <c r="E70" s="238">
        <v>0.30199999999999999</v>
      </c>
      <c r="F70" s="238">
        <v>9.7538864660000009</v>
      </c>
      <c r="G70" s="238">
        <v>-27.275016111999996</v>
      </c>
      <c r="H70" s="239">
        <v>-4.4679538999999995</v>
      </c>
      <c r="I70" s="159"/>
      <c r="J70" s="240"/>
    </row>
    <row r="71" spans="1:10" ht="18" customHeight="1">
      <c r="A71" s="269" t="s">
        <v>275</v>
      </c>
      <c r="B71" s="236" t="s">
        <v>276</v>
      </c>
      <c r="C71" s="237">
        <v>4.944</v>
      </c>
      <c r="D71" s="237">
        <v>26.138999999999999</v>
      </c>
      <c r="E71" s="238">
        <v>0.68500000000000005</v>
      </c>
      <c r="F71" s="238">
        <v>8.1149912359999998</v>
      </c>
      <c r="G71" s="238">
        <v>-31.545643843999997</v>
      </c>
      <c r="H71" s="239">
        <v>-3.4935478999999994</v>
      </c>
      <c r="I71" s="159"/>
      <c r="J71" s="240"/>
    </row>
    <row r="72" spans="1:10" ht="18" customHeight="1">
      <c r="A72" s="269" t="s">
        <v>277</v>
      </c>
      <c r="B72" s="236" t="s">
        <v>278</v>
      </c>
      <c r="C72" s="237">
        <v>12.756</v>
      </c>
      <c r="D72" s="237">
        <v>44.854999999999997</v>
      </c>
      <c r="E72" s="238">
        <v>0.95099999999999996</v>
      </c>
      <c r="F72" s="238">
        <v>14.339756454</v>
      </c>
      <c r="G72" s="238">
        <v>-28.208895743999999</v>
      </c>
      <c r="H72" s="239">
        <v>-6.6461077999999993</v>
      </c>
      <c r="I72" s="159"/>
      <c r="J72" s="240"/>
    </row>
    <row r="73" spans="1:10" ht="18" customHeight="1">
      <c r="A73" s="269">
        <v>20230055.004999999</v>
      </c>
      <c r="B73" s="236" t="s">
        <v>279</v>
      </c>
      <c r="C73" s="335"/>
      <c r="D73" s="335"/>
      <c r="E73" s="336"/>
      <c r="F73" s="336"/>
      <c r="G73" s="336"/>
      <c r="H73" s="337"/>
      <c r="I73" s="338" t="s">
        <v>128</v>
      </c>
      <c r="J73" s="339"/>
    </row>
    <row r="74" spans="1:10" ht="18" customHeight="1">
      <c r="A74" s="269" t="s">
        <v>280</v>
      </c>
      <c r="B74" s="236" t="s">
        <v>281</v>
      </c>
      <c r="C74" s="237">
        <v>8.1582626304801682</v>
      </c>
      <c r="D74" s="237">
        <v>42.295053862212953</v>
      </c>
      <c r="E74" s="238">
        <v>0.91184509394572011</v>
      </c>
      <c r="F74" s="238">
        <v>6.4601718999999989</v>
      </c>
      <c r="G74" s="238">
        <v>-27.48352444</v>
      </c>
      <c r="H74" s="239">
        <v>-12.409163903602273</v>
      </c>
      <c r="I74" s="159"/>
      <c r="J74" s="240"/>
    </row>
    <row r="75" spans="1:10" ht="18" customHeight="1">
      <c r="A75" s="269" t="s">
        <v>282</v>
      </c>
      <c r="B75" s="236" t="s">
        <v>283</v>
      </c>
      <c r="C75" s="237">
        <v>6.1200849056603772</v>
      </c>
      <c r="D75" s="237">
        <v>46.822862735849064</v>
      </c>
      <c r="E75" s="238">
        <v>1.4048160377358492</v>
      </c>
      <c r="F75" s="238">
        <v>11.610100859999999</v>
      </c>
      <c r="G75" s="238">
        <v>-31.261583440000003</v>
      </c>
      <c r="H75" s="239">
        <v>-2.2115335296406524</v>
      </c>
      <c r="I75" s="159"/>
      <c r="J75" s="240"/>
    </row>
    <row r="76" spans="1:10" ht="18" customHeight="1">
      <c r="A76" s="269" t="s">
        <v>284</v>
      </c>
      <c r="B76" s="236" t="s">
        <v>285</v>
      </c>
      <c r="C76" s="335">
        <v>5.4965015348288082</v>
      </c>
      <c r="D76" s="237">
        <v>37.527828235294116</v>
      </c>
      <c r="E76" s="336">
        <v>2.3652976470588229</v>
      </c>
      <c r="F76" s="336">
        <v>10.621036299999998</v>
      </c>
      <c r="G76" s="238">
        <v>-28.310418160000005</v>
      </c>
      <c r="H76" s="337">
        <v>-2.209226238395313</v>
      </c>
      <c r="I76" s="338" t="s">
        <v>319</v>
      </c>
      <c r="J76" s="240"/>
    </row>
    <row r="77" spans="1:10" ht="18" customHeight="1">
      <c r="A77" s="269" t="s">
        <v>286</v>
      </c>
      <c r="B77" s="236" t="s">
        <v>287</v>
      </c>
      <c r="C77" s="237">
        <v>4.3596311584553922</v>
      </c>
      <c r="D77" s="237">
        <v>28.580267376830893</v>
      </c>
      <c r="E77" s="238">
        <v>0.79377949400798942</v>
      </c>
      <c r="F77" s="238">
        <v>10.48395826</v>
      </c>
      <c r="G77" s="238">
        <v>-32.41713996</v>
      </c>
      <c r="H77" s="239">
        <v>-6.5054714757650931</v>
      </c>
      <c r="I77" s="159"/>
      <c r="J77" s="240"/>
    </row>
    <row r="78" spans="1:10" ht="18" customHeight="1">
      <c r="A78" s="269" t="s">
        <v>288</v>
      </c>
      <c r="B78" s="236" t="s">
        <v>289</v>
      </c>
      <c r="C78" s="237">
        <v>4.462989554140127</v>
      </c>
      <c r="D78" s="237">
        <v>23.647254267515923</v>
      </c>
      <c r="E78" s="238">
        <v>0.48744547770700641</v>
      </c>
      <c r="F78" s="238">
        <v>6.6659911399999983</v>
      </c>
      <c r="G78" s="238">
        <v>-27.049970920000003</v>
      </c>
      <c r="H78" s="239">
        <v>3.3392253737200392</v>
      </c>
      <c r="I78" s="159"/>
      <c r="J78" s="240"/>
    </row>
    <row r="79" spans="1:10" ht="18" customHeight="1">
      <c r="A79" s="269" t="s">
        <v>290</v>
      </c>
      <c r="B79" s="236" t="s">
        <v>291</v>
      </c>
      <c r="C79" s="237">
        <v>5.1907026315789473</v>
      </c>
      <c r="D79" s="237">
        <v>28.764633253588517</v>
      </c>
      <c r="E79" s="238">
        <v>0.75649389952153112</v>
      </c>
      <c r="F79" s="238">
        <v>8.8058642599999981</v>
      </c>
      <c r="G79" s="238">
        <v>-31.979561200000003</v>
      </c>
      <c r="H79" s="239">
        <v>-2.8469607651895208</v>
      </c>
      <c r="I79" s="159"/>
      <c r="J79" s="240"/>
    </row>
    <row r="80" spans="1:10" ht="18" customHeight="1">
      <c r="A80" s="269" t="s">
        <v>292</v>
      </c>
      <c r="B80" s="236" t="s">
        <v>293</v>
      </c>
      <c r="C80" s="237">
        <v>3.2669615384615378</v>
      </c>
      <c r="D80" s="237">
        <v>33.260209743589748</v>
      </c>
      <c r="E80" s="238">
        <v>0.66090410256410259</v>
      </c>
      <c r="F80" s="238">
        <v>5.3251333799999996</v>
      </c>
      <c r="G80" s="238">
        <v>-25.645943760000002</v>
      </c>
      <c r="H80" s="239">
        <v>3.6051781870948845</v>
      </c>
      <c r="I80" s="159"/>
      <c r="J80" s="240"/>
    </row>
    <row r="81" spans="1:10" ht="18" customHeight="1">
      <c r="A81" s="269" t="s">
        <v>294</v>
      </c>
      <c r="B81" s="236" t="s">
        <v>295</v>
      </c>
      <c r="C81" s="237">
        <v>5.7457056778679023</v>
      </c>
      <c r="D81" s="237">
        <v>28.277381228273462</v>
      </c>
      <c r="E81" s="238">
        <v>0.54742873696407879</v>
      </c>
      <c r="F81" s="238">
        <v>6.7068314999999998</v>
      </c>
      <c r="G81" s="238">
        <v>-26.294476360000001</v>
      </c>
      <c r="H81" s="239">
        <v>3.6886287024425388</v>
      </c>
      <c r="I81" s="159"/>
      <c r="J81" s="240"/>
    </row>
    <row r="82" spans="1:10" ht="18" customHeight="1">
      <c r="A82" s="269" t="s">
        <v>296</v>
      </c>
      <c r="B82" s="236" t="s">
        <v>297</v>
      </c>
      <c r="C82" s="237">
        <v>10.995453989361701</v>
      </c>
      <c r="D82" s="237">
        <v>42.117211569148935</v>
      </c>
      <c r="E82" s="238">
        <v>1.1831767287234043</v>
      </c>
      <c r="F82" s="238">
        <v>12.498479779999998</v>
      </c>
      <c r="G82" s="238">
        <v>-30.270983600000001</v>
      </c>
      <c r="H82" s="239">
        <v>-6.2176081243389572</v>
      </c>
      <c r="I82" s="159"/>
      <c r="J82" s="240"/>
    </row>
    <row r="83" spans="1:10" ht="18" customHeight="1">
      <c r="A83" s="269" t="s">
        <v>298</v>
      </c>
      <c r="B83" s="236" t="s">
        <v>299</v>
      </c>
      <c r="C83" s="237">
        <v>6.9886801377726755</v>
      </c>
      <c r="D83" s="237">
        <v>38.337442479908148</v>
      </c>
      <c r="E83" s="238">
        <v>1.1117375430539609</v>
      </c>
      <c r="F83" s="238">
        <v>1.0858231399999998</v>
      </c>
      <c r="G83" s="238">
        <v>-28.264772720000003</v>
      </c>
      <c r="H83" s="239">
        <v>-3.855170918147163</v>
      </c>
      <c r="I83" s="159"/>
      <c r="J83" s="240"/>
    </row>
    <row r="84" spans="1:10" ht="18" customHeight="1">
      <c r="A84" s="269" t="s">
        <v>300</v>
      </c>
      <c r="B84" s="236" t="s">
        <v>301</v>
      </c>
      <c r="C84" s="237">
        <v>10.767318235995232</v>
      </c>
      <c r="D84" s="237">
        <v>41.963846364719906</v>
      </c>
      <c r="E84" s="238">
        <v>1.031570083432658</v>
      </c>
      <c r="F84" s="238">
        <v>12.098769919999997</v>
      </c>
      <c r="G84" s="238">
        <v>-28.527234</v>
      </c>
      <c r="H84" s="239">
        <v>-4.2756130181792695</v>
      </c>
      <c r="I84" s="159"/>
      <c r="J84" s="240"/>
    </row>
    <row r="85" spans="1:10" ht="18" customHeight="1">
      <c r="A85" s="269" t="s">
        <v>302</v>
      </c>
      <c r="B85" s="236" t="s">
        <v>303</v>
      </c>
      <c r="C85" s="237">
        <v>5.1607530751708426</v>
      </c>
      <c r="D85" s="237">
        <v>30.735234054669704</v>
      </c>
      <c r="E85" s="238">
        <v>0.97674703872437352</v>
      </c>
      <c r="F85" s="238">
        <v>9.153816039999997</v>
      </c>
      <c r="G85" s="238">
        <v>-26.135498920000003</v>
      </c>
      <c r="H85" s="239">
        <v>-4.1812368405451856</v>
      </c>
      <c r="I85" s="159"/>
      <c r="J85" s="240"/>
    </row>
    <row r="86" spans="1:10" ht="18" customHeight="1">
      <c r="A86" s="269" t="s">
        <v>304</v>
      </c>
      <c r="B86" s="236" t="s">
        <v>305</v>
      </c>
      <c r="C86" s="237">
        <v>9.6638883561643834</v>
      </c>
      <c r="D86" s="237">
        <v>39.686267922374427</v>
      </c>
      <c r="E86" s="238">
        <v>1.3083902968036527</v>
      </c>
      <c r="F86" s="238">
        <v>6.1967313599999985</v>
      </c>
      <c r="G86" s="238">
        <v>-26.85371116</v>
      </c>
      <c r="H86" s="239">
        <v>-5.83661241989088</v>
      </c>
      <c r="I86" s="159"/>
      <c r="J86" s="240"/>
    </row>
    <row r="87" spans="1:10" ht="18" customHeight="1">
      <c r="A87" s="269" t="s">
        <v>306</v>
      </c>
      <c r="B87" s="236" t="s">
        <v>307</v>
      </c>
      <c r="C87" s="237">
        <v>4.9810344339622645</v>
      </c>
      <c r="D87" s="237">
        <v>32.693344339622641</v>
      </c>
      <c r="E87" s="238">
        <v>1.2565490566037736</v>
      </c>
      <c r="F87" s="238">
        <v>9.4475835799999999</v>
      </c>
      <c r="G87" s="238">
        <v>-25.669469920000001</v>
      </c>
      <c r="H87" s="239">
        <v>-4.6302717431406837</v>
      </c>
      <c r="I87" s="159"/>
      <c r="J87" s="240"/>
    </row>
    <row r="88" spans="1:10" ht="18" customHeight="1">
      <c r="A88" s="269" t="s">
        <v>306</v>
      </c>
      <c r="B88" s="236" t="s">
        <v>308</v>
      </c>
      <c r="C88" s="237">
        <v>4.8237788235294117</v>
      </c>
      <c r="D88" s="237">
        <v>31.83516980392157</v>
      </c>
      <c r="E88" s="238">
        <v>1.2786362091503267</v>
      </c>
      <c r="F88" s="238">
        <v>9.317581839999999</v>
      </c>
      <c r="G88" s="238">
        <v>-25.809806200000004</v>
      </c>
      <c r="H88" s="239">
        <v>-4.7353119839052198</v>
      </c>
      <c r="I88" s="159"/>
      <c r="J88" s="240"/>
    </row>
    <row r="89" spans="1:10" ht="18" customHeight="1">
      <c r="A89" s="269" t="s">
        <v>309</v>
      </c>
      <c r="B89" s="236" t="s">
        <v>310</v>
      </c>
      <c r="C89" s="237">
        <v>2.6821878620689654</v>
      </c>
      <c r="D89" s="237">
        <v>21.741849655172413</v>
      </c>
      <c r="E89" s="238">
        <v>0.53044772413793095</v>
      </c>
      <c r="F89" s="238">
        <v>3.3599437800000005</v>
      </c>
      <c r="G89" s="238">
        <v>-32.734508640000001</v>
      </c>
      <c r="H89" s="239">
        <v>11.919562032330111</v>
      </c>
      <c r="I89" s="159"/>
      <c r="J89" s="240"/>
    </row>
    <row r="90" spans="1:10" ht="18" customHeight="1">
      <c r="A90" s="269" t="s">
        <v>311</v>
      </c>
      <c r="B90" s="236" t="s">
        <v>312</v>
      </c>
      <c r="C90" s="237">
        <v>4.4174109813084099</v>
      </c>
      <c r="D90" s="237">
        <v>22.954816822429912</v>
      </c>
      <c r="E90" s="238">
        <v>0.57563189252336444</v>
      </c>
      <c r="F90" s="238">
        <v>3.7062781199999995</v>
      </c>
      <c r="G90" s="238">
        <v>-31.723469960000003</v>
      </c>
      <c r="H90" s="239">
        <v>10.449770759185013</v>
      </c>
      <c r="I90" s="159"/>
      <c r="J90" s="240"/>
    </row>
    <row r="91" spans="1:10" ht="18" customHeight="1">
      <c r="A91" s="269" t="s">
        <v>313</v>
      </c>
      <c r="B91" s="236" t="s">
        <v>314</v>
      </c>
      <c r="C91" s="237">
        <v>4.0942756823821345</v>
      </c>
      <c r="D91" s="237">
        <v>25.451529776674935</v>
      </c>
      <c r="E91" s="238">
        <v>0.46368535980148873</v>
      </c>
      <c r="F91" s="238">
        <v>6.2923624999999994</v>
      </c>
      <c r="G91" s="238">
        <v>-24.086651760000002</v>
      </c>
      <c r="H91" s="239">
        <v>3.6777603299972257</v>
      </c>
      <c r="I91" s="159"/>
      <c r="J91" s="240"/>
    </row>
    <row r="92" spans="1:10" ht="18" customHeight="1">
      <c r="A92" s="269" t="s">
        <v>315</v>
      </c>
      <c r="B92" s="236" t="s">
        <v>316</v>
      </c>
      <c r="C92" s="335"/>
      <c r="D92" s="237">
        <v>3.7618665901262922</v>
      </c>
      <c r="E92" s="336">
        <v>0.17416762342135475</v>
      </c>
      <c r="F92" s="336">
        <v>0.80216459999999989</v>
      </c>
      <c r="G92" s="238">
        <v>-24.669686280000001</v>
      </c>
      <c r="H92" s="337"/>
      <c r="I92" s="340" t="s">
        <v>466</v>
      </c>
      <c r="J92" s="240"/>
    </row>
    <row r="93" spans="1:10" ht="18" customHeight="1">
      <c r="A93" s="269" t="s">
        <v>317</v>
      </c>
      <c r="B93" s="236" t="s">
        <v>318</v>
      </c>
      <c r="C93" s="237">
        <v>8.2901554285714294</v>
      </c>
      <c r="D93" s="237">
        <v>38.96821942857143</v>
      </c>
      <c r="E93" s="238">
        <v>1.0600937142857143</v>
      </c>
      <c r="F93" s="238">
        <v>5.1134509199999991</v>
      </c>
      <c r="G93" s="238">
        <v>-27.54734208</v>
      </c>
      <c r="H93" s="239">
        <v>-5.3804023080980663</v>
      </c>
      <c r="I93" s="159"/>
      <c r="J93" s="240"/>
    </row>
    <row r="94" spans="1:10" ht="18" customHeight="1">
      <c r="A94" s="269" t="s">
        <v>320</v>
      </c>
      <c r="B94" s="236" t="s">
        <v>321</v>
      </c>
      <c r="C94" s="237">
        <v>2.7160000000000002</v>
      </c>
      <c r="D94" s="237">
        <v>15.717000000000001</v>
      </c>
      <c r="E94" s="238">
        <v>1.4770000000000001</v>
      </c>
      <c r="F94" s="334">
        <v>10.174645699999999</v>
      </c>
      <c r="G94" s="238">
        <v>-27.399236000000002</v>
      </c>
      <c r="H94" s="239">
        <v>-6.6644550000000002</v>
      </c>
      <c r="I94" s="342" t="s">
        <v>474</v>
      </c>
      <c r="J94" s="343"/>
    </row>
    <row r="95" spans="1:10" ht="18" customHeight="1">
      <c r="A95" s="269" t="s">
        <v>322</v>
      </c>
      <c r="B95" s="236" t="s">
        <v>323</v>
      </c>
      <c r="C95" s="237">
        <v>5.18</v>
      </c>
      <c r="D95" s="237">
        <v>24.876999999999999</v>
      </c>
      <c r="E95" s="238">
        <v>0.504</v>
      </c>
      <c r="F95" s="334">
        <v>6.5221241000000001</v>
      </c>
      <c r="G95" s="238">
        <v>-33.131916800000006</v>
      </c>
      <c r="H95" s="239">
        <v>8.3232699999999991</v>
      </c>
      <c r="I95" s="159"/>
      <c r="J95" s="240"/>
    </row>
    <row r="96" spans="1:10" ht="18" customHeight="1">
      <c r="A96" s="269" t="s">
        <v>324</v>
      </c>
      <c r="B96" s="236" t="s">
        <v>325</v>
      </c>
      <c r="C96" s="237">
        <v>4.8209999999999997</v>
      </c>
      <c r="D96" s="237">
        <v>23.236999999999998</v>
      </c>
      <c r="E96" s="238">
        <v>0.46</v>
      </c>
      <c r="F96" s="334">
        <v>5.0261659999999999</v>
      </c>
      <c r="G96" s="238">
        <v>-33.168864200000002</v>
      </c>
      <c r="H96" s="239">
        <v>10.4925</v>
      </c>
      <c r="I96" s="159"/>
      <c r="J96" s="240"/>
    </row>
    <row r="97" spans="1:10" ht="18" customHeight="1">
      <c r="A97" s="269" t="s">
        <v>326</v>
      </c>
      <c r="B97" s="236" t="s">
        <v>327</v>
      </c>
      <c r="C97" s="237">
        <v>7.649</v>
      </c>
      <c r="D97" s="237">
        <v>34.981999999999999</v>
      </c>
      <c r="E97" s="238">
        <v>0.70699999999999996</v>
      </c>
      <c r="F97" s="334">
        <v>11.712017899999999</v>
      </c>
      <c r="G97" s="238">
        <v>-32.208085955000001</v>
      </c>
      <c r="H97" s="239">
        <v>-6.5596049999999995</v>
      </c>
      <c r="I97" s="159"/>
      <c r="J97" s="240"/>
    </row>
    <row r="98" spans="1:10" ht="18" customHeight="1">
      <c r="A98" s="269" t="s">
        <v>328</v>
      </c>
      <c r="B98" s="236" t="s">
        <v>329</v>
      </c>
      <c r="C98" s="237">
        <v>10.108000000000001</v>
      </c>
      <c r="D98" s="237">
        <v>38.654000000000003</v>
      </c>
      <c r="E98" s="238">
        <v>1.2410000000000001</v>
      </c>
      <c r="F98" s="334">
        <v>11.184745699999999</v>
      </c>
      <c r="G98" s="238">
        <v>-28.131815435</v>
      </c>
      <c r="H98" s="239">
        <v>-4.1224249999999998</v>
      </c>
      <c r="I98" s="159"/>
      <c r="J98" s="240"/>
    </row>
    <row r="99" spans="1:10" ht="18" customHeight="1">
      <c r="A99" s="269" t="s">
        <v>330</v>
      </c>
      <c r="B99" s="236" t="s">
        <v>331</v>
      </c>
      <c r="C99" s="237">
        <v>5.8369999999999997</v>
      </c>
      <c r="D99" s="237">
        <v>28.893999999999998</v>
      </c>
      <c r="E99" s="238">
        <v>1.0780000000000001</v>
      </c>
      <c r="F99" s="334">
        <v>9.5241412999999984</v>
      </c>
      <c r="G99" s="238">
        <v>-32.326852400000007</v>
      </c>
      <c r="H99" s="239">
        <v>-3.3849800000000001</v>
      </c>
      <c r="I99" s="159"/>
      <c r="J99" s="240"/>
    </row>
    <row r="100" spans="1:10" ht="18" customHeight="1">
      <c r="A100" s="269" t="s">
        <v>332</v>
      </c>
      <c r="B100" s="236" t="s">
        <v>333</v>
      </c>
      <c r="C100" s="237">
        <v>4.8890000000000002</v>
      </c>
      <c r="D100" s="237">
        <v>31.466999999999999</v>
      </c>
      <c r="E100" s="238">
        <v>0.63300000000000001</v>
      </c>
      <c r="F100" s="334">
        <v>3.4039454000000005</v>
      </c>
      <c r="G100" s="238">
        <v>-32.09758406000001</v>
      </c>
      <c r="H100" s="239">
        <v>3.9673349999999998</v>
      </c>
      <c r="I100" s="159"/>
      <c r="J100" s="240"/>
    </row>
    <row r="101" spans="1:10" ht="18" customHeight="1">
      <c r="A101" s="269" t="s">
        <v>334</v>
      </c>
      <c r="B101" s="236" t="s">
        <v>335</v>
      </c>
      <c r="C101" s="237">
        <v>4.8739999999999997</v>
      </c>
      <c r="D101" s="237">
        <v>29.042000000000002</v>
      </c>
      <c r="E101" s="238">
        <v>0.58599999999999997</v>
      </c>
      <c r="F101" s="334">
        <v>5.7615188000000002</v>
      </c>
      <c r="G101" s="238">
        <v>-33.560992790000007</v>
      </c>
      <c r="H101" s="239">
        <v>8.6552949999999989</v>
      </c>
      <c r="I101" s="159"/>
      <c r="J101" s="240"/>
    </row>
    <row r="102" spans="1:10" ht="18" customHeight="1">
      <c r="A102" s="269" t="s">
        <v>336</v>
      </c>
      <c r="B102" s="236" t="s">
        <v>337</v>
      </c>
      <c r="C102" s="237">
        <v>6.7649999999999997</v>
      </c>
      <c r="D102" s="237">
        <v>25.707999999999998</v>
      </c>
      <c r="E102" s="238">
        <v>2.6789999999999998</v>
      </c>
      <c r="F102" s="334">
        <v>9.2362627999999987</v>
      </c>
      <c r="G102" s="238">
        <v>-30.531403220000005</v>
      </c>
      <c r="H102" s="239">
        <v>-1.887955</v>
      </c>
      <c r="I102" s="159"/>
      <c r="J102" s="240"/>
    </row>
    <row r="103" spans="1:10" ht="18" customHeight="1">
      <c r="A103" s="269" t="s">
        <v>338</v>
      </c>
      <c r="B103" s="236" t="s">
        <v>339</v>
      </c>
      <c r="C103" s="237">
        <v>8.01</v>
      </c>
      <c r="D103" s="237">
        <v>30.254999999999999</v>
      </c>
      <c r="E103" s="238">
        <v>1.3420000000000001</v>
      </c>
      <c r="F103" s="334">
        <v>9.4695958999999981</v>
      </c>
      <c r="G103" s="238">
        <v>-31.198401020000006</v>
      </c>
      <c r="H103" s="239">
        <v>-2.8945150000000002</v>
      </c>
      <c r="I103" s="159"/>
      <c r="J103" s="240"/>
    </row>
    <row r="104" spans="1:10" ht="18" customHeight="1">
      <c r="A104" s="269" t="s">
        <v>340</v>
      </c>
      <c r="B104" s="236" t="s">
        <v>341</v>
      </c>
      <c r="C104" s="237">
        <v>8.4629999999999992</v>
      </c>
      <c r="D104" s="237">
        <v>32.869999999999997</v>
      </c>
      <c r="E104" s="238">
        <v>0.84699999999999998</v>
      </c>
      <c r="F104" s="334">
        <v>9.1150507999999988</v>
      </c>
      <c r="G104" s="238">
        <v>-31.528642715000004</v>
      </c>
      <c r="H104" s="239">
        <v>-3.0646050000000002</v>
      </c>
      <c r="I104" s="159"/>
      <c r="J104" s="240"/>
    </row>
    <row r="105" spans="1:10" ht="18" customHeight="1">
      <c r="A105" s="269" t="s">
        <v>342</v>
      </c>
      <c r="B105" s="236" t="s">
        <v>343</v>
      </c>
      <c r="C105" s="237">
        <v>4.7270000000000003</v>
      </c>
      <c r="D105" s="237">
        <v>22.562999999999999</v>
      </c>
      <c r="E105" s="238">
        <v>0.41799999999999998</v>
      </c>
      <c r="F105" s="334">
        <v>6.5827301</v>
      </c>
      <c r="G105" s="238">
        <v>-25.883323070000003</v>
      </c>
      <c r="H105" s="239">
        <v>3.1541650000000003</v>
      </c>
      <c r="I105" s="159"/>
      <c r="J105" s="240"/>
    </row>
    <row r="106" spans="1:10" ht="18" customHeight="1">
      <c r="A106" s="269" t="s">
        <v>344</v>
      </c>
      <c r="B106" s="236" t="s">
        <v>345</v>
      </c>
      <c r="C106" s="237">
        <v>6.1459999999999999</v>
      </c>
      <c r="D106" s="237">
        <v>29.562999999999999</v>
      </c>
      <c r="E106" s="238">
        <v>0.69299999999999995</v>
      </c>
      <c r="F106" s="334">
        <v>9.2554546999999996</v>
      </c>
      <c r="G106" s="238">
        <v>-31.468457345000001</v>
      </c>
      <c r="H106" s="239">
        <v>-2.89568</v>
      </c>
      <c r="I106" s="159"/>
      <c r="J106" s="240"/>
    </row>
    <row r="107" spans="1:10" ht="18" customHeight="1">
      <c r="A107" s="269" t="s">
        <v>346</v>
      </c>
      <c r="B107" s="236" t="s">
        <v>347</v>
      </c>
      <c r="C107" s="237">
        <v>4.7889999999999997</v>
      </c>
      <c r="D107" s="237">
        <v>32.880000000000003</v>
      </c>
      <c r="E107" s="238">
        <v>0.497</v>
      </c>
      <c r="F107" s="334">
        <v>6.6766693999999998</v>
      </c>
      <c r="G107" s="238">
        <v>-25.398339830000001</v>
      </c>
      <c r="H107" s="239">
        <v>3.3114400000000006</v>
      </c>
      <c r="I107" s="159"/>
      <c r="J107" s="240"/>
    </row>
    <row r="108" spans="1:10" ht="18" customHeight="1">
      <c r="A108" s="269" t="s">
        <v>348</v>
      </c>
      <c r="B108" s="236" t="s">
        <v>349</v>
      </c>
      <c r="C108" s="237">
        <v>7.577</v>
      </c>
      <c r="D108" s="237">
        <v>34.039000000000001</v>
      </c>
      <c r="E108" s="238">
        <v>0.62</v>
      </c>
      <c r="F108" s="334">
        <v>11.763532999999999</v>
      </c>
      <c r="G108" s="238">
        <v>-32.07045689000001</v>
      </c>
      <c r="H108" s="239">
        <v>-8.1440049999999999</v>
      </c>
      <c r="I108" s="159"/>
      <c r="J108" s="240"/>
    </row>
    <row r="109" spans="1:10" ht="18" customHeight="1">
      <c r="A109" s="269" t="s">
        <v>350</v>
      </c>
      <c r="B109" s="236" t="s">
        <v>351</v>
      </c>
      <c r="C109" s="237">
        <v>5.0810000000000004</v>
      </c>
      <c r="D109" s="237">
        <v>42.298999999999999</v>
      </c>
      <c r="E109" s="238">
        <v>0.41599999999999998</v>
      </c>
      <c r="F109" s="334">
        <v>9.2756567000000008</v>
      </c>
      <c r="G109" s="238">
        <v>-29.603585945000006</v>
      </c>
      <c r="H109" s="239">
        <v>-3.9185500000000002</v>
      </c>
      <c r="I109" s="159"/>
      <c r="J109" s="240"/>
    </row>
    <row r="110" spans="1:10" ht="18" customHeight="1">
      <c r="A110" s="269" t="s">
        <v>352</v>
      </c>
      <c r="B110" s="236" t="s">
        <v>353</v>
      </c>
      <c r="C110" s="237">
        <v>7.4610000000000003</v>
      </c>
      <c r="D110" s="237">
        <v>32.265999999999998</v>
      </c>
      <c r="E110" s="238">
        <v>0.72399999999999998</v>
      </c>
      <c r="F110" s="334">
        <v>12.684744200000001</v>
      </c>
      <c r="G110" s="238">
        <v>-31.575118655000001</v>
      </c>
      <c r="H110" s="239">
        <v>-2.9714049999999999</v>
      </c>
      <c r="I110" s="159"/>
      <c r="J110" s="240"/>
    </row>
    <row r="111" spans="1:10" ht="18" customHeight="1">
      <c r="A111" s="269" t="s">
        <v>354</v>
      </c>
      <c r="B111" s="236" t="s">
        <v>355</v>
      </c>
      <c r="C111" s="237">
        <v>5.234</v>
      </c>
      <c r="D111" s="237">
        <v>29.116</v>
      </c>
      <c r="E111" s="238">
        <v>0.70199999999999996</v>
      </c>
      <c r="F111" s="334">
        <v>6.1786901000000007</v>
      </c>
      <c r="G111" s="238">
        <v>-33.704747345000008</v>
      </c>
      <c r="H111" s="239">
        <v>8.9453800000000001</v>
      </c>
      <c r="I111" s="159"/>
      <c r="J111" s="240"/>
    </row>
    <row r="112" spans="1:10" ht="18" customHeight="1">
      <c r="A112" s="269" t="s">
        <v>356</v>
      </c>
      <c r="B112" s="236" t="s">
        <v>357</v>
      </c>
      <c r="C112" s="237">
        <v>3.9569999999999999</v>
      </c>
      <c r="D112" s="237">
        <v>36.884</v>
      </c>
      <c r="E112" s="238">
        <v>0.39400000000000002</v>
      </c>
      <c r="F112" s="334">
        <v>7.6938401000000001</v>
      </c>
      <c r="G112" s="238">
        <v>-36.1197947</v>
      </c>
      <c r="H112" s="239">
        <v>-2.6778249999999999</v>
      </c>
      <c r="I112" s="159"/>
      <c r="J112" s="240"/>
    </row>
    <row r="113" spans="1:10" ht="18" customHeight="1">
      <c r="A113" s="269" t="s">
        <v>358</v>
      </c>
      <c r="B113" s="236" t="s">
        <v>359</v>
      </c>
      <c r="C113" s="237">
        <v>3.12</v>
      </c>
      <c r="D113" s="237">
        <v>27.305</v>
      </c>
      <c r="E113" s="238">
        <v>0.35399999999999998</v>
      </c>
      <c r="F113" s="334">
        <v>3.1595011999999998</v>
      </c>
      <c r="G113" s="238">
        <v>-34.151859500000008</v>
      </c>
      <c r="H113" s="239">
        <v>10.021839999999999</v>
      </c>
      <c r="I113" s="159"/>
      <c r="J113" s="240"/>
    </row>
    <row r="114" spans="1:10" ht="18" customHeight="1">
      <c r="A114" s="269" t="s">
        <v>360</v>
      </c>
      <c r="B114" s="236" t="s">
        <v>361</v>
      </c>
      <c r="C114" s="237">
        <v>6.2939999999999996</v>
      </c>
      <c r="D114" s="237">
        <v>29.29</v>
      </c>
      <c r="E114" s="238">
        <v>0.85799999999999998</v>
      </c>
      <c r="F114" s="334">
        <v>9.1796971999999997</v>
      </c>
      <c r="G114" s="238">
        <v>-32.328505309999997</v>
      </c>
      <c r="H114" s="239">
        <v>-3.7904</v>
      </c>
      <c r="I114" s="159"/>
      <c r="J114" s="240"/>
    </row>
    <row r="115" spans="1:10" ht="18" customHeight="1">
      <c r="A115" s="269" t="s">
        <v>362</v>
      </c>
      <c r="B115" s="236" t="s">
        <v>363</v>
      </c>
      <c r="C115" s="237">
        <v>6.8479999999999999</v>
      </c>
      <c r="D115" s="237">
        <v>33.173000000000002</v>
      </c>
      <c r="E115" s="238">
        <v>0.84</v>
      </c>
      <c r="F115" s="334">
        <v>9.3453535999999993</v>
      </c>
      <c r="G115" s="238">
        <v>-26.381092055000003</v>
      </c>
      <c r="H115" s="239">
        <v>-4.9565649999999994</v>
      </c>
      <c r="I115" s="159"/>
      <c r="J115" s="240"/>
    </row>
    <row r="116" spans="1:10" ht="18" customHeight="1">
      <c r="A116" s="269" t="s">
        <v>364</v>
      </c>
      <c r="B116" s="236" t="s">
        <v>365</v>
      </c>
      <c r="C116" s="237">
        <v>8.0839999999999996</v>
      </c>
      <c r="D116" s="237">
        <v>41.933</v>
      </c>
      <c r="E116" s="238">
        <v>0.86199999999999999</v>
      </c>
      <c r="F116" s="334">
        <v>8.7150511999999978</v>
      </c>
      <c r="G116" s="238">
        <v>-21.823921954999999</v>
      </c>
      <c r="H116" s="239">
        <v>-5.2035450000000001</v>
      </c>
      <c r="I116" s="159"/>
      <c r="J116" s="240"/>
    </row>
    <row r="117" spans="1:10" ht="18" customHeight="1">
      <c r="A117" s="269" t="s">
        <v>366</v>
      </c>
      <c r="B117" s="236" t="s">
        <v>367</v>
      </c>
      <c r="C117" s="237">
        <v>12.763</v>
      </c>
      <c r="D117" s="237">
        <v>46.057000000000002</v>
      </c>
      <c r="E117" s="238">
        <v>0.91200000000000003</v>
      </c>
      <c r="F117" s="334">
        <v>6.5574776000000004</v>
      </c>
      <c r="G117" s="238">
        <v>-20.903396930000003</v>
      </c>
      <c r="H117" s="239">
        <v>-4.313485</v>
      </c>
      <c r="I117" s="159"/>
      <c r="J117" s="240"/>
    </row>
    <row r="118" spans="1:10" ht="18" customHeight="1">
      <c r="A118" s="269" t="s">
        <v>368</v>
      </c>
      <c r="B118" s="236" t="s">
        <v>369</v>
      </c>
      <c r="C118" s="237">
        <v>2.754</v>
      </c>
      <c r="D118" s="237">
        <v>15.726000000000001</v>
      </c>
      <c r="E118" s="238">
        <v>0.65700000000000003</v>
      </c>
      <c r="F118" s="334">
        <v>10.3362617</v>
      </c>
      <c r="G118" s="238">
        <v>-27.030734300000002</v>
      </c>
      <c r="H118" s="239">
        <v>-5.2629599999999996</v>
      </c>
      <c r="I118" s="159"/>
      <c r="J118" s="240"/>
    </row>
    <row r="119" spans="1:10" ht="18" customHeight="1">
      <c r="A119" s="269" t="s">
        <v>370</v>
      </c>
      <c r="B119" s="236" t="s">
        <v>371</v>
      </c>
      <c r="C119" s="237">
        <v>11.99</v>
      </c>
      <c r="D119" s="237">
        <v>41.749000000000002</v>
      </c>
      <c r="E119" s="238">
        <v>0.95099999999999996</v>
      </c>
      <c r="F119" s="238">
        <v>12.135152921290237</v>
      </c>
      <c r="G119" s="238">
        <v>-30.094167106958832</v>
      </c>
      <c r="H119" s="239">
        <v>-8.3370619999999995</v>
      </c>
      <c r="I119" s="159"/>
      <c r="J119" s="240"/>
    </row>
    <row r="120" spans="1:10" ht="18" customHeight="1">
      <c r="A120" s="269" t="s">
        <v>372</v>
      </c>
      <c r="B120" s="236" t="s">
        <v>373</v>
      </c>
      <c r="C120" s="237">
        <v>9.8740000000000006</v>
      </c>
      <c r="D120" s="237">
        <v>42.35</v>
      </c>
      <c r="E120" s="238">
        <v>0.72099999999999997</v>
      </c>
      <c r="F120" s="238">
        <v>11.031703460182927</v>
      </c>
      <c r="G120" s="238">
        <v>-31.380422368459577</v>
      </c>
      <c r="H120" s="239">
        <v>-2.2177899999999999</v>
      </c>
      <c r="I120" s="159"/>
      <c r="J120" s="240"/>
    </row>
    <row r="121" spans="1:10" ht="18" customHeight="1">
      <c r="A121" s="269" t="s">
        <v>374</v>
      </c>
      <c r="B121" s="236" t="s">
        <v>375</v>
      </c>
      <c r="C121" s="237">
        <v>9.4450000000000003</v>
      </c>
      <c r="D121" s="237">
        <v>49.710999999999999</v>
      </c>
      <c r="E121" s="238">
        <v>0.68200000000000005</v>
      </c>
      <c r="F121" s="238">
        <v>10.102451687967632</v>
      </c>
      <c r="G121" s="238">
        <v>-31.931126887009299</v>
      </c>
      <c r="H121" s="239">
        <v>-2.2376426</v>
      </c>
      <c r="I121" s="159"/>
      <c r="J121" s="240"/>
    </row>
    <row r="122" spans="1:10" ht="18" customHeight="1">
      <c r="A122" s="269" t="s">
        <v>376</v>
      </c>
      <c r="B122" s="236" t="s">
        <v>377</v>
      </c>
      <c r="C122" s="237">
        <v>8.3170000000000002</v>
      </c>
      <c r="D122" s="237">
        <v>31.646999999999998</v>
      </c>
      <c r="E122" s="238">
        <v>1.2010000000000001</v>
      </c>
      <c r="F122" s="238">
        <v>8.7833241792689325</v>
      </c>
      <c r="G122" s="238">
        <v>-31.345891564410906</v>
      </c>
      <c r="H122" s="239">
        <v>-2.7619848</v>
      </c>
      <c r="I122" s="159"/>
      <c r="J122" s="240"/>
    </row>
    <row r="123" spans="1:10" ht="18" customHeight="1">
      <c r="A123" s="269" t="s">
        <v>378</v>
      </c>
      <c r="B123" s="236" t="s">
        <v>379</v>
      </c>
      <c r="C123" s="237">
        <v>11.739000000000001</v>
      </c>
      <c r="D123" s="237">
        <v>41.603000000000002</v>
      </c>
      <c r="E123" s="238">
        <v>1.0129999999999999</v>
      </c>
      <c r="F123" s="238">
        <v>11.458225815011039</v>
      </c>
      <c r="G123" s="238">
        <v>-27.910553967230943</v>
      </c>
      <c r="H123" s="239">
        <v>-4.7530838000000006</v>
      </c>
      <c r="I123" s="159"/>
      <c r="J123" s="240"/>
    </row>
    <row r="124" spans="1:10" ht="18" customHeight="1">
      <c r="A124" s="269" t="s">
        <v>380</v>
      </c>
      <c r="B124" s="236" t="s">
        <v>381</v>
      </c>
      <c r="C124" s="237">
        <v>6.2880000000000003</v>
      </c>
      <c r="D124" s="237">
        <v>31.036000000000001</v>
      </c>
      <c r="E124" s="238">
        <v>0.68799999999999994</v>
      </c>
      <c r="F124" s="238">
        <v>7.8856485423043239</v>
      </c>
      <c r="G124" s="238">
        <v>-30.23680933371276</v>
      </c>
      <c r="H124" s="239">
        <v>-0.82226900000000003</v>
      </c>
      <c r="I124" s="159"/>
      <c r="J124" s="240"/>
    </row>
    <row r="125" spans="1:10" ht="18" customHeight="1">
      <c r="A125" s="269" t="s">
        <v>382</v>
      </c>
      <c r="B125" s="236" t="s">
        <v>383</v>
      </c>
      <c r="C125" s="237">
        <v>9.6649999999999991</v>
      </c>
      <c r="D125" s="237">
        <v>41.601999999999997</v>
      </c>
      <c r="E125" s="238">
        <v>0.82699999999999996</v>
      </c>
      <c r="F125" s="238">
        <v>4.7436788448317637</v>
      </c>
      <c r="G125" s="238">
        <v>-23.841512168683622</v>
      </c>
      <c r="H125" s="239">
        <v>-12.251527599999999</v>
      </c>
      <c r="I125" s="159"/>
      <c r="J125" s="240"/>
    </row>
    <row r="126" spans="1:10" ht="18" customHeight="1">
      <c r="A126" s="269" t="s">
        <v>384</v>
      </c>
      <c r="B126" s="236" t="s">
        <v>385</v>
      </c>
      <c r="C126" s="237">
        <v>4.1630000000000003</v>
      </c>
      <c r="D126" s="237">
        <v>28.768000000000001</v>
      </c>
      <c r="E126" s="238">
        <v>0.47799999999999998</v>
      </c>
      <c r="F126" s="238">
        <v>6.8913482542625664</v>
      </c>
      <c r="G126" s="238">
        <v>-32.068063746898773</v>
      </c>
      <c r="H126" s="239">
        <v>-3.572438</v>
      </c>
      <c r="I126" s="159"/>
      <c r="J126" s="240"/>
    </row>
    <row r="127" spans="1:10" ht="18" customHeight="1">
      <c r="A127" s="269" t="s">
        <v>386</v>
      </c>
      <c r="B127" s="236" t="s">
        <v>387</v>
      </c>
      <c r="C127" s="237">
        <v>5.5510000000000002</v>
      </c>
      <c r="D127" s="237">
        <v>38.576999999999998</v>
      </c>
      <c r="E127" s="238">
        <v>0.64700000000000002</v>
      </c>
      <c r="F127" s="238">
        <v>3.0913705516216932</v>
      </c>
      <c r="G127" s="238">
        <v>-27.148659388826157</v>
      </c>
      <c r="H127" s="239">
        <v>-10.177514799999999</v>
      </c>
      <c r="I127" s="159"/>
      <c r="J127" s="240"/>
    </row>
    <row r="128" spans="1:10" ht="18" customHeight="1">
      <c r="A128" s="269" t="s">
        <v>386</v>
      </c>
      <c r="B128" s="236" t="s">
        <v>308</v>
      </c>
      <c r="C128" s="237">
        <v>5.7220000000000004</v>
      </c>
      <c r="D128" s="237">
        <v>40.594999999999999</v>
      </c>
      <c r="E128" s="238">
        <v>0.67700000000000005</v>
      </c>
      <c r="F128" s="238">
        <v>3.2878225324108645</v>
      </c>
      <c r="G128" s="238">
        <v>-27.398569626922043</v>
      </c>
      <c r="H128" s="239">
        <v>-10.5477074</v>
      </c>
      <c r="I128" s="159"/>
      <c r="J128" s="240"/>
    </row>
    <row r="129" spans="1:10" ht="18" customHeight="1">
      <c r="A129" s="269" t="s">
        <v>388</v>
      </c>
      <c r="B129" s="236" t="s">
        <v>389</v>
      </c>
      <c r="C129" s="237">
        <v>3.5209999999999999</v>
      </c>
      <c r="D129" s="237">
        <v>28.443999999999999</v>
      </c>
      <c r="E129" s="238">
        <v>0.47299999999999998</v>
      </c>
      <c r="F129" s="238">
        <v>6.0200286585776404</v>
      </c>
      <c r="G129" s="238">
        <v>-32.428195280289451</v>
      </c>
      <c r="H129" s="239">
        <v>-4.9714624000000001</v>
      </c>
      <c r="I129" s="159"/>
      <c r="J129" s="240"/>
    </row>
    <row r="130" spans="1:10" ht="18" customHeight="1">
      <c r="A130" s="269" t="s">
        <v>390</v>
      </c>
      <c r="B130" s="236" t="s">
        <v>391</v>
      </c>
      <c r="C130" s="237">
        <v>3.3159999999999998</v>
      </c>
      <c r="D130" s="237">
        <v>27.242999999999999</v>
      </c>
      <c r="E130" s="238">
        <v>0.434</v>
      </c>
      <c r="F130" s="238">
        <v>5.9802298589355081</v>
      </c>
      <c r="G130" s="238">
        <v>-34.025822723848137</v>
      </c>
      <c r="H130" s="239">
        <v>-4.3490249999999993</v>
      </c>
      <c r="I130" s="159"/>
      <c r="J130" s="240"/>
    </row>
    <row r="131" spans="1:10" ht="18" customHeight="1">
      <c r="A131" s="269" t="s">
        <v>392</v>
      </c>
      <c r="B131" s="236" t="s">
        <v>393</v>
      </c>
      <c r="C131" s="237">
        <v>8.02</v>
      </c>
      <c r="D131" s="237">
        <v>34.951000000000001</v>
      </c>
      <c r="E131" s="238">
        <v>0.60399999999999998</v>
      </c>
      <c r="F131" s="238">
        <v>5.3020835758744509</v>
      </c>
      <c r="G131" s="238">
        <v>-28.177315831412308</v>
      </c>
      <c r="H131" s="239">
        <v>3.2124800000000002</v>
      </c>
      <c r="I131" s="159"/>
      <c r="J131" s="240"/>
    </row>
    <row r="132" spans="1:10" ht="18" customHeight="1">
      <c r="A132" s="269" t="s">
        <v>394</v>
      </c>
      <c r="B132" s="236" t="s">
        <v>395</v>
      </c>
      <c r="C132" s="237">
        <v>10.462</v>
      </c>
      <c r="D132" s="237">
        <v>39.261000000000003</v>
      </c>
      <c r="E132" s="238">
        <v>0.70399999999999996</v>
      </c>
      <c r="F132" s="238">
        <v>6.1121717155394162</v>
      </c>
      <c r="G132" s="238">
        <v>-29.488884624994256</v>
      </c>
      <c r="H132" s="239">
        <v>2.9380470000000001</v>
      </c>
      <c r="I132" s="159"/>
      <c r="J132" s="240"/>
    </row>
    <row r="133" spans="1:10" ht="18" customHeight="1">
      <c r="A133" s="269" t="s">
        <v>396</v>
      </c>
      <c r="B133" s="236" t="s">
        <v>397</v>
      </c>
      <c r="C133" s="237">
        <v>11.585000000000001</v>
      </c>
      <c r="D133" s="237">
        <v>46.9</v>
      </c>
      <c r="E133" s="238">
        <v>0.77600000000000002</v>
      </c>
      <c r="F133" s="238">
        <v>9.8655277478262686</v>
      </c>
      <c r="G133" s="238">
        <v>-29.844321746080663</v>
      </c>
      <c r="H133" s="239">
        <v>-2.3684362000000001</v>
      </c>
      <c r="I133" s="159"/>
      <c r="J133" s="240"/>
    </row>
    <row r="134" spans="1:10" ht="18" customHeight="1">
      <c r="A134" s="269" t="s">
        <v>398</v>
      </c>
      <c r="B134" s="236" t="s">
        <v>399</v>
      </c>
      <c r="C134" s="237">
        <v>9.0380000000000003</v>
      </c>
      <c r="D134" s="237">
        <v>47.994</v>
      </c>
      <c r="E134" s="238">
        <v>0.65400000000000003</v>
      </c>
      <c r="F134" s="238">
        <v>10.290482659847658</v>
      </c>
      <c r="G134" s="238">
        <v>-32.04787639588735</v>
      </c>
      <c r="H134" s="239">
        <v>-2.1512254</v>
      </c>
      <c r="I134" s="159"/>
      <c r="J134" s="240"/>
    </row>
    <row r="135" spans="1:10" ht="18" customHeight="1">
      <c r="A135" s="269" t="s">
        <v>400</v>
      </c>
      <c r="B135" s="236" t="s">
        <v>401</v>
      </c>
      <c r="C135" s="237">
        <v>5.6719999999999997</v>
      </c>
      <c r="D135" s="237">
        <v>30.59</v>
      </c>
      <c r="E135" s="238">
        <v>1.3839999999999999</v>
      </c>
      <c r="F135" s="238">
        <v>3.0793030887658213</v>
      </c>
      <c r="G135" s="238">
        <v>-24.375104333427501</v>
      </c>
      <c r="H135" s="239">
        <v>-8.0299306000000001</v>
      </c>
      <c r="I135" s="159"/>
      <c r="J135" s="240"/>
    </row>
    <row r="136" spans="1:10" ht="18" customHeight="1">
      <c r="A136" s="269" t="s">
        <v>402</v>
      </c>
      <c r="B136" s="236" t="s">
        <v>403</v>
      </c>
      <c r="C136" s="237">
        <v>9.8849999999999998</v>
      </c>
      <c r="D136" s="237">
        <v>43.484999999999999</v>
      </c>
      <c r="E136" s="238">
        <v>0.77100000000000002</v>
      </c>
      <c r="F136" s="238">
        <v>9.6335115338108093</v>
      </c>
      <c r="G136" s="238">
        <v>-31.621914767085279</v>
      </c>
      <c r="H136" s="239">
        <v>-2.3369055999999997</v>
      </c>
      <c r="I136" s="159"/>
      <c r="J136" s="240"/>
    </row>
    <row r="137" spans="1:10" ht="18" customHeight="1">
      <c r="A137" s="269" t="s">
        <v>404</v>
      </c>
      <c r="B137" s="236" t="s">
        <v>405</v>
      </c>
      <c r="C137" s="237">
        <v>9.016</v>
      </c>
      <c r="D137" s="237">
        <v>39.261000000000003</v>
      </c>
      <c r="E137" s="238">
        <v>1.194</v>
      </c>
      <c r="F137" s="238">
        <v>1.7208384745578846</v>
      </c>
      <c r="G137" s="238">
        <v>-32.724118737165895</v>
      </c>
      <c r="H137" s="239">
        <v>14.884641</v>
      </c>
      <c r="I137" s="159"/>
      <c r="J137" s="240"/>
    </row>
    <row r="138" spans="1:10" ht="18" customHeight="1">
      <c r="A138" s="269" t="s">
        <v>406</v>
      </c>
      <c r="B138" s="236" t="s">
        <v>407</v>
      </c>
      <c r="C138" s="237">
        <v>10.609</v>
      </c>
      <c r="D138" s="237">
        <v>43.848999999999997</v>
      </c>
      <c r="E138" s="238">
        <v>0.81699999999999995</v>
      </c>
      <c r="F138" s="238">
        <v>9.9531349564355978</v>
      </c>
      <c r="G138" s="238">
        <v>-30.787354774267151</v>
      </c>
      <c r="H138" s="239">
        <v>-1.814899</v>
      </c>
      <c r="I138" s="159"/>
      <c r="J138" s="240"/>
    </row>
    <row r="139" spans="1:10" ht="18" customHeight="1">
      <c r="A139" s="269" t="s">
        <v>408</v>
      </c>
      <c r="B139" s="236" t="s">
        <v>409</v>
      </c>
      <c r="C139" s="237">
        <v>9.7910000000000004</v>
      </c>
      <c r="D139" s="237">
        <v>41.390999999999998</v>
      </c>
      <c r="E139" s="238">
        <v>0.71899999999999997</v>
      </c>
      <c r="F139" s="238">
        <v>9.5158850451654189</v>
      </c>
      <c r="G139" s="238">
        <v>-30.88917627780258</v>
      </c>
      <c r="H139" s="239">
        <v>-1.7740260000000001</v>
      </c>
      <c r="I139" s="159"/>
      <c r="J139" s="240"/>
    </row>
    <row r="140" spans="1:10" ht="18" customHeight="1">
      <c r="A140" s="269" t="s">
        <v>410</v>
      </c>
      <c r="B140" s="236" t="s">
        <v>411</v>
      </c>
      <c r="C140" s="237">
        <v>9.7859999999999996</v>
      </c>
      <c r="D140" s="237">
        <v>45.713000000000001</v>
      </c>
      <c r="E140" s="238">
        <v>0.71899999999999997</v>
      </c>
      <c r="F140" s="238">
        <v>10.573333586710129</v>
      </c>
      <c r="G140" s="238">
        <v>-31.417267064847227</v>
      </c>
      <c r="H140" s="239">
        <v>-1.7541734</v>
      </c>
      <c r="I140" s="159"/>
      <c r="J140" s="240"/>
    </row>
    <row r="141" spans="1:10" ht="18" customHeight="1">
      <c r="A141" s="269" t="s">
        <v>412</v>
      </c>
      <c r="B141" s="236" t="s">
        <v>413</v>
      </c>
      <c r="C141" s="237">
        <v>8.9169999999999998</v>
      </c>
      <c r="D141" s="237">
        <v>35.128999999999998</v>
      </c>
      <c r="E141" s="238">
        <v>1.6890000000000001</v>
      </c>
      <c r="F141" s="238">
        <v>2.2904707563888422</v>
      </c>
      <c r="G141" s="238">
        <v>-31.90342735383857</v>
      </c>
      <c r="H141" s="239">
        <v>16.704073399999999</v>
      </c>
      <c r="I141" s="159"/>
      <c r="J141" s="240"/>
    </row>
    <row r="142" spans="1:10" ht="18" customHeight="1">
      <c r="A142" s="269" t="s">
        <v>414</v>
      </c>
      <c r="B142" s="236" t="s">
        <v>415</v>
      </c>
      <c r="C142" s="237">
        <v>6.9939999999999998</v>
      </c>
      <c r="D142" s="237">
        <v>41.384</v>
      </c>
      <c r="E142" s="238">
        <v>0.92100000000000004</v>
      </c>
      <c r="F142" s="238">
        <v>4.7319583008714945</v>
      </c>
      <c r="G142" s="238">
        <v>-28.166097483704196</v>
      </c>
      <c r="H142" s="239">
        <v>-8.7527988000000008</v>
      </c>
      <c r="I142" s="159"/>
      <c r="J142" s="240"/>
    </row>
    <row r="143" spans="1:10" ht="18" customHeight="1">
      <c r="A143" s="269" t="s">
        <v>416</v>
      </c>
      <c r="B143" s="236" t="s">
        <v>417</v>
      </c>
      <c r="C143" s="237">
        <v>7.2720000000000002</v>
      </c>
      <c r="D143" s="237">
        <v>36.918999999999997</v>
      </c>
      <c r="E143" s="238">
        <v>0.76700000000000002</v>
      </c>
      <c r="F143" s="238">
        <v>4.2346491820135093</v>
      </c>
      <c r="G143" s="238">
        <v>-26.665597673005571</v>
      </c>
      <c r="H143" s="239">
        <v>-10.8291472</v>
      </c>
      <c r="I143" s="159"/>
      <c r="J143" s="240"/>
    </row>
    <row r="144" spans="1:10" ht="18" customHeight="1">
      <c r="A144" s="269">
        <v>20230055.073999874</v>
      </c>
      <c r="B144" s="236" t="s">
        <v>418</v>
      </c>
      <c r="C144" s="237">
        <v>6.226</v>
      </c>
      <c r="D144" s="237">
        <v>42.393999999999998</v>
      </c>
      <c r="E144" s="238">
        <v>0.61499999999999999</v>
      </c>
      <c r="F144" s="238">
        <v>0.65668156970159597</v>
      </c>
      <c r="G144" s="238">
        <v>-32.009204432000011</v>
      </c>
      <c r="H144" s="239">
        <v>5.5285000000000029E-2</v>
      </c>
      <c r="I144" s="159"/>
      <c r="J144" s="240"/>
    </row>
    <row r="145" spans="1:10" ht="18" customHeight="1">
      <c r="A145" s="269">
        <v>20230055.074999873</v>
      </c>
      <c r="B145" s="236" t="s">
        <v>419</v>
      </c>
      <c r="C145" s="237">
        <v>4.7249999999999996</v>
      </c>
      <c r="D145" s="237">
        <v>33.734999999999999</v>
      </c>
      <c r="E145" s="238">
        <v>0.755</v>
      </c>
      <c r="F145" s="238">
        <v>5.0992921263889324</v>
      </c>
      <c r="G145" s="238">
        <v>-22.082669528</v>
      </c>
      <c r="H145" s="239">
        <v>-8.289280999999999</v>
      </c>
      <c r="I145" s="159"/>
      <c r="J145" s="240"/>
    </row>
    <row r="146" spans="1:10" ht="18" customHeight="1">
      <c r="A146" s="269">
        <v>20230055.075999871</v>
      </c>
      <c r="B146" s="236" t="s">
        <v>420</v>
      </c>
      <c r="C146" s="237">
        <v>6.87</v>
      </c>
      <c r="D146" s="237">
        <v>43.027999999999999</v>
      </c>
      <c r="E146" s="238">
        <v>0.63800000000000001</v>
      </c>
      <c r="F146" s="238">
        <v>1.0688038594480931</v>
      </c>
      <c r="G146" s="238">
        <v>-31.822549039999998</v>
      </c>
      <c r="H146" s="239">
        <v>-0.33327199999999996</v>
      </c>
      <c r="I146" s="159"/>
      <c r="J146" s="240"/>
    </row>
    <row r="147" spans="1:10" ht="18" customHeight="1">
      <c r="A147" s="269">
        <v>20230055.076999869</v>
      </c>
      <c r="B147" s="236" t="s">
        <v>421</v>
      </c>
      <c r="C147" s="237">
        <v>7.9089999999999998</v>
      </c>
      <c r="D147" s="237">
        <v>41.901000000000003</v>
      </c>
      <c r="E147" s="238">
        <v>0.63300000000000001</v>
      </c>
      <c r="F147" s="238">
        <v>1.4115049116508005</v>
      </c>
      <c r="G147" s="238">
        <v>-31.079241111999998</v>
      </c>
      <c r="H147" s="239">
        <v>0.63756699999999999</v>
      </c>
      <c r="I147" s="159"/>
      <c r="J147" s="240"/>
    </row>
    <row r="148" spans="1:10" ht="18" customHeight="1">
      <c r="A148" s="269">
        <v>20230055.077999867</v>
      </c>
      <c r="B148" s="236" t="s">
        <v>422</v>
      </c>
      <c r="C148" s="237">
        <v>7.1669999999999998</v>
      </c>
      <c r="D148" s="237">
        <v>42.137</v>
      </c>
      <c r="E148" s="238">
        <v>1.006</v>
      </c>
      <c r="F148" s="238">
        <v>1.4060349122013041</v>
      </c>
      <c r="G148" s="238">
        <v>-32.703314552000002</v>
      </c>
      <c r="H148" s="239">
        <v>0.83350600000000008</v>
      </c>
      <c r="I148" s="159"/>
      <c r="J148" s="240"/>
    </row>
    <row r="149" spans="1:10" ht="18" customHeight="1">
      <c r="A149" s="269">
        <v>20230055.078999866</v>
      </c>
      <c r="B149" s="236" t="s">
        <v>423</v>
      </c>
      <c r="C149" s="237">
        <v>2.431</v>
      </c>
      <c r="D149" s="237">
        <v>36.536999999999999</v>
      </c>
      <c r="E149" s="238">
        <v>0.67400000000000004</v>
      </c>
      <c r="F149" s="238">
        <v>5.4067676987360409</v>
      </c>
      <c r="G149" s="238">
        <v>-19.095403576000006</v>
      </c>
      <c r="H149" s="239">
        <v>-5.9269429999999996</v>
      </c>
      <c r="I149" s="159"/>
      <c r="J149" s="240"/>
    </row>
    <row r="150" spans="1:10" ht="18" customHeight="1">
      <c r="A150" s="269">
        <v>20230055.079999864</v>
      </c>
      <c r="B150" s="236" t="s">
        <v>424</v>
      </c>
      <c r="C150" s="237">
        <v>8.3840000000000003</v>
      </c>
      <c r="D150" s="237">
        <v>42.149000000000001</v>
      </c>
      <c r="E150" s="238">
        <v>0.76200000000000001</v>
      </c>
      <c r="F150" s="238">
        <v>1.5033356212918716</v>
      </c>
      <c r="G150" s="238">
        <v>-31.466703088000006</v>
      </c>
      <c r="H150" s="239">
        <v>-0.51592699999999991</v>
      </c>
      <c r="I150" s="159"/>
      <c r="J150" s="240"/>
    </row>
    <row r="151" spans="1:10" ht="18" customHeight="1">
      <c r="A151" s="269">
        <v>20230055.080999862</v>
      </c>
      <c r="B151" s="236" t="s">
        <v>425</v>
      </c>
      <c r="C151" s="237">
        <v>6.3730000000000002</v>
      </c>
      <c r="D151" s="237">
        <v>42.128</v>
      </c>
      <c r="E151" s="238">
        <v>0.621</v>
      </c>
      <c r="F151" s="238">
        <v>0.53717811767138135</v>
      </c>
      <c r="G151" s="238">
        <v>-31.765437480000003</v>
      </c>
      <c r="H151" s="239">
        <v>-0.21371599999999996</v>
      </c>
      <c r="I151" s="159"/>
      <c r="J151" s="240"/>
    </row>
    <row r="152" spans="1:10" ht="18" customHeight="1">
      <c r="A152" s="269">
        <v>20230055.081999861</v>
      </c>
      <c r="B152" s="236" t="s">
        <v>426</v>
      </c>
      <c r="C152" s="237">
        <v>7.6230000000000002</v>
      </c>
      <c r="D152" s="237">
        <v>34.976999999999997</v>
      </c>
      <c r="E152" s="238">
        <v>0.90500000000000003</v>
      </c>
      <c r="F152" s="238">
        <v>3.9336902297339811</v>
      </c>
      <c r="G152" s="238">
        <v>-23.476698383999999</v>
      </c>
      <c r="H152" s="239">
        <v>-10.085942000000001</v>
      </c>
      <c r="I152" s="159"/>
      <c r="J152" s="240"/>
    </row>
    <row r="153" spans="1:10" ht="18" customHeight="1">
      <c r="A153" s="269">
        <v>20230055.082999859</v>
      </c>
      <c r="B153" s="236" t="s">
        <v>427</v>
      </c>
      <c r="C153" s="237">
        <v>7.0279999999999996</v>
      </c>
      <c r="D153" s="237">
        <v>48.110999999999997</v>
      </c>
      <c r="E153" s="238">
        <v>0.60199999999999998</v>
      </c>
      <c r="F153" s="238">
        <v>2.1517764127856975</v>
      </c>
      <c r="G153" s="238">
        <v>-32.212194120000007</v>
      </c>
      <c r="H153" s="239">
        <v>-2.6402600000000001</v>
      </c>
      <c r="I153" s="159"/>
      <c r="J153" s="240"/>
    </row>
    <row r="154" spans="1:10" ht="18" customHeight="1">
      <c r="A154" s="269">
        <v>20230055.083999857</v>
      </c>
      <c r="B154" s="236" t="s">
        <v>428</v>
      </c>
      <c r="C154" s="237">
        <v>9.8879999999999999</v>
      </c>
      <c r="D154" s="237">
        <v>46.220999999999997</v>
      </c>
      <c r="E154" s="238">
        <v>0.79300000000000004</v>
      </c>
      <c r="F154" s="238">
        <v>4.3526398970981415</v>
      </c>
      <c r="G154" s="238">
        <v>-32.515879480000002</v>
      </c>
      <c r="H154" s="239">
        <v>-2.657972</v>
      </c>
      <c r="I154" s="159"/>
      <c r="J154" s="240"/>
    </row>
    <row r="155" spans="1:10" ht="18" customHeight="1">
      <c r="A155" s="269">
        <v>20230055.084999856</v>
      </c>
      <c r="B155" s="236" t="s">
        <v>429</v>
      </c>
      <c r="C155" s="237">
        <v>8.6869999999999994</v>
      </c>
      <c r="D155" s="237">
        <v>40.515000000000001</v>
      </c>
      <c r="E155" s="238">
        <v>1.0409999999999999</v>
      </c>
      <c r="F155" s="238">
        <v>6.5736672472778332</v>
      </c>
      <c r="G155" s="238">
        <v>-27.708450567999996</v>
      </c>
      <c r="H155" s="239">
        <v>-12.518020999999999</v>
      </c>
      <c r="I155" s="159"/>
      <c r="J155" s="240"/>
    </row>
    <row r="156" spans="1:10" ht="18" customHeight="1">
      <c r="A156" s="269">
        <v>20230055.085999854</v>
      </c>
      <c r="B156" s="236" t="s">
        <v>430</v>
      </c>
      <c r="C156" s="237">
        <v>4.49</v>
      </c>
      <c r="D156" s="237">
        <v>30.007999999999999</v>
      </c>
      <c r="E156" s="238">
        <v>0.65400000000000003</v>
      </c>
      <c r="F156" s="238">
        <v>6.9395294711277282</v>
      </c>
      <c r="G156" s="238">
        <v>-27.828248400000003</v>
      </c>
      <c r="H156" s="239">
        <v>-5.548349</v>
      </c>
      <c r="I156" s="159"/>
      <c r="J156" s="240"/>
    </row>
    <row r="157" spans="1:10" ht="18" customHeight="1">
      <c r="A157" s="269">
        <v>20230055.086999852</v>
      </c>
      <c r="B157" s="236" t="s">
        <v>431</v>
      </c>
      <c r="C157" s="237">
        <v>9.5210000000000008</v>
      </c>
      <c r="D157" s="237">
        <v>43.182000000000002</v>
      </c>
      <c r="E157" s="238">
        <v>0.69799999999999995</v>
      </c>
      <c r="F157" s="238">
        <v>1.9316972003410178</v>
      </c>
      <c r="G157" s="238">
        <v>-29.893659704000001</v>
      </c>
      <c r="H157" s="239">
        <v>-1.9561339999999998</v>
      </c>
      <c r="I157" s="159"/>
      <c r="J157" s="240"/>
    </row>
    <row r="158" spans="1:10" ht="18" customHeight="1">
      <c r="A158" s="269">
        <v>20230055.087999851</v>
      </c>
      <c r="B158" s="236" t="s">
        <v>432</v>
      </c>
      <c r="C158" s="237">
        <v>5.0949999999999998</v>
      </c>
      <c r="D158" s="237">
        <v>34.514000000000003</v>
      </c>
      <c r="E158" s="238">
        <v>0.66400000000000003</v>
      </c>
      <c r="F158" s="238">
        <v>3.0748641755368156</v>
      </c>
      <c r="G158" s="238">
        <v>-25.193904600000003</v>
      </c>
      <c r="H158" s="239">
        <v>-14.981096000000001</v>
      </c>
      <c r="I158" s="159"/>
      <c r="J158" s="240"/>
    </row>
    <row r="159" spans="1:10" ht="18" customHeight="1">
      <c r="A159" s="269">
        <v>20230055.088999849</v>
      </c>
      <c r="B159" s="236" t="s">
        <v>433</v>
      </c>
      <c r="C159" s="237">
        <v>9.0570000000000004</v>
      </c>
      <c r="D159" s="237">
        <v>42.41</v>
      </c>
      <c r="E159" s="238">
        <v>0.7</v>
      </c>
      <c r="F159" s="238">
        <v>1.7702618657005287</v>
      </c>
      <c r="G159" s="238">
        <v>-30.246386936</v>
      </c>
      <c r="H159" s="239">
        <v>-3.056492</v>
      </c>
      <c r="I159" s="159"/>
      <c r="J159" s="240"/>
    </row>
    <row r="160" spans="1:10" ht="18" customHeight="1">
      <c r="A160" s="269">
        <v>20230055.089999847</v>
      </c>
      <c r="B160" s="236" t="s">
        <v>434</v>
      </c>
      <c r="C160" s="237">
        <v>6.6319999999999997</v>
      </c>
      <c r="D160" s="237">
        <v>38.718000000000004</v>
      </c>
      <c r="E160" s="238">
        <v>0.66900000000000004</v>
      </c>
      <c r="F160" s="238">
        <v>4.3078576261130488</v>
      </c>
      <c r="G160" s="238">
        <v>-24.960507392</v>
      </c>
      <c r="H160" s="239">
        <v>-15.122791999999999</v>
      </c>
      <c r="I160" s="159"/>
      <c r="J160" s="240"/>
    </row>
    <row r="161" spans="1:10" ht="18" customHeight="1">
      <c r="A161" s="269">
        <v>20230055.090999845</v>
      </c>
      <c r="B161" s="236" t="s">
        <v>435</v>
      </c>
      <c r="C161" s="237">
        <v>8.5749999999999993</v>
      </c>
      <c r="D161" s="237">
        <v>43.695999999999998</v>
      </c>
      <c r="E161" s="238">
        <v>0.78</v>
      </c>
      <c r="F161" s="238">
        <v>6.4190908696833873</v>
      </c>
      <c r="G161" s="238">
        <v>-28.335469223999997</v>
      </c>
      <c r="H161" s="239">
        <v>-13.734614000000001</v>
      </c>
      <c r="I161" s="159"/>
      <c r="J161" s="240"/>
    </row>
    <row r="162" spans="1:10" ht="18" customHeight="1">
      <c r="A162" s="269">
        <v>20230055.091999844</v>
      </c>
      <c r="B162" s="236" t="s">
        <v>436</v>
      </c>
      <c r="C162" s="237">
        <v>5.3769999999999998</v>
      </c>
      <c r="D162" s="237">
        <v>30.163</v>
      </c>
      <c r="E162" s="238">
        <v>0.63700000000000001</v>
      </c>
      <c r="F162" s="238">
        <v>6.8420903166256712</v>
      </c>
      <c r="G162" s="238">
        <v>-27.275689184000004</v>
      </c>
      <c r="H162" s="239">
        <v>-5.2527799999999996</v>
      </c>
      <c r="I162" s="159"/>
      <c r="J162" s="240"/>
    </row>
    <row r="163" spans="1:10" ht="18" customHeight="1">
      <c r="A163" s="269">
        <v>20230055.091999844</v>
      </c>
      <c r="B163" s="236" t="s">
        <v>308</v>
      </c>
      <c r="C163" s="237">
        <v>5.1070000000000002</v>
      </c>
      <c r="D163" s="237">
        <v>28.916</v>
      </c>
      <c r="E163" s="238">
        <v>0.60199999999999998</v>
      </c>
      <c r="F163" s="238">
        <v>6.7339182212274009</v>
      </c>
      <c r="G163" s="238">
        <v>-26.973719120000002</v>
      </c>
      <c r="H163" s="239">
        <v>-4.8442969999999992</v>
      </c>
      <c r="I163" s="159"/>
      <c r="J163" s="240"/>
    </row>
    <row r="164" spans="1:10" ht="18" customHeight="1">
      <c r="A164" s="269">
        <v>20230055.092999842</v>
      </c>
      <c r="B164" s="236" t="s">
        <v>437</v>
      </c>
      <c r="C164" s="237">
        <v>6.843</v>
      </c>
      <c r="D164" s="237">
        <v>41.360999999999997</v>
      </c>
      <c r="E164" s="238">
        <v>0.59699999999999998</v>
      </c>
      <c r="F164" s="238">
        <v>4.6016610859429186</v>
      </c>
      <c r="G164" s="238">
        <v>-32.662420336000011</v>
      </c>
      <c r="H164" s="239">
        <v>-4.6295389999999994</v>
      </c>
      <c r="I164" s="159"/>
      <c r="J164" s="240"/>
    </row>
    <row r="165" spans="1:10" ht="18" customHeight="1">
      <c r="A165" s="269">
        <v>20230055.09399984</v>
      </c>
      <c r="B165" s="236" t="s">
        <v>438</v>
      </c>
      <c r="C165" s="237">
        <v>5.9569999999999999</v>
      </c>
      <c r="D165" s="237">
        <v>30.559000000000001</v>
      </c>
      <c r="E165" s="238">
        <v>0.91800000000000004</v>
      </c>
      <c r="F165" s="238">
        <v>7.5057387774836481</v>
      </c>
      <c r="G165" s="238">
        <v>-28.893603152000004</v>
      </c>
      <c r="H165" s="239">
        <v>-2.683433</v>
      </c>
      <c r="I165" s="159"/>
      <c r="J165" s="240"/>
    </row>
    <row r="166" spans="1:10" ht="18" customHeight="1">
      <c r="A166" s="269">
        <v>20230055.094999839</v>
      </c>
      <c r="B166" s="236" t="s">
        <v>439</v>
      </c>
      <c r="C166" s="237">
        <v>3.1429999999999998</v>
      </c>
      <c r="D166" s="237">
        <v>19.21</v>
      </c>
      <c r="E166" s="238">
        <v>0.42899999999999999</v>
      </c>
      <c r="F166" s="238">
        <v>9.8756805513076085</v>
      </c>
      <c r="G166" s="238">
        <v>-33.672924600000009</v>
      </c>
      <c r="H166" s="239">
        <v>-4.6140410000000003</v>
      </c>
      <c r="I166" s="159"/>
      <c r="J166" s="240"/>
    </row>
    <row r="167" spans="1:10" ht="18" customHeight="1">
      <c r="A167" s="269">
        <v>20230055.095999837</v>
      </c>
      <c r="B167" s="236" t="s">
        <v>440</v>
      </c>
      <c r="C167" s="237">
        <v>8.9380000000000006</v>
      </c>
      <c r="D167" s="237">
        <v>44.11</v>
      </c>
      <c r="E167" s="238">
        <v>1.4690000000000001</v>
      </c>
      <c r="F167" s="238">
        <v>6.5380088451113396</v>
      </c>
      <c r="G167" s="238">
        <v>-22.247688800000006</v>
      </c>
      <c r="H167" s="239">
        <v>-3.1649780000000001</v>
      </c>
      <c r="I167" s="159"/>
      <c r="J167" s="240"/>
    </row>
    <row r="168" spans="1:10" ht="18" customHeight="1">
      <c r="A168" s="269">
        <v>20230055.096999835</v>
      </c>
      <c r="B168" s="236" t="s">
        <v>441</v>
      </c>
      <c r="C168" s="237">
        <v>10.72</v>
      </c>
      <c r="D168" s="237">
        <v>44.121000000000002</v>
      </c>
      <c r="E168" s="238">
        <v>0.98</v>
      </c>
      <c r="F168" s="238">
        <v>10.024898203305527</v>
      </c>
      <c r="G168" s="238">
        <v>-29.306950504</v>
      </c>
      <c r="H168" s="239">
        <v>-2.0291959999999998</v>
      </c>
      <c r="I168" s="159"/>
      <c r="J168" s="240"/>
    </row>
    <row r="169" spans="1:10" ht="18" customHeight="1">
      <c r="A169" s="269">
        <v>20230055.097999834</v>
      </c>
      <c r="B169" s="236" t="s">
        <v>442</v>
      </c>
      <c r="C169" s="237">
        <v>7.6079999999999997</v>
      </c>
      <c r="D169" s="237">
        <v>40.061999999999998</v>
      </c>
      <c r="E169" s="238">
        <v>1.637</v>
      </c>
      <c r="F169" s="238">
        <v>5.4540156464533558</v>
      </c>
      <c r="G169" s="238">
        <v>-22.160775959999999</v>
      </c>
      <c r="H169" s="239">
        <v>-2.9474819999999999</v>
      </c>
      <c r="I169" s="159"/>
      <c r="J169" s="240"/>
    </row>
    <row r="170" spans="1:10" ht="18" customHeight="1">
      <c r="A170" s="269">
        <v>20230055.098999832</v>
      </c>
      <c r="B170" s="236" t="s">
        <v>443</v>
      </c>
      <c r="C170" s="237">
        <v>9.2520000000000007</v>
      </c>
      <c r="D170" s="237">
        <v>43.558999999999997</v>
      </c>
      <c r="E170" s="238">
        <v>0.745</v>
      </c>
      <c r="F170" s="238">
        <v>2.0295541627063911</v>
      </c>
      <c r="G170" s="238">
        <v>-30.291877808000002</v>
      </c>
      <c r="H170" s="239">
        <v>0.46224600000000016</v>
      </c>
      <c r="I170" s="159"/>
      <c r="J170" s="240"/>
    </row>
    <row r="171" spans="1:10">
      <c r="A171" s="269">
        <v>20230055.09999983</v>
      </c>
      <c r="B171" s="236" t="s">
        <v>444</v>
      </c>
      <c r="C171" s="237">
        <v>8.5570000000000004</v>
      </c>
      <c r="D171" s="237">
        <v>41.738999999999997</v>
      </c>
      <c r="E171" s="238">
        <v>0.82899999999999996</v>
      </c>
      <c r="F171" s="238">
        <v>10.666511311114657</v>
      </c>
      <c r="G171" s="238">
        <v>-27.683983375999997</v>
      </c>
      <c r="H171" s="239">
        <v>-5.9495790000000008</v>
      </c>
      <c r="I171" s="159"/>
      <c r="J171" s="240"/>
    </row>
    <row r="172" spans="1:10">
      <c r="A172" s="269">
        <v>20230055.100999828</v>
      </c>
      <c r="B172" s="236" t="s">
        <v>445</v>
      </c>
      <c r="C172" s="237">
        <v>8.2420000000000009</v>
      </c>
      <c r="D172" s="237">
        <v>38.192999999999998</v>
      </c>
      <c r="E172" s="238">
        <v>0.81599999999999995</v>
      </c>
      <c r="F172" s="238">
        <v>9.4683597771966159</v>
      </c>
      <c r="G172" s="238">
        <v>-30.102220551999999</v>
      </c>
      <c r="H172" s="239">
        <v>-1.357845</v>
      </c>
      <c r="I172" s="159"/>
      <c r="J172" s="240"/>
    </row>
    <row r="173" spans="1:10">
      <c r="A173" s="269">
        <v>20230055.101999827</v>
      </c>
      <c r="B173" s="236" t="s">
        <v>446</v>
      </c>
      <c r="C173" s="237">
        <v>5.95</v>
      </c>
      <c r="D173" s="237">
        <v>54.512999999999998</v>
      </c>
      <c r="E173" s="238">
        <v>0.59799999999999998</v>
      </c>
      <c r="F173" s="238">
        <v>3.965936709968235</v>
      </c>
      <c r="G173" s="238">
        <v>-33.297557583999996</v>
      </c>
      <c r="H173" s="239">
        <v>-0.32327999999999979</v>
      </c>
      <c r="I173" s="159"/>
      <c r="J173" s="240"/>
    </row>
    <row r="174" spans="1:10">
      <c r="A174" s="269">
        <v>20230055.102999825</v>
      </c>
      <c r="B174" s="236" t="s">
        <v>447</v>
      </c>
      <c r="C174" s="237">
        <v>5.7610000000000001</v>
      </c>
      <c r="D174" s="237">
        <v>35.648000000000003</v>
      </c>
      <c r="E174" s="238">
        <v>0.96599999999999997</v>
      </c>
      <c r="F174" s="238">
        <v>7.8914498488941556</v>
      </c>
      <c r="G174" s="238">
        <v>-23.352456368000002</v>
      </c>
      <c r="H174" s="239">
        <v>-4.1840040000000007</v>
      </c>
      <c r="I174" s="159"/>
      <c r="J174" s="240"/>
    </row>
    <row r="175" spans="1:10">
      <c r="A175" s="269">
        <v>20230055.103999823</v>
      </c>
      <c r="B175" s="236" t="s">
        <v>448</v>
      </c>
      <c r="C175" s="237">
        <v>9.5709999999999997</v>
      </c>
      <c r="D175" s="237">
        <v>45.643000000000001</v>
      </c>
      <c r="E175" s="238">
        <v>1.175</v>
      </c>
      <c r="F175" s="238">
        <v>9.5710247350778506</v>
      </c>
      <c r="G175" s="238">
        <v>-25.213100432000001</v>
      </c>
      <c r="H175" s="239">
        <v>-4.5693330000000003</v>
      </c>
      <c r="I175" s="159"/>
      <c r="J175" s="240"/>
    </row>
    <row r="176" spans="1:10">
      <c r="A176" s="269">
        <v>20230055.104999822</v>
      </c>
      <c r="B176" s="236" t="s">
        <v>449</v>
      </c>
      <c r="C176" s="237">
        <v>6.65</v>
      </c>
      <c r="D176" s="237">
        <v>37.093000000000004</v>
      </c>
      <c r="E176" s="238">
        <v>0.56299999999999994</v>
      </c>
      <c r="F176" s="238">
        <v>9.2606776524569359</v>
      </c>
      <c r="G176" s="238">
        <v>-24.798792656</v>
      </c>
      <c r="H176" s="239">
        <v>-2.5088759999999999</v>
      </c>
      <c r="I176" s="159"/>
      <c r="J176" s="240"/>
    </row>
    <row r="177" spans="1:10">
      <c r="A177" s="269">
        <v>20230055.10599982</v>
      </c>
      <c r="B177" s="236" t="s">
        <v>450</v>
      </c>
      <c r="C177" s="237">
        <v>10.417999999999999</v>
      </c>
      <c r="D177" s="237">
        <v>43.360999999999997</v>
      </c>
      <c r="E177" s="238">
        <v>0.88900000000000001</v>
      </c>
      <c r="F177" s="238">
        <v>8.4962921904637092</v>
      </c>
      <c r="G177" s="238">
        <v>-29.799127447999997</v>
      </c>
      <c r="H177" s="239">
        <v>-3.2807729999999999</v>
      </c>
      <c r="I177" s="159"/>
      <c r="J177" s="240"/>
    </row>
    <row r="178" spans="1:10">
      <c r="A178" s="269">
        <v>20230055.106999818</v>
      </c>
      <c r="B178" s="236" t="s">
        <v>451</v>
      </c>
      <c r="C178" s="237">
        <v>8.4570000000000007</v>
      </c>
      <c r="D178" s="237">
        <v>40.837000000000003</v>
      </c>
      <c r="E178" s="238">
        <v>0.83299999999999996</v>
      </c>
      <c r="F178" s="238">
        <v>9.1887582420209597</v>
      </c>
      <c r="G178" s="238">
        <v>-30.225047687999997</v>
      </c>
      <c r="H178" s="239">
        <v>-1.7047650000000001</v>
      </c>
      <c r="I178" s="159"/>
      <c r="J178" s="240"/>
    </row>
    <row r="179" spans="1:10">
      <c r="A179" s="269">
        <v>20230055.107999817</v>
      </c>
      <c r="B179" s="236" t="s">
        <v>452</v>
      </c>
      <c r="C179" s="237">
        <v>7.2140000000000004</v>
      </c>
      <c r="D179" s="237">
        <v>37.401000000000003</v>
      </c>
      <c r="E179" s="238">
        <v>0.70899999999999996</v>
      </c>
      <c r="F179" s="238">
        <v>4.6166817014707755</v>
      </c>
      <c r="G179" s="238">
        <v>-28.726533247999999</v>
      </c>
      <c r="H179" s="239">
        <v>3.8236530000000002</v>
      </c>
      <c r="I179" s="159"/>
      <c r="J179" s="240"/>
    </row>
    <row r="180" spans="1:10">
      <c r="A180" s="269">
        <v>20230055.108999815</v>
      </c>
      <c r="B180" s="236" t="s">
        <v>453</v>
      </c>
      <c r="C180" s="237">
        <v>5.7309999999999999</v>
      </c>
      <c r="D180" s="237">
        <v>35.426000000000002</v>
      </c>
      <c r="E180" s="238">
        <v>0.73099999999999998</v>
      </c>
      <c r="F180" s="238">
        <v>8.3797312618326334</v>
      </c>
      <c r="G180" s="238">
        <v>-26.883619623999998</v>
      </c>
      <c r="H180" s="239">
        <v>-0.88206899999999999</v>
      </c>
      <c r="I180" s="159"/>
      <c r="J180" s="240"/>
    </row>
    <row r="181" spans="1:10">
      <c r="A181" s="269">
        <v>20230055.109999813</v>
      </c>
      <c r="B181" s="236" t="s">
        <v>454</v>
      </c>
      <c r="C181" s="237">
        <v>7.6539999999999999</v>
      </c>
      <c r="D181" s="237">
        <v>41.62</v>
      </c>
      <c r="E181" s="238">
        <v>1.4710000000000001</v>
      </c>
      <c r="F181" s="238">
        <v>9.7257387446633334</v>
      </c>
      <c r="G181" s="238">
        <v>-24.728806127999999</v>
      </c>
      <c r="H181" s="239">
        <v>-3.0812939999999998</v>
      </c>
      <c r="I181" s="159"/>
      <c r="J181" s="240"/>
    </row>
    <row r="182" spans="1:10">
      <c r="A182" s="269">
        <v>20230055.110999811</v>
      </c>
      <c r="B182" s="236" t="s">
        <v>455</v>
      </c>
      <c r="C182" s="237">
        <v>4.2439999999999998</v>
      </c>
      <c r="D182" s="237">
        <v>19.449000000000002</v>
      </c>
      <c r="E182" s="238">
        <v>0.502</v>
      </c>
      <c r="F182" s="238">
        <v>12.24524114016987</v>
      </c>
      <c r="G182" s="238">
        <v>-30.833221264000002</v>
      </c>
      <c r="H182" s="239">
        <v>-1.689897</v>
      </c>
      <c r="I182" s="159"/>
      <c r="J182" s="240"/>
    </row>
    <row r="183" spans="1:10">
      <c r="A183" s="269">
        <v>20230055.11199981</v>
      </c>
      <c r="B183" s="236" t="s">
        <v>456</v>
      </c>
      <c r="C183" s="237">
        <v>2.2549999999999999</v>
      </c>
      <c r="D183" s="237">
        <v>17.632000000000001</v>
      </c>
      <c r="E183" s="238">
        <v>0.45500000000000002</v>
      </c>
      <c r="F183" s="238">
        <v>10.717549259509287</v>
      </c>
      <c r="G183" s="238">
        <v>-27.237410096000001</v>
      </c>
      <c r="H183" s="239">
        <v>0.34206300000000023</v>
      </c>
      <c r="I183" s="159"/>
      <c r="J183" s="240"/>
    </row>
    <row r="184" spans="1:10">
      <c r="A184" s="269">
        <v>20230055.112999808</v>
      </c>
      <c r="B184" s="236" t="s">
        <v>457</v>
      </c>
      <c r="C184" s="237">
        <v>5.8239999999999998</v>
      </c>
      <c r="D184" s="237">
        <v>28.696000000000002</v>
      </c>
      <c r="E184" s="238">
        <v>0.624</v>
      </c>
      <c r="F184" s="238">
        <v>5.1973023538564176</v>
      </c>
      <c r="G184" s="238">
        <v>-29.003128111999999</v>
      </c>
      <c r="H184" s="239">
        <v>3.9227730000000003</v>
      </c>
      <c r="I184" s="159"/>
      <c r="J184" s="240"/>
    </row>
    <row r="185" spans="1:10">
      <c r="A185" s="269">
        <v>20230055.113999806</v>
      </c>
      <c r="B185" s="236" t="s">
        <v>458</v>
      </c>
      <c r="C185" s="237">
        <v>5.3079999999999998</v>
      </c>
      <c r="D185" s="237">
        <v>32.110999999999997</v>
      </c>
      <c r="E185" s="238">
        <v>0.68300000000000005</v>
      </c>
      <c r="F185" s="238">
        <v>5.9767017065425092</v>
      </c>
      <c r="G185" s="238">
        <v>-29.504256592000001</v>
      </c>
      <c r="H185" s="239">
        <v>-2.1173519999999999</v>
      </c>
      <c r="I185" s="159"/>
      <c r="J185" s="240"/>
    </row>
    <row r="186" spans="1:10">
      <c r="A186" s="269">
        <v>20230055.114999805</v>
      </c>
      <c r="B186" s="236" t="s">
        <v>459</v>
      </c>
      <c r="C186" s="237">
        <v>7.6040000000000001</v>
      </c>
      <c r="D186" s="237">
        <v>41.334000000000003</v>
      </c>
      <c r="E186" s="238">
        <v>1.355</v>
      </c>
      <c r="F186" s="238">
        <v>7.6892783377112597</v>
      </c>
      <c r="G186" s="238">
        <v>-25.045693903999997</v>
      </c>
      <c r="H186" s="239">
        <v>-2.6749020000000003</v>
      </c>
      <c r="I186" s="159"/>
      <c r="J186" s="240"/>
    </row>
    <row r="187" spans="1:10">
      <c r="A187" s="269">
        <v>20230055.115999803</v>
      </c>
      <c r="B187" s="236" t="s">
        <v>460</v>
      </c>
      <c r="C187" s="237">
        <v>12.324</v>
      </c>
      <c r="D187" s="237">
        <v>43.411999999999999</v>
      </c>
      <c r="E187" s="238">
        <v>1.157</v>
      </c>
      <c r="F187" s="238">
        <v>12.265894004834543</v>
      </c>
      <c r="G187" s="238">
        <v>-30.351187103999997</v>
      </c>
      <c r="H187" s="239">
        <v>-4.2025890000000006</v>
      </c>
      <c r="I187" s="159"/>
      <c r="J187" s="240"/>
    </row>
    <row r="188" spans="1:10">
      <c r="A188" s="269">
        <v>20230055.116999801</v>
      </c>
      <c r="B188" s="236" t="s">
        <v>461</v>
      </c>
      <c r="C188" s="237">
        <v>5.1079999999999997</v>
      </c>
      <c r="D188" s="237">
        <v>25.408999999999999</v>
      </c>
      <c r="E188" s="238">
        <v>0.55500000000000005</v>
      </c>
      <c r="F188" s="238">
        <v>4.8974741732800764</v>
      </c>
      <c r="G188" s="238">
        <v>-27.912179984000005</v>
      </c>
      <c r="H188" s="239">
        <v>4.065258</v>
      </c>
      <c r="I188" s="159"/>
      <c r="J188" s="240"/>
    </row>
    <row r="189" spans="1:10">
      <c r="A189" s="269">
        <v>20230055.1179998</v>
      </c>
      <c r="B189" s="236" t="s">
        <v>462</v>
      </c>
      <c r="C189" s="237">
        <v>2.4940000000000002</v>
      </c>
      <c r="D189" s="237">
        <v>13.731999999999999</v>
      </c>
      <c r="E189" s="238">
        <v>0.442</v>
      </c>
      <c r="F189" s="238">
        <v>11.719924387824724</v>
      </c>
      <c r="G189" s="238">
        <v>-30.455426503999995</v>
      </c>
      <c r="H189" s="239">
        <v>-0.18946799999999997</v>
      </c>
      <c r="I189" s="159"/>
      <c r="J189" s="240"/>
    </row>
    <row r="190" spans="1:10">
      <c r="A190" s="269">
        <v>20230055.118999798</v>
      </c>
      <c r="B190" s="236" t="s">
        <v>463</v>
      </c>
      <c r="C190" s="237">
        <v>7.65</v>
      </c>
      <c r="D190" s="237">
        <v>35.811</v>
      </c>
      <c r="E190" s="238">
        <v>0.66300000000000003</v>
      </c>
      <c r="F190" s="238">
        <v>10.257985647424261</v>
      </c>
      <c r="G190" s="238">
        <v>-31.555064496</v>
      </c>
      <c r="H190" s="239">
        <v>-3.8866440000000004</v>
      </c>
      <c r="I190" s="159"/>
      <c r="J190" s="240"/>
    </row>
    <row r="191" spans="1:10">
      <c r="A191" s="269">
        <v>20230055.119999796</v>
      </c>
      <c r="B191" s="236" t="s">
        <v>464</v>
      </c>
      <c r="C191" s="237">
        <v>8.4809999999999999</v>
      </c>
      <c r="D191" s="237">
        <v>40.936999999999998</v>
      </c>
      <c r="E191" s="238">
        <v>0.88700000000000001</v>
      </c>
      <c r="F191" s="238">
        <v>10.728849568573049</v>
      </c>
      <c r="G191" s="238">
        <v>-26.981507239999999</v>
      </c>
      <c r="H191" s="239">
        <v>-4.5371190000000006</v>
      </c>
      <c r="I191" s="159"/>
      <c r="J191" s="240"/>
    </row>
    <row r="192" spans="1:10">
      <c r="A192" s="269">
        <v>20230055.120999794</v>
      </c>
      <c r="B192" s="236" t="s">
        <v>465</v>
      </c>
      <c r="C192" s="237">
        <v>10.581</v>
      </c>
      <c r="D192" s="237">
        <v>42.345999999999997</v>
      </c>
      <c r="E192" s="238">
        <v>0.90300000000000002</v>
      </c>
      <c r="F192" s="238">
        <v>11.024987900889936</v>
      </c>
      <c r="G192" s="238">
        <v>-30.854536760000002</v>
      </c>
      <c r="H192" s="239">
        <v>-4.9868760000000005</v>
      </c>
      <c r="I192" s="159"/>
      <c r="J192" s="240"/>
    </row>
    <row r="193" spans="1:10" ht="17" thickBot="1">
      <c r="A193" s="227"/>
      <c r="B193" s="241"/>
      <c r="C193" s="242"/>
      <c r="D193" s="242"/>
      <c r="E193" s="243"/>
      <c r="F193" s="243"/>
      <c r="G193" s="242"/>
      <c r="H193" s="244"/>
      <c r="I193" s="245"/>
      <c r="J193" s="246"/>
    </row>
    <row r="194" spans="1:10">
      <c r="A194" s="60"/>
      <c r="B194" s="60"/>
      <c r="C194" s="60"/>
      <c r="D194" s="60"/>
      <c r="E194" s="60"/>
      <c r="F194" s="60"/>
      <c r="G194" s="60"/>
      <c r="H194" s="60"/>
      <c r="I194" s="60"/>
      <c r="J194" s="61"/>
    </row>
  </sheetData>
  <sortState ref="A59:J192">
    <sortCondition ref="B59:B192"/>
  </sortState>
  <mergeCells count="15">
    <mergeCell ref="D47:E47"/>
    <mergeCell ref="F51:J51"/>
    <mergeCell ref="A51:E51"/>
    <mergeCell ref="F43:F44"/>
    <mergeCell ref="D35:E42"/>
    <mergeCell ref="B43:C50"/>
    <mergeCell ref="D48:E48"/>
    <mergeCell ref="D49:E49"/>
    <mergeCell ref="D50:E50"/>
    <mergeCell ref="J36:J42"/>
    <mergeCell ref="J43:J48"/>
    <mergeCell ref="D43:E43"/>
    <mergeCell ref="D44:E44"/>
    <mergeCell ref="D45:E45"/>
    <mergeCell ref="D46:E46"/>
  </mergeCells>
  <pageMargins left="0.75" right="0.75" top="1" bottom="1" header="0.5" footer="0.5"/>
  <pageSetup scale="56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627B-DFCF-4BC5-A3DB-C742D97862A3}">
  <dimension ref="A1:AS128"/>
  <sheetViews>
    <sheetView workbookViewId="0">
      <pane ySplit="1" topLeftCell="A2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10.6640625" style="360" bestFit="1" customWidth="1"/>
    <col min="2" max="3" width="9.1640625" style="360"/>
    <col min="4" max="4" width="25.6640625" style="360" bestFit="1" customWidth="1"/>
    <col min="5" max="5" width="26.3320312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9.6640625" style="360" bestFit="1" customWidth="1"/>
    <col min="10" max="10" width="11.33203125" style="360" bestFit="1" customWidth="1"/>
    <col min="11" max="11" width="9.6640625" style="360" bestFit="1" customWidth="1"/>
    <col min="12" max="12" width="11.33203125" style="360" bestFit="1" customWidth="1"/>
    <col min="13" max="13" width="9.1640625" style="360" customWidth="1"/>
    <col min="14" max="16" width="7.6640625" style="360" bestFit="1" customWidth="1"/>
    <col min="17" max="17" width="7.33203125" style="360" customWidth="1"/>
    <col min="18" max="18" width="7" style="360" customWidth="1"/>
    <col min="19" max="19" width="10.33203125" style="360" bestFit="1" customWidth="1"/>
    <col min="20" max="20" width="9.1640625" style="360"/>
    <col min="21" max="21" width="10" style="360" customWidth="1"/>
    <col min="22" max="22" width="10.1640625" style="360" customWidth="1"/>
    <col min="23" max="16384" width="9.1640625" style="360"/>
  </cols>
  <sheetData>
    <row r="1" spans="1:45" s="350" customFormat="1" ht="13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5" t="s">
        <v>541</v>
      </c>
      <c r="J1" s="345" t="s">
        <v>483</v>
      </c>
      <c r="K1" s="345" t="s">
        <v>484</v>
      </c>
      <c r="L1" s="345" t="s">
        <v>537</v>
      </c>
      <c r="M1" s="345" t="s">
        <v>486</v>
      </c>
      <c r="N1" s="345" t="s">
        <v>487</v>
      </c>
      <c r="O1" s="345" t="s">
        <v>538</v>
      </c>
      <c r="P1" s="347" t="s">
        <v>489</v>
      </c>
      <c r="Q1" s="347" t="s">
        <v>490</v>
      </c>
      <c r="R1" s="347" t="s">
        <v>491</v>
      </c>
      <c r="S1" s="348" t="s">
        <v>492</v>
      </c>
      <c r="T1" s="348" t="s">
        <v>493</v>
      </c>
      <c r="U1" s="348" t="s">
        <v>494</v>
      </c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</row>
    <row r="2" spans="1:45" s="352" customFormat="1">
      <c r="A2" s="351">
        <v>45611</v>
      </c>
      <c r="B2" s="352">
        <v>15</v>
      </c>
      <c r="C2" s="352">
        <v>29</v>
      </c>
      <c r="D2" s="357">
        <v>20230055.097999834</v>
      </c>
      <c r="E2" s="352" t="s">
        <v>442</v>
      </c>
      <c r="F2" s="352">
        <v>0.755</v>
      </c>
      <c r="G2" s="352">
        <v>2294</v>
      </c>
      <c r="H2" s="352">
        <v>6.4340000000000002</v>
      </c>
      <c r="I2" s="353">
        <f t="shared" ref="I2:I25" si="0">-0.211*LN(G2) + 0.5263+H2</f>
        <v>5.3275709651875545</v>
      </c>
      <c r="J2" s="352">
        <v>6330</v>
      </c>
      <c r="K2" s="352">
        <v>15.243</v>
      </c>
      <c r="L2" s="353">
        <f t="shared" ref="L2:L25" si="1">0.00004*J2 - 37.47 +K2</f>
        <v>-21.973799999999997</v>
      </c>
      <c r="M2" s="352">
        <v>7388</v>
      </c>
      <c r="N2" s="352">
        <v>2.9860000000000002</v>
      </c>
      <c r="O2" s="352">
        <v>-0.83799999999999997</v>
      </c>
      <c r="P2" s="352">
        <v>7.6079999999999997</v>
      </c>
      <c r="Q2" s="352">
        <v>40.061999999999998</v>
      </c>
      <c r="R2" s="352">
        <v>1.637</v>
      </c>
      <c r="S2" s="353">
        <f t="shared" ref="S2:S25" si="2">1.0096*I2 + 0.0753</f>
        <v>5.4540156464533558</v>
      </c>
      <c r="T2" s="353">
        <f t="shared" ref="T2:T25" si="3">0.9742*L2 - 0.7539</f>
        <v>-22.160775959999999</v>
      </c>
      <c r="U2" s="353">
        <f t="shared" ref="U2:U25" si="4">1.239*O2 - 1.9092</f>
        <v>-2.9474819999999999</v>
      </c>
    </row>
    <row r="3" spans="1:45" s="352" customFormat="1">
      <c r="A3" s="351">
        <v>45611</v>
      </c>
      <c r="B3" s="352">
        <v>16</v>
      </c>
      <c r="C3" s="352">
        <v>31</v>
      </c>
      <c r="D3" s="357">
        <v>20230055.098999832</v>
      </c>
      <c r="E3" s="352" t="s">
        <v>443</v>
      </c>
      <c r="F3" s="352">
        <v>0.79300000000000004</v>
      </c>
      <c r="G3" s="352">
        <v>2865</v>
      </c>
      <c r="H3" s="352">
        <v>3.089</v>
      </c>
      <c r="I3" s="353">
        <f t="shared" si="0"/>
        <v>1.9356717142495949</v>
      </c>
      <c r="J3" s="352">
        <v>6894</v>
      </c>
      <c r="K3" s="352">
        <v>6.8739999999999997</v>
      </c>
      <c r="L3" s="353">
        <f t="shared" si="1"/>
        <v>-30.320240000000002</v>
      </c>
      <c r="M3" s="352">
        <v>2686</v>
      </c>
      <c r="N3" s="352">
        <v>7.0750000000000002</v>
      </c>
      <c r="O3" s="352">
        <v>1.9139999999999999</v>
      </c>
      <c r="P3" s="352">
        <v>9.2520000000000007</v>
      </c>
      <c r="Q3" s="352">
        <v>43.558999999999997</v>
      </c>
      <c r="R3" s="352">
        <v>0.745</v>
      </c>
      <c r="S3" s="353">
        <f t="shared" si="2"/>
        <v>2.0295541627063911</v>
      </c>
      <c r="T3" s="353">
        <f t="shared" si="3"/>
        <v>-30.291877808000002</v>
      </c>
      <c r="U3" s="353">
        <f t="shared" si="4"/>
        <v>0.46224600000000016</v>
      </c>
    </row>
    <row r="4" spans="1:45" s="352" customFormat="1">
      <c r="A4" s="351">
        <v>45611</v>
      </c>
      <c r="B4" s="352">
        <v>17</v>
      </c>
      <c r="C4" s="352">
        <v>33</v>
      </c>
      <c r="D4" s="357">
        <v>20230055.09999983</v>
      </c>
      <c r="E4" s="352" t="s">
        <v>444</v>
      </c>
      <c r="F4" s="352">
        <v>0.77400000000000002</v>
      </c>
      <c r="G4" s="352">
        <v>2608</v>
      </c>
      <c r="H4" s="352">
        <v>11.624000000000001</v>
      </c>
      <c r="I4" s="353">
        <f t="shared" si="0"/>
        <v>10.49050248723718</v>
      </c>
      <c r="J4" s="352">
        <v>6743</v>
      </c>
      <c r="K4" s="352">
        <v>9.5570000000000004</v>
      </c>
      <c r="L4" s="353">
        <f t="shared" si="1"/>
        <v>-27.643279999999997</v>
      </c>
      <c r="M4" s="352">
        <v>3027</v>
      </c>
      <c r="N4" s="352">
        <v>1.732</v>
      </c>
      <c r="O4" s="352">
        <v>-3.2610000000000001</v>
      </c>
      <c r="P4" s="352">
        <v>8.5570000000000004</v>
      </c>
      <c r="Q4" s="352">
        <v>41.738999999999997</v>
      </c>
      <c r="R4" s="352">
        <v>0.82899999999999996</v>
      </c>
      <c r="S4" s="353">
        <f t="shared" si="2"/>
        <v>10.666511311114657</v>
      </c>
      <c r="T4" s="353">
        <f t="shared" si="3"/>
        <v>-27.683983375999997</v>
      </c>
      <c r="U4" s="353">
        <f t="shared" si="4"/>
        <v>-5.9495790000000008</v>
      </c>
    </row>
    <row r="5" spans="1:45" s="352" customFormat="1">
      <c r="A5" s="351">
        <v>45611</v>
      </c>
      <c r="B5" s="352">
        <v>18</v>
      </c>
      <c r="C5" s="352">
        <v>35</v>
      </c>
      <c r="D5" s="357">
        <v>20230055.100999828</v>
      </c>
      <c r="E5" s="352" t="s">
        <v>445</v>
      </c>
      <c r="F5" s="352">
        <v>0.75</v>
      </c>
      <c r="G5" s="352">
        <v>2461</v>
      </c>
      <c r="H5" s="352">
        <v>10.425000000000001</v>
      </c>
      <c r="I5" s="353">
        <f t="shared" si="0"/>
        <v>9.303743836367488</v>
      </c>
      <c r="J5" s="352">
        <v>6011</v>
      </c>
      <c r="K5" s="352">
        <v>7.1040000000000001</v>
      </c>
      <c r="L5" s="353">
        <f t="shared" si="1"/>
        <v>-30.12556</v>
      </c>
      <c r="M5" s="352">
        <v>2482</v>
      </c>
      <c r="N5" s="352">
        <v>5.5330000000000004</v>
      </c>
      <c r="O5" s="352">
        <v>0.44500000000000001</v>
      </c>
      <c r="P5" s="352">
        <v>8.2420000000000009</v>
      </c>
      <c r="Q5" s="352">
        <v>38.192999999999998</v>
      </c>
      <c r="R5" s="352">
        <v>0.81599999999999995</v>
      </c>
      <c r="S5" s="353">
        <f t="shared" si="2"/>
        <v>9.4683597771966159</v>
      </c>
      <c r="T5" s="353">
        <f t="shared" si="3"/>
        <v>-30.102220551999999</v>
      </c>
      <c r="U5" s="353">
        <f t="shared" si="4"/>
        <v>-1.357845</v>
      </c>
    </row>
    <row r="6" spans="1:45" s="352" customFormat="1">
      <c r="A6" s="351">
        <v>45611</v>
      </c>
      <c r="B6" s="352">
        <v>19</v>
      </c>
      <c r="C6" s="352">
        <v>37</v>
      </c>
      <c r="D6" s="357">
        <v>20230055.101999827</v>
      </c>
      <c r="E6" s="352" t="s">
        <v>446</v>
      </c>
      <c r="F6" s="352">
        <v>0.85399999999999998</v>
      </c>
      <c r="G6" s="352">
        <v>2037</v>
      </c>
      <c r="H6" s="352">
        <v>4.9349999999999996</v>
      </c>
      <c r="I6" s="353">
        <f t="shared" si="0"/>
        <v>3.8536417491761439</v>
      </c>
      <c r="J6" s="352">
        <v>9162</v>
      </c>
      <c r="K6" s="352">
        <v>3.698</v>
      </c>
      <c r="L6" s="353">
        <f t="shared" si="1"/>
        <v>-33.405519999999996</v>
      </c>
      <c r="M6" s="352">
        <v>2065</v>
      </c>
      <c r="N6" s="352">
        <v>6.7530000000000001</v>
      </c>
      <c r="O6" s="352">
        <v>1.28</v>
      </c>
      <c r="P6" s="352">
        <v>5.95</v>
      </c>
      <c r="Q6" s="352">
        <v>54.512999999999998</v>
      </c>
      <c r="R6" s="352">
        <v>0.59799999999999998</v>
      </c>
      <c r="S6" s="353">
        <f t="shared" si="2"/>
        <v>3.965936709968235</v>
      </c>
      <c r="T6" s="353">
        <f t="shared" si="3"/>
        <v>-33.297557583999996</v>
      </c>
      <c r="U6" s="353">
        <f t="shared" si="4"/>
        <v>-0.32327999999999979</v>
      </c>
    </row>
    <row r="7" spans="1:45" s="352" customFormat="1">
      <c r="A7" s="351">
        <v>45611</v>
      </c>
      <c r="B7" s="352">
        <v>20</v>
      </c>
      <c r="C7" s="352">
        <v>39</v>
      </c>
      <c r="D7" s="357">
        <v>20230055.102999825</v>
      </c>
      <c r="E7" s="352" t="s">
        <v>447</v>
      </c>
      <c r="F7" s="352">
        <v>0.85599999999999998</v>
      </c>
      <c r="G7" s="352">
        <v>2016</v>
      </c>
      <c r="H7" s="352">
        <v>8.8209999999999997</v>
      </c>
      <c r="I7" s="353">
        <f t="shared" si="0"/>
        <v>7.7418282972406445</v>
      </c>
      <c r="J7" s="352">
        <v>6349</v>
      </c>
      <c r="K7" s="352">
        <v>14.019</v>
      </c>
      <c r="L7" s="353">
        <f t="shared" si="1"/>
        <v>-23.197040000000001</v>
      </c>
      <c r="M7" s="352">
        <v>4147</v>
      </c>
      <c r="N7" s="352">
        <v>2.6779999999999999</v>
      </c>
      <c r="O7" s="352">
        <v>-1.8360000000000001</v>
      </c>
      <c r="P7" s="352">
        <v>5.7610000000000001</v>
      </c>
      <c r="Q7" s="352">
        <v>35.648000000000003</v>
      </c>
      <c r="R7" s="352">
        <v>0.96599999999999997</v>
      </c>
      <c r="S7" s="353">
        <f t="shared" si="2"/>
        <v>7.8914498488941556</v>
      </c>
      <c r="T7" s="353">
        <f t="shared" si="3"/>
        <v>-23.352456368000002</v>
      </c>
      <c r="U7" s="353">
        <f t="shared" si="4"/>
        <v>-4.1840040000000007</v>
      </c>
    </row>
    <row r="8" spans="1:45" s="352" customFormat="1">
      <c r="A8" s="351">
        <v>45611</v>
      </c>
      <c r="B8" s="352">
        <v>21</v>
      </c>
      <c r="C8" s="352">
        <v>41</v>
      </c>
      <c r="D8" s="357">
        <v>20230055.103999823</v>
      </c>
      <c r="E8" s="352" t="s">
        <v>448</v>
      </c>
      <c r="F8" s="352">
        <v>0.79900000000000004</v>
      </c>
      <c r="G8" s="352">
        <v>2965</v>
      </c>
      <c r="H8" s="352">
        <v>10.566000000000001</v>
      </c>
      <c r="I8" s="353">
        <f t="shared" si="0"/>
        <v>9.4054325822878866</v>
      </c>
      <c r="J8" s="352">
        <v>7401</v>
      </c>
      <c r="K8" s="352">
        <v>12.067</v>
      </c>
      <c r="L8" s="353">
        <f t="shared" si="1"/>
        <v>-25.106960000000001</v>
      </c>
      <c r="M8" s="352">
        <v>5456</v>
      </c>
      <c r="N8" s="352">
        <v>2.141</v>
      </c>
      <c r="O8" s="352">
        <v>-2.1469999999999998</v>
      </c>
      <c r="P8" s="352">
        <v>9.5709999999999997</v>
      </c>
      <c r="Q8" s="352">
        <v>45.643000000000001</v>
      </c>
      <c r="R8" s="352">
        <v>1.175</v>
      </c>
      <c r="S8" s="353">
        <f t="shared" si="2"/>
        <v>9.5710247350778506</v>
      </c>
      <c r="T8" s="353">
        <f t="shared" si="3"/>
        <v>-25.213100432000001</v>
      </c>
      <c r="U8" s="353">
        <f t="shared" si="4"/>
        <v>-4.5693330000000003</v>
      </c>
    </row>
    <row r="9" spans="1:45" s="352" customFormat="1">
      <c r="A9" s="351">
        <v>45611</v>
      </c>
      <c r="B9" s="352">
        <v>22</v>
      </c>
      <c r="C9" s="352">
        <v>43</v>
      </c>
      <c r="D9" s="357">
        <v>20230055.104999822</v>
      </c>
      <c r="E9" s="352" t="s">
        <v>449</v>
      </c>
      <c r="F9" s="352">
        <v>0.80100000000000005</v>
      </c>
      <c r="G9" s="352">
        <v>2142</v>
      </c>
      <c r="H9" s="352">
        <v>10.19</v>
      </c>
      <c r="I9" s="353">
        <f t="shared" si="0"/>
        <v>9.0980365020373757</v>
      </c>
      <c r="J9" s="352">
        <v>6158</v>
      </c>
      <c r="K9" s="352">
        <v>12.542</v>
      </c>
      <c r="L9" s="353">
        <f t="shared" si="1"/>
        <v>-24.68168</v>
      </c>
      <c r="M9" s="352">
        <v>1643</v>
      </c>
      <c r="N9" s="352">
        <v>5.2779999999999996</v>
      </c>
      <c r="O9" s="352">
        <v>-0.48399999999999999</v>
      </c>
      <c r="P9" s="352">
        <v>6.65</v>
      </c>
      <c r="Q9" s="352">
        <v>37.093000000000004</v>
      </c>
      <c r="R9" s="352">
        <v>0.56299999999999994</v>
      </c>
      <c r="S9" s="353">
        <f t="shared" si="2"/>
        <v>9.2606776524569359</v>
      </c>
      <c r="T9" s="353">
        <f t="shared" si="3"/>
        <v>-24.798792656</v>
      </c>
      <c r="U9" s="353">
        <f t="shared" si="4"/>
        <v>-2.5088759999999999</v>
      </c>
    </row>
    <row r="10" spans="1:45" s="352" customFormat="1">
      <c r="A10" s="351">
        <v>45611</v>
      </c>
      <c r="B10" s="352">
        <v>23</v>
      </c>
      <c r="C10" s="352">
        <v>45</v>
      </c>
      <c r="D10" s="357">
        <v>20230055.10599982</v>
      </c>
      <c r="E10" s="352" t="s">
        <v>450</v>
      </c>
      <c r="F10" s="352">
        <v>0.5</v>
      </c>
      <c r="G10" s="352">
        <v>2093</v>
      </c>
      <c r="H10" s="352">
        <v>9.4280000000000008</v>
      </c>
      <c r="I10" s="353">
        <f t="shared" si="0"/>
        <v>8.340919364563895</v>
      </c>
      <c r="J10" s="352">
        <v>4489</v>
      </c>
      <c r="K10" s="352">
        <v>7.476</v>
      </c>
      <c r="L10" s="353">
        <f t="shared" si="1"/>
        <v>-29.814439999999998</v>
      </c>
      <c r="M10" s="352">
        <v>1655</v>
      </c>
      <c r="N10" s="352">
        <v>4.6909999999999998</v>
      </c>
      <c r="O10" s="352">
        <v>-1.107</v>
      </c>
      <c r="P10" s="352">
        <v>10.417999999999999</v>
      </c>
      <c r="Q10" s="352">
        <v>43.360999999999997</v>
      </c>
      <c r="R10" s="352">
        <v>0.88900000000000001</v>
      </c>
      <c r="S10" s="353">
        <f t="shared" si="2"/>
        <v>8.4962921904637092</v>
      </c>
      <c r="T10" s="353">
        <f t="shared" si="3"/>
        <v>-29.799127447999997</v>
      </c>
      <c r="U10" s="353">
        <f t="shared" si="4"/>
        <v>-3.2807729999999999</v>
      </c>
    </row>
    <row r="11" spans="1:45" s="352" customFormat="1">
      <c r="A11" s="351">
        <v>45611</v>
      </c>
      <c r="B11" s="352">
        <v>24</v>
      </c>
      <c r="C11" s="352">
        <v>47</v>
      </c>
      <c r="D11" s="357">
        <v>20230055.106999818</v>
      </c>
      <c r="E11" s="352" t="s">
        <v>451</v>
      </c>
      <c r="F11" s="352">
        <v>0.77800000000000002</v>
      </c>
      <c r="G11" s="352">
        <v>2592</v>
      </c>
      <c r="H11" s="352">
        <v>10.159000000000001</v>
      </c>
      <c r="I11" s="353">
        <f t="shared" si="0"/>
        <v>9.0268009528733746</v>
      </c>
      <c r="J11" s="352">
        <v>6459</v>
      </c>
      <c r="K11" s="352">
        <v>6.96</v>
      </c>
      <c r="L11" s="353">
        <f t="shared" si="1"/>
        <v>-30.251639999999995</v>
      </c>
      <c r="M11" s="352">
        <v>3066</v>
      </c>
      <c r="N11" s="352">
        <v>5.1369999999999996</v>
      </c>
      <c r="O11" s="352">
        <v>0.16500000000000001</v>
      </c>
      <c r="P11" s="352">
        <v>8.4570000000000007</v>
      </c>
      <c r="Q11" s="352">
        <v>40.837000000000003</v>
      </c>
      <c r="R11" s="352">
        <v>0.83299999999999996</v>
      </c>
      <c r="S11" s="353">
        <f t="shared" si="2"/>
        <v>9.1887582420209597</v>
      </c>
      <c r="T11" s="353">
        <f t="shared" si="3"/>
        <v>-30.225047687999997</v>
      </c>
      <c r="U11" s="353">
        <f t="shared" si="4"/>
        <v>-1.7047650000000001</v>
      </c>
    </row>
    <row r="12" spans="1:45" s="352" customFormat="1">
      <c r="A12" s="351">
        <v>45611</v>
      </c>
      <c r="B12" s="352">
        <v>25</v>
      </c>
      <c r="C12" s="352">
        <v>49</v>
      </c>
      <c r="D12" s="357">
        <v>20230055.107999817</v>
      </c>
      <c r="E12" s="352" t="s">
        <v>452</v>
      </c>
      <c r="F12" s="352">
        <v>0.75</v>
      </c>
      <c r="G12" s="352">
        <v>2171</v>
      </c>
      <c r="H12" s="352">
        <v>5.593</v>
      </c>
      <c r="I12" s="353">
        <f t="shared" si="0"/>
        <v>4.4981989911556806</v>
      </c>
      <c r="J12" s="352">
        <v>5739</v>
      </c>
      <c r="K12" s="352">
        <v>8.5269999999999992</v>
      </c>
      <c r="L12" s="353">
        <f t="shared" si="1"/>
        <v>-28.713439999999999</v>
      </c>
      <c r="M12" s="352">
        <v>2217</v>
      </c>
      <c r="N12" s="352">
        <v>10.009</v>
      </c>
      <c r="O12" s="352">
        <v>4.6269999999999998</v>
      </c>
      <c r="P12" s="352">
        <v>7.2140000000000004</v>
      </c>
      <c r="Q12" s="352">
        <v>37.401000000000003</v>
      </c>
      <c r="R12" s="352">
        <v>0.70899999999999996</v>
      </c>
      <c r="S12" s="353">
        <f t="shared" si="2"/>
        <v>4.6166817014707755</v>
      </c>
      <c r="T12" s="353">
        <f t="shared" si="3"/>
        <v>-28.726533247999999</v>
      </c>
      <c r="U12" s="353">
        <f t="shared" si="4"/>
        <v>3.8236530000000002</v>
      </c>
    </row>
    <row r="13" spans="1:45" s="352" customFormat="1">
      <c r="A13" s="351">
        <v>45611</v>
      </c>
      <c r="B13" s="352">
        <v>26</v>
      </c>
      <c r="C13" s="352">
        <v>51</v>
      </c>
      <c r="D13" s="357">
        <v>20230055.108999815</v>
      </c>
      <c r="E13" s="352" t="s">
        <v>453</v>
      </c>
      <c r="F13" s="352">
        <v>0.56499999999999995</v>
      </c>
      <c r="G13" s="352">
        <v>1402</v>
      </c>
      <c r="H13" s="352">
        <v>9.2279999999999998</v>
      </c>
      <c r="I13" s="353">
        <f t="shared" si="0"/>
        <v>8.2254667807375519</v>
      </c>
      <c r="J13" s="352">
        <v>4307</v>
      </c>
      <c r="K13" s="352">
        <v>10.476000000000001</v>
      </c>
      <c r="L13" s="353">
        <f t="shared" si="1"/>
        <v>-26.821719999999999</v>
      </c>
      <c r="M13" s="352">
        <v>1373</v>
      </c>
      <c r="N13" s="352">
        <v>6.8159999999999998</v>
      </c>
      <c r="O13" s="352">
        <v>0.82899999999999996</v>
      </c>
      <c r="P13" s="352">
        <v>5.7309999999999999</v>
      </c>
      <c r="Q13" s="352">
        <v>35.426000000000002</v>
      </c>
      <c r="R13" s="352">
        <v>0.73099999999999998</v>
      </c>
      <c r="S13" s="353">
        <f t="shared" si="2"/>
        <v>8.3797312618326334</v>
      </c>
      <c r="T13" s="353">
        <f t="shared" si="3"/>
        <v>-26.883619623999998</v>
      </c>
      <c r="U13" s="353">
        <f t="shared" si="4"/>
        <v>-0.88206899999999999</v>
      </c>
    </row>
    <row r="14" spans="1:45" s="352" customFormat="1">
      <c r="A14" s="351">
        <v>45611</v>
      </c>
      <c r="B14" s="352">
        <v>27</v>
      </c>
      <c r="C14" s="352">
        <v>53</v>
      </c>
      <c r="D14" s="357">
        <v>20230055.109999813</v>
      </c>
      <c r="E14" s="352" t="s">
        <v>454</v>
      </c>
      <c r="F14" s="352">
        <v>0.77700000000000002</v>
      </c>
      <c r="G14" s="352">
        <v>2359</v>
      </c>
      <c r="H14" s="352">
        <v>10.670999999999999</v>
      </c>
      <c r="I14" s="353">
        <f t="shared" si="0"/>
        <v>9.5586754602449808</v>
      </c>
      <c r="J14" s="352">
        <v>6554</v>
      </c>
      <c r="K14" s="352">
        <v>12.598000000000001</v>
      </c>
      <c r="L14" s="353">
        <f t="shared" si="1"/>
        <v>-24.609839999999998</v>
      </c>
      <c r="M14" s="352">
        <v>6485</v>
      </c>
      <c r="N14" s="352">
        <v>3.008</v>
      </c>
      <c r="O14" s="352">
        <v>-0.94599999999999995</v>
      </c>
      <c r="P14" s="352">
        <v>7.6539999999999999</v>
      </c>
      <c r="Q14" s="352">
        <v>41.62</v>
      </c>
      <c r="R14" s="352">
        <v>1.4710000000000001</v>
      </c>
      <c r="S14" s="353">
        <f t="shared" si="2"/>
        <v>9.7257387446633334</v>
      </c>
      <c r="T14" s="353">
        <f t="shared" si="3"/>
        <v>-24.728806127999999</v>
      </c>
      <c r="U14" s="353">
        <f t="shared" si="4"/>
        <v>-3.0812939999999998</v>
      </c>
    </row>
    <row r="15" spans="1:45" s="352" customFormat="1">
      <c r="A15" s="351">
        <v>45611</v>
      </c>
      <c r="B15" s="352">
        <v>28</v>
      </c>
      <c r="C15" s="352">
        <v>55</v>
      </c>
      <c r="D15" s="357">
        <v>20230055.110999811</v>
      </c>
      <c r="E15" s="352" t="s">
        <v>455</v>
      </c>
      <c r="F15" s="352">
        <v>0.76</v>
      </c>
      <c r="G15" s="352">
        <v>1397</v>
      </c>
      <c r="H15" s="352">
        <v>13.055999999999999</v>
      </c>
      <c r="I15" s="353">
        <f t="shared" si="0"/>
        <v>12.05422062219678</v>
      </c>
      <c r="J15" s="352">
        <v>3202</v>
      </c>
      <c r="K15" s="352">
        <v>6.4660000000000002</v>
      </c>
      <c r="L15" s="353">
        <f t="shared" si="1"/>
        <v>-30.875920000000001</v>
      </c>
      <c r="M15" s="352">
        <v>1161</v>
      </c>
      <c r="N15" s="352">
        <v>6.3769999999999998</v>
      </c>
      <c r="O15" s="352">
        <v>0.17699999999999999</v>
      </c>
      <c r="P15" s="352">
        <v>4.2439999999999998</v>
      </c>
      <c r="Q15" s="352">
        <v>19.449000000000002</v>
      </c>
      <c r="R15" s="352">
        <v>0.502</v>
      </c>
      <c r="S15" s="353">
        <f t="shared" si="2"/>
        <v>12.24524114016987</v>
      </c>
      <c r="T15" s="353">
        <f t="shared" si="3"/>
        <v>-30.833221264000002</v>
      </c>
      <c r="U15" s="353">
        <f t="shared" si="4"/>
        <v>-1.689897</v>
      </c>
    </row>
    <row r="16" spans="1:45" s="352" customFormat="1">
      <c r="A16" s="351">
        <v>45611</v>
      </c>
      <c r="B16" s="352">
        <v>29</v>
      </c>
      <c r="C16" s="352">
        <v>57</v>
      </c>
      <c r="D16" s="357">
        <v>20230055.11199981</v>
      </c>
      <c r="E16" s="352" t="s">
        <v>456</v>
      </c>
      <c r="F16" s="352">
        <v>0.75700000000000001</v>
      </c>
      <c r="G16" s="352">
        <v>850</v>
      </c>
      <c r="H16" s="352">
        <v>11.438000000000001</v>
      </c>
      <c r="I16" s="353">
        <f t="shared" si="0"/>
        <v>10.541055130258801</v>
      </c>
      <c r="J16" s="352">
        <v>2853</v>
      </c>
      <c r="K16" s="352">
        <v>10.170999999999999</v>
      </c>
      <c r="L16" s="353">
        <f t="shared" si="1"/>
        <v>-27.18488</v>
      </c>
      <c r="M16" s="352">
        <v>936</v>
      </c>
      <c r="N16" s="352">
        <v>8.3290000000000006</v>
      </c>
      <c r="O16" s="352">
        <v>1.8169999999999999</v>
      </c>
      <c r="P16" s="352">
        <v>2.2549999999999999</v>
      </c>
      <c r="Q16" s="352">
        <v>17.632000000000001</v>
      </c>
      <c r="R16" s="352">
        <v>0.45500000000000002</v>
      </c>
      <c r="S16" s="353">
        <f t="shared" si="2"/>
        <v>10.717549259509287</v>
      </c>
      <c r="T16" s="353">
        <f t="shared" si="3"/>
        <v>-27.237410096000001</v>
      </c>
      <c r="U16" s="353">
        <f t="shared" si="4"/>
        <v>0.34206300000000023</v>
      </c>
    </row>
    <row r="17" spans="1:21" s="352" customFormat="1">
      <c r="A17" s="351">
        <v>45611</v>
      </c>
      <c r="B17" s="352">
        <v>30</v>
      </c>
      <c r="C17" s="352">
        <v>59</v>
      </c>
      <c r="D17" s="357">
        <v>20230055.112999808</v>
      </c>
      <c r="E17" s="352" t="s">
        <v>457</v>
      </c>
      <c r="F17" s="352">
        <v>0.84599999999999997</v>
      </c>
      <c r="G17" s="352">
        <v>2002</v>
      </c>
      <c r="H17" s="352">
        <v>6.1509999999999998</v>
      </c>
      <c r="I17" s="353">
        <f t="shared" si="0"/>
        <v>5.0732986864663401</v>
      </c>
      <c r="J17" s="352">
        <v>4991</v>
      </c>
      <c r="K17" s="352">
        <v>8.2729999999999997</v>
      </c>
      <c r="L17" s="353">
        <f t="shared" si="1"/>
        <v>-28.997359999999997</v>
      </c>
      <c r="M17" s="352">
        <v>2265</v>
      </c>
      <c r="N17" s="352">
        <v>10.103999999999999</v>
      </c>
      <c r="O17" s="352">
        <v>4.7069999999999999</v>
      </c>
      <c r="P17" s="352">
        <v>5.8239999999999998</v>
      </c>
      <c r="Q17" s="352">
        <v>28.696000000000002</v>
      </c>
      <c r="R17" s="352">
        <v>0.624</v>
      </c>
      <c r="S17" s="353">
        <f t="shared" si="2"/>
        <v>5.1973023538564176</v>
      </c>
      <c r="T17" s="353">
        <f t="shared" si="3"/>
        <v>-29.003128111999999</v>
      </c>
      <c r="U17" s="353">
        <f t="shared" si="4"/>
        <v>3.9227730000000003</v>
      </c>
    </row>
    <row r="18" spans="1:21" s="352" customFormat="1">
      <c r="A18" s="351">
        <v>45611</v>
      </c>
      <c r="B18" s="352">
        <v>31</v>
      </c>
      <c r="C18" s="352">
        <v>61</v>
      </c>
      <c r="D18" s="357">
        <v>20230055.113999806</v>
      </c>
      <c r="E18" s="352" t="s">
        <v>458</v>
      </c>
      <c r="F18" s="352">
        <v>0.80300000000000005</v>
      </c>
      <c r="G18" s="352">
        <v>1770</v>
      </c>
      <c r="H18" s="352">
        <v>6.8970000000000002</v>
      </c>
      <c r="I18" s="353">
        <f t="shared" si="0"/>
        <v>5.8452869518051784</v>
      </c>
      <c r="J18" s="352">
        <v>5356</v>
      </c>
      <c r="K18" s="352">
        <v>7.7439999999999998</v>
      </c>
      <c r="L18" s="353">
        <f t="shared" si="1"/>
        <v>-29.511760000000002</v>
      </c>
      <c r="M18" s="352">
        <v>2286</v>
      </c>
      <c r="N18" s="352">
        <v>5.1479999999999997</v>
      </c>
      <c r="O18" s="352">
        <v>-0.16800000000000001</v>
      </c>
      <c r="P18" s="352">
        <v>5.3079999999999998</v>
      </c>
      <c r="Q18" s="352">
        <v>32.110999999999997</v>
      </c>
      <c r="R18" s="352">
        <v>0.68300000000000005</v>
      </c>
      <c r="S18" s="353">
        <f t="shared" si="2"/>
        <v>5.9767017065425092</v>
      </c>
      <c r="T18" s="353">
        <f t="shared" si="3"/>
        <v>-29.504256592000001</v>
      </c>
      <c r="U18" s="353">
        <f t="shared" si="4"/>
        <v>-2.1173519999999999</v>
      </c>
    </row>
    <row r="19" spans="1:21" s="352" customFormat="1">
      <c r="A19" s="351">
        <v>45611</v>
      </c>
      <c r="B19" s="352">
        <v>32</v>
      </c>
      <c r="C19" s="352">
        <v>63</v>
      </c>
      <c r="D19" s="357">
        <v>20230055.114999805</v>
      </c>
      <c r="E19" s="352" t="s">
        <v>459</v>
      </c>
      <c r="F19" s="352">
        <v>0.85799999999999998</v>
      </c>
      <c r="G19" s="352">
        <v>2546</v>
      </c>
      <c r="H19" s="352">
        <v>8.67</v>
      </c>
      <c r="I19" s="353">
        <f t="shared" si="0"/>
        <v>7.5415791776062386</v>
      </c>
      <c r="J19" s="352">
        <v>7122</v>
      </c>
      <c r="K19" s="352">
        <v>12.25</v>
      </c>
      <c r="L19" s="353">
        <f t="shared" si="1"/>
        <v>-24.935119999999998</v>
      </c>
      <c r="M19" s="352">
        <v>6828</v>
      </c>
      <c r="N19" s="352">
        <v>3.3069999999999999</v>
      </c>
      <c r="O19" s="352">
        <v>-0.61799999999999999</v>
      </c>
      <c r="P19" s="352">
        <v>7.6040000000000001</v>
      </c>
      <c r="Q19" s="352">
        <v>41.334000000000003</v>
      </c>
      <c r="R19" s="352">
        <v>1.355</v>
      </c>
      <c r="S19" s="353">
        <f t="shared" si="2"/>
        <v>7.6892783377112597</v>
      </c>
      <c r="T19" s="353">
        <f t="shared" si="3"/>
        <v>-25.045693903999997</v>
      </c>
      <c r="U19" s="353">
        <f t="shared" si="4"/>
        <v>-2.6749020000000003</v>
      </c>
    </row>
    <row r="20" spans="1:21" s="352" customFormat="1">
      <c r="A20" s="351">
        <v>45611</v>
      </c>
      <c r="B20" s="352">
        <v>33</v>
      </c>
      <c r="C20" s="352">
        <v>65</v>
      </c>
      <c r="D20" s="357">
        <v>20230055.115999803</v>
      </c>
      <c r="E20" s="352" t="s">
        <v>460</v>
      </c>
      <c r="F20" s="352">
        <v>0.78500000000000003</v>
      </c>
      <c r="G20" s="352">
        <v>3683</v>
      </c>
      <c r="H20" s="352">
        <v>13.281000000000001</v>
      </c>
      <c r="I20" s="353">
        <f t="shared" si="0"/>
        <v>12.074677104630092</v>
      </c>
      <c r="J20" s="352">
        <v>6947</v>
      </c>
      <c r="K20" s="352">
        <v>6.8109999999999999</v>
      </c>
      <c r="L20" s="353">
        <f t="shared" si="1"/>
        <v>-30.381119999999996</v>
      </c>
      <c r="M20" s="352">
        <v>4830</v>
      </c>
      <c r="N20" s="352">
        <v>2.496</v>
      </c>
      <c r="O20" s="352">
        <v>-1.851</v>
      </c>
      <c r="P20" s="352">
        <v>12.324</v>
      </c>
      <c r="Q20" s="352">
        <v>43.411999999999999</v>
      </c>
      <c r="R20" s="352">
        <v>1.157</v>
      </c>
      <c r="S20" s="353">
        <f t="shared" si="2"/>
        <v>12.265894004834543</v>
      </c>
      <c r="T20" s="353">
        <f t="shared" si="3"/>
        <v>-30.351187103999997</v>
      </c>
      <c r="U20" s="353">
        <f t="shared" si="4"/>
        <v>-4.2025890000000006</v>
      </c>
    </row>
    <row r="21" spans="1:21" s="352" customFormat="1">
      <c r="A21" s="351">
        <v>45612</v>
      </c>
      <c r="B21" s="352">
        <v>34</v>
      </c>
      <c r="C21" s="352">
        <v>67</v>
      </c>
      <c r="D21" s="357">
        <v>20230055.116999801</v>
      </c>
      <c r="E21" s="352" t="s">
        <v>461</v>
      </c>
      <c r="F21" s="352">
        <v>0.76200000000000001</v>
      </c>
      <c r="G21" s="352">
        <v>1625</v>
      </c>
      <c r="H21" s="352">
        <v>5.81</v>
      </c>
      <c r="I21" s="353">
        <f t="shared" si="0"/>
        <v>4.7763214870048296</v>
      </c>
      <c r="J21" s="352">
        <v>4037</v>
      </c>
      <c r="K21" s="352">
        <v>9.4309999999999992</v>
      </c>
      <c r="L21" s="353">
        <f t="shared" si="1"/>
        <v>-27.877520000000004</v>
      </c>
      <c r="M21" s="352">
        <v>1536</v>
      </c>
      <c r="N21" s="352">
        <v>10.744999999999999</v>
      </c>
      <c r="O21" s="352">
        <v>4.8220000000000001</v>
      </c>
      <c r="P21" s="352">
        <v>5.1079999999999997</v>
      </c>
      <c r="Q21" s="352">
        <v>25.408999999999999</v>
      </c>
      <c r="R21" s="352">
        <v>0.55500000000000005</v>
      </c>
      <c r="S21" s="353">
        <f t="shared" si="2"/>
        <v>4.8974741732800764</v>
      </c>
      <c r="T21" s="353">
        <f t="shared" si="3"/>
        <v>-27.912179984000005</v>
      </c>
      <c r="U21" s="353">
        <f t="shared" si="4"/>
        <v>4.065258</v>
      </c>
    </row>
    <row r="22" spans="1:21" s="352" customFormat="1">
      <c r="A22" s="351">
        <v>45612</v>
      </c>
      <c r="B22" s="352">
        <v>35</v>
      </c>
      <c r="C22" s="352">
        <v>69</v>
      </c>
      <c r="D22" s="357">
        <v>20230055.1179998</v>
      </c>
      <c r="E22" s="352" t="s">
        <v>462</v>
      </c>
      <c r="F22" s="352">
        <v>0.76600000000000001</v>
      </c>
      <c r="G22" s="352">
        <v>922</v>
      </c>
      <c r="H22" s="352">
        <v>12.448</v>
      </c>
      <c r="I22" s="353">
        <f t="shared" si="0"/>
        <v>11.533898957829559</v>
      </c>
      <c r="J22" s="352">
        <v>2222</v>
      </c>
      <c r="K22" s="352">
        <v>6.8929999999999998</v>
      </c>
      <c r="L22" s="353">
        <f t="shared" si="1"/>
        <v>-30.488119999999995</v>
      </c>
      <c r="M22" s="352">
        <v>933</v>
      </c>
      <c r="N22" s="352">
        <v>7.9550000000000001</v>
      </c>
      <c r="O22" s="352">
        <v>1.3879999999999999</v>
      </c>
      <c r="P22" s="352">
        <v>2.4940000000000002</v>
      </c>
      <c r="Q22" s="352">
        <v>13.731999999999999</v>
      </c>
      <c r="R22" s="352">
        <v>0.442</v>
      </c>
      <c r="S22" s="353">
        <f t="shared" si="2"/>
        <v>11.719924387824724</v>
      </c>
      <c r="T22" s="353">
        <f t="shared" si="3"/>
        <v>-30.455426503999995</v>
      </c>
      <c r="U22" s="353">
        <f t="shared" si="4"/>
        <v>-0.18946799999999997</v>
      </c>
    </row>
    <row r="23" spans="1:21" s="352" customFormat="1">
      <c r="A23" s="351">
        <v>45612</v>
      </c>
      <c r="B23" s="352">
        <v>36</v>
      </c>
      <c r="C23" s="352">
        <v>71</v>
      </c>
      <c r="D23" s="357">
        <v>20230055.118999798</v>
      </c>
      <c r="E23" s="352" t="s">
        <v>463</v>
      </c>
      <c r="F23" s="352">
        <v>0.80700000000000005</v>
      </c>
      <c r="G23" s="352">
        <v>2448</v>
      </c>
      <c r="H23" s="352">
        <v>11.206</v>
      </c>
      <c r="I23" s="353">
        <f t="shared" si="0"/>
        <v>10.085861378193602</v>
      </c>
      <c r="J23" s="352">
        <v>5978</v>
      </c>
      <c r="K23" s="352">
        <v>5.6139999999999999</v>
      </c>
      <c r="L23" s="353">
        <f t="shared" si="1"/>
        <v>-31.616879999999998</v>
      </c>
      <c r="M23" s="352">
        <v>2240</v>
      </c>
      <c r="N23" s="352">
        <v>3.7749999999999999</v>
      </c>
      <c r="O23" s="352">
        <v>-1.5960000000000001</v>
      </c>
      <c r="P23" s="352">
        <v>7.65</v>
      </c>
      <c r="Q23" s="352">
        <v>35.811</v>
      </c>
      <c r="R23" s="352">
        <v>0.66300000000000003</v>
      </c>
      <c r="S23" s="353">
        <f t="shared" si="2"/>
        <v>10.257985647424261</v>
      </c>
      <c r="T23" s="353">
        <f t="shared" si="3"/>
        <v>-31.555064496</v>
      </c>
      <c r="U23" s="353">
        <f t="shared" si="4"/>
        <v>-3.8866440000000004</v>
      </c>
    </row>
    <row r="24" spans="1:21" s="352" customFormat="1">
      <c r="A24" s="351">
        <v>45612</v>
      </c>
      <c r="B24" s="352">
        <v>37</v>
      </c>
      <c r="C24" s="352">
        <v>73</v>
      </c>
      <c r="D24" s="357">
        <v>20230055.119999796</v>
      </c>
      <c r="E24" s="352" t="s">
        <v>464</v>
      </c>
      <c r="F24" s="352">
        <v>0.751</v>
      </c>
      <c r="G24" s="352">
        <v>2514</v>
      </c>
      <c r="H24" s="352">
        <v>11.678000000000001</v>
      </c>
      <c r="I24" s="353">
        <f t="shared" si="0"/>
        <v>10.552247987889309</v>
      </c>
      <c r="J24" s="352">
        <v>6345</v>
      </c>
      <c r="K24" s="352">
        <v>10.294</v>
      </c>
      <c r="L24" s="353">
        <f t="shared" si="1"/>
        <v>-26.9222</v>
      </c>
      <c r="M24" s="352">
        <v>3224</v>
      </c>
      <c r="N24" s="352">
        <v>2.7970000000000002</v>
      </c>
      <c r="O24" s="352">
        <v>-2.121</v>
      </c>
      <c r="P24" s="352">
        <v>8.4809999999999999</v>
      </c>
      <c r="Q24" s="352">
        <v>40.936999999999998</v>
      </c>
      <c r="R24" s="352">
        <v>0.88700000000000001</v>
      </c>
      <c r="S24" s="353">
        <f t="shared" si="2"/>
        <v>10.728849568573049</v>
      </c>
      <c r="T24" s="353">
        <f t="shared" si="3"/>
        <v>-26.981507239999999</v>
      </c>
      <c r="U24" s="353">
        <f t="shared" si="4"/>
        <v>-4.5371190000000006</v>
      </c>
    </row>
    <row r="25" spans="1:21" s="352" customFormat="1">
      <c r="A25" s="351">
        <v>45612</v>
      </c>
      <c r="B25" s="352">
        <v>38</v>
      </c>
      <c r="C25" s="352">
        <v>75</v>
      </c>
      <c r="D25" s="357">
        <v>20230055.120999794</v>
      </c>
      <c r="E25" s="352" t="s">
        <v>465</v>
      </c>
      <c r="F25" s="352">
        <v>0.85299999999999998</v>
      </c>
      <c r="G25" s="352">
        <v>3432</v>
      </c>
      <c r="H25" s="352">
        <v>12.037000000000001</v>
      </c>
      <c r="I25" s="353">
        <f t="shared" si="0"/>
        <v>10.845570424811743</v>
      </c>
      <c r="J25" s="352">
        <v>7180</v>
      </c>
      <c r="K25" s="352">
        <v>6.2850000000000001</v>
      </c>
      <c r="L25" s="353">
        <f t="shared" si="1"/>
        <v>-30.8978</v>
      </c>
      <c r="M25" s="352">
        <v>3961</v>
      </c>
      <c r="N25" s="352">
        <v>2.1579999999999999</v>
      </c>
      <c r="O25" s="352">
        <v>-2.484</v>
      </c>
      <c r="P25" s="352">
        <v>10.581</v>
      </c>
      <c r="Q25" s="352">
        <v>42.345999999999997</v>
      </c>
      <c r="R25" s="352">
        <v>0.90300000000000002</v>
      </c>
      <c r="S25" s="353">
        <f t="shared" si="2"/>
        <v>11.024987900889936</v>
      </c>
      <c r="T25" s="353">
        <f t="shared" si="3"/>
        <v>-30.854536760000002</v>
      </c>
      <c r="U25" s="353">
        <f t="shared" si="4"/>
        <v>-4.9868760000000005</v>
      </c>
    </row>
    <row r="26" spans="1:21" s="350" customFormat="1"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1"/>
      <c r="Q26" s="361"/>
      <c r="R26" s="361"/>
      <c r="S26" s="362"/>
      <c r="T26" s="362"/>
      <c r="U26" s="362"/>
    </row>
    <row r="27" spans="1:21" s="350" customFormat="1"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1"/>
      <c r="Q27" s="361"/>
      <c r="R27" s="361"/>
    </row>
    <row r="28" spans="1:21" s="350" customFormat="1"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1"/>
      <c r="Q28" s="361"/>
      <c r="R28" s="361"/>
    </row>
    <row r="29" spans="1:21" s="352" customFormat="1">
      <c r="A29" s="351">
        <v>45611</v>
      </c>
      <c r="B29" s="352">
        <v>6</v>
      </c>
      <c r="C29" s="352">
        <v>11</v>
      </c>
      <c r="D29" s="352" t="s">
        <v>212</v>
      </c>
      <c r="E29" s="352" t="s">
        <v>25</v>
      </c>
      <c r="F29" s="352">
        <v>1.0249999999999999</v>
      </c>
      <c r="G29" s="352">
        <v>5418</v>
      </c>
      <c r="H29" s="352">
        <v>7.2679999999999998</v>
      </c>
      <c r="I29" s="353">
        <f t="shared" ref="I29:I32" si="5">-0.211*LN(G29) + 0.5263+H29</f>
        <v>5.9802312932218964</v>
      </c>
      <c r="J29" s="352">
        <v>9713</v>
      </c>
      <c r="K29" s="352">
        <v>9.8629999999999995</v>
      </c>
      <c r="L29" s="353">
        <f t="shared" ref="L29:L32" si="6">0.00004*J29 - 37.47 +K29</f>
        <v>-27.21848</v>
      </c>
      <c r="M29" s="352">
        <v>3614</v>
      </c>
      <c r="N29" s="352">
        <v>10.803000000000001</v>
      </c>
      <c r="O29" s="352">
        <v>6.0890000000000004</v>
      </c>
      <c r="P29" s="352">
        <v>14.537000000000001</v>
      </c>
      <c r="Q29" s="352">
        <v>50.110999999999997</v>
      </c>
      <c r="R29" s="352">
        <v>0.72299999999999998</v>
      </c>
      <c r="S29" s="353">
        <f>1.0096*I29 + 0.0753</f>
        <v>6.1129415136368275</v>
      </c>
      <c r="T29" s="353">
        <f t="shared" ref="T29:T32" si="7">0.9742*L29 - 0.7539</f>
        <v>-27.270143216000001</v>
      </c>
      <c r="U29" s="353">
        <f t="shared" ref="U29:U32" si="8">1.239*O29 - 1.9092</f>
        <v>5.6350710000000008</v>
      </c>
    </row>
    <row r="30" spans="1:21" s="352" customFormat="1">
      <c r="A30" s="351">
        <v>45611</v>
      </c>
      <c r="B30" s="352">
        <v>7</v>
      </c>
      <c r="C30" s="352">
        <v>13</v>
      </c>
      <c r="D30" s="352" t="s">
        <v>213</v>
      </c>
      <c r="E30" s="352" t="s">
        <v>25</v>
      </c>
      <c r="F30" s="352">
        <v>1.1279999999999999</v>
      </c>
      <c r="G30" s="352">
        <v>5936</v>
      </c>
      <c r="H30" s="352">
        <v>7.3769999999999998</v>
      </c>
      <c r="I30" s="353">
        <f t="shared" si="5"/>
        <v>6.0699651443972371</v>
      </c>
      <c r="J30" s="352">
        <v>10445</v>
      </c>
      <c r="K30" s="352">
        <v>9.8070000000000004</v>
      </c>
      <c r="L30" s="353">
        <f t="shared" si="6"/>
        <v>-27.245199999999997</v>
      </c>
      <c r="M30" s="352">
        <v>4409</v>
      </c>
      <c r="N30" s="352">
        <v>10.622999999999999</v>
      </c>
      <c r="O30" s="352">
        <v>6.1159999999999997</v>
      </c>
      <c r="P30" s="352">
        <v>14.712999999999999</v>
      </c>
      <c r="Q30" s="352">
        <v>50.412999999999997</v>
      </c>
      <c r="R30" s="352">
        <v>0.73599999999999999</v>
      </c>
      <c r="S30" s="353">
        <f>1.0096*I30 + 0.0753</f>
        <v>6.2035368097834516</v>
      </c>
      <c r="T30" s="353">
        <f t="shared" si="7"/>
        <v>-27.296173839999998</v>
      </c>
      <c r="U30" s="353">
        <f t="shared" si="8"/>
        <v>5.6685239999999997</v>
      </c>
    </row>
    <row r="31" spans="1:21" s="352" customFormat="1">
      <c r="A31" s="351">
        <v>45612</v>
      </c>
      <c r="B31" s="352">
        <v>43</v>
      </c>
      <c r="C31" s="352">
        <v>85</v>
      </c>
      <c r="D31" s="352" t="s">
        <v>214</v>
      </c>
      <c r="E31" s="352" t="s">
        <v>25</v>
      </c>
      <c r="F31" s="352">
        <v>1.087</v>
      </c>
      <c r="G31" s="352">
        <v>5635</v>
      </c>
      <c r="H31" s="352">
        <v>7.44</v>
      </c>
      <c r="I31" s="353">
        <f t="shared" si="5"/>
        <v>6.1439452380140125</v>
      </c>
      <c r="J31" s="352">
        <v>10194</v>
      </c>
      <c r="K31" s="352">
        <v>9.9369999999999994</v>
      </c>
      <c r="L31" s="353">
        <f t="shared" si="6"/>
        <v>-27.125239999999998</v>
      </c>
      <c r="M31" s="352">
        <v>3884</v>
      </c>
      <c r="N31" s="352">
        <v>11.743</v>
      </c>
      <c r="O31" s="352">
        <v>7.0990000000000002</v>
      </c>
      <c r="P31" s="352">
        <v>14.194000000000001</v>
      </c>
      <c r="Q31" s="352">
        <v>50.183999999999997</v>
      </c>
      <c r="R31" s="352">
        <v>0.70799999999999996</v>
      </c>
      <c r="S31" s="353">
        <f>1.0096*I31 + 0.0753</f>
        <v>6.2782271122989481</v>
      </c>
      <c r="T31" s="353">
        <f t="shared" si="7"/>
        <v>-27.179308807999998</v>
      </c>
      <c r="U31" s="353">
        <f t="shared" si="8"/>
        <v>6.8864610000000006</v>
      </c>
    </row>
    <row r="32" spans="1:21" s="352" customFormat="1">
      <c r="A32" s="351">
        <v>45612</v>
      </c>
      <c r="B32" s="352">
        <v>44</v>
      </c>
      <c r="C32" s="352">
        <v>87</v>
      </c>
      <c r="D32" s="352" t="s">
        <v>215</v>
      </c>
      <c r="E32" s="352" t="s">
        <v>25</v>
      </c>
      <c r="F32" s="352">
        <v>1.1240000000000001</v>
      </c>
      <c r="G32" s="352">
        <v>5808</v>
      </c>
      <c r="H32" s="352">
        <v>7.4409999999999998</v>
      </c>
      <c r="I32" s="353">
        <f t="shared" si="5"/>
        <v>6.1385647815775224</v>
      </c>
      <c r="J32" s="352">
        <v>10597</v>
      </c>
      <c r="K32" s="352">
        <v>9.9469999999999992</v>
      </c>
      <c r="L32" s="353">
        <f t="shared" si="6"/>
        <v>-27.099120000000003</v>
      </c>
      <c r="M32" s="352">
        <v>4240</v>
      </c>
      <c r="N32" s="352">
        <v>11.631</v>
      </c>
      <c r="O32" s="352">
        <v>7.0720000000000001</v>
      </c>
      <c r="P32" s="352">
        <v>14.209</v>
      </c>
      <c r="Q32" s="352">
        <v>50.003999999999998</v>
      </c>
      <c r="R32" s="352">
        <v>0.71699999999999997</v>
      </c>
      <c r="S32" s="353">
        <f>1.0096*I32 + 0.0753</f>
        <v>6.2727950034806677</v>
      </c>
      <c r="T32" s="353">
        <f t="shared" si="7"/>
        <v>-27.153862704000002</v>
      </c>
      <c r="U32" s="353">
        <f t="shared" si="8"/>
        <v>6.8530080000000009</v>
      </c>
    </row>
    <row r="33" spans="1:24" s="350" customFormat="1">
      <c r="C33" s="360"/>
      <c r="D33" s="360"/>
      <c r="E33" s="360"/>
      <c r="F33" s="360"/>
      <c r="G33" s="360"/>
      <c r="H33" s="363">
        <f>AVERAGE(H29:H32)</f>
        <v>7.3815</v>
      </c>
      <c r="I33" s="363">
        <f>AVERAGE(I29:I32)</f>
        <v>6.0831766143026673</v>
      </c>
      <c r="J33" s="360"/>
      <c r="K33" s="363">
        <f>AVERAGE(K29:K32)</f>
        <v>9.8885000000000005</v>
      </c>
      <c r="L33" s="363">
        <f>AVERAGE(L29:L32)</f>
        <v>-27.17201</v>
      </c>
      <c r="M33" s="360"/>
      <c r="N33" s="363">
        <f t="shared" ref="N33:U33" si="9">AVERAGE(N29:N32)</f>
        <v>11.200000000000001</v>
      </c>
      <c r="O33" s="363">
        <f t="shared" si="9"/>
        <v>6.5940000000000003</v>
      </c>
      <c r="P33" s="363">
        <f t="shared" si="9"/>
        <v>14.413250000000001</v>
      </c>
      <c r="Q33" s="363">
        <f t="shared" si="9"/>
        <v>50.177999999999997</v>
      </c>
      <c r="R33" s="363">
        <f t="shared" si="9"/>
        <v>0.72099999999999997</v>
      </c>
      <c r="S33" s="363">
        <f t="shared" si="9"/>
        <v>6.2168751097999735</v>
      </c>
      <c r="T33" s="363">
        <f t="shared" si="9"/>
        <v>-27.224872142000002</v>
      </c>
      <c r="U33" s="363">
        <f t="shared" si="9"/>
        <v>6.2607660000000003</v>
      </c>
    </row>
    <row r="34" spans="1:24" s="350" customFormat="1">
      <c r="C34" s="360"/>
      <c r="D34" s="360"/>
      <c r="E34" s="360"/>
      <c r="F34" s="360"/>
      <c r="G34" s="360"/>
      <c r="H34" s="363">
        <f>STDEV(H29:H32)</f>
        <v>8.1373623900295192E-2</v>
      </c>
      <c r="I34" s="363">
        <f>STDEV(I29:I32)</f>
        <v>7.6448145325929903E-2</v>
      </c>
      <c r="J34" s="360"/>
      <c r="K34" s="363">
        <f>STDEV(K29:K32)</f>
        <v>6.5997474699162548E-2</v>
      </c>
      <c r="L34" s="363">
        <f>STDEV(L29:L32)</f>
        <v>7.0749845700654596E-2</v>
      </c>
      <c r="M34" s="360"/>
      <c r="N34" s="363">
        <f t="shared" ref="N34:U34" si="10">STDEV(N29:N32)</f>
        <v>0.56896045556787178</v>
      </c>
      <c r="O34" s="363">
        <f t="shared" si="10"/>
        <v>0.56774935784493263</v>
      </c>
      <c r="P34" s="363">
        <f t="shared" si="10"/>
        <v>0.25492008551701029</v>
      </c>
      <c r="Q34" s="363">
        <f t="shared" si="10"/>
        <v>0.17323009746192064</v>
      </c>
      <c r="R34" s="363">
        <f t="shared" si="10"/>
        <v>1.1747340124470741E-2</v>
      </c>
      <c r="S34" s="363">
        <f t="shared" si="10"/>
        <v>7.7182047521058936E-2</v>
      </c>
      <c r="T34" s="363">
        <f t="shared" si="10"/>
        <v>6.8924499681578696E-2</v>
      </c>
      <c r="U34" s="363">
        <f t="shared" si="10"/>
        <v>0.70344145436987182</v>
      </c>
    </row>
    <row r="35" spans="1:24" s="350" customFormat="1">
      <c r="C35" s="360"/>
      <c r="D35" s="360"/>
      <c r="E35" s="360"/>
      <c r="F35" s="360"/>
      <c r="G35" s="360"/>
      <c r="H35" s="363"/>
      <c r="I35" s="363"/>
      <c r="J35" s="360"/>
      <c r="K35" s="363"/>
      <c r="L35" s="363"/>
      <c r="M35" s="360"/>
      <c r="N35" s="363"/>
      <c r="O35" s="363"/>
      <c r="P35" s="363"/>
      <c r="Q35" s="363"/>
      <c r="R35" s="363"/>
      <c r="V35" s="365" t="s">
        <v>501</v>
      </c>
    </row>
    <row r="36" spans="1:24" s="350" customFormat="1">
      <c r="C36" s="360"/>
      <c r="D36" s="366" t="s">
        <v>502</v>
      </c>
      <c r="E36" s="366"/>
      <c r="F36" s="360"/>
      <c r="G36" s="360"/>
      <c r="H36" s="363"/>
      <c r="I36" s="363"/>
      <c r="J36" s="360"/>
      <c r="K36" s="363"/>
      <c r="L36" s="363"/>
      <c r="M36" s="360"/>
      <c r="N36" s="363"/>
      <c r="O36" s="363"/>
      <c r="P36" s="363"/>
      <c r="Q36" s="363"/>
      <c r="R36" s="363"/>
      <c r="V36" s="367" t="s">
        <v>503</v>
      </c>
      <c r="W36" s="367" t="s">
        <v>504</v>
      </c>
    </row>
    <row r="37" spans="1:24" s="350" customFormat="1">
      <c r="A37" s="351">
        <v>45611</v>
      </c>
      <c r="B37" s="352">
        <v>3</v>
      </c>
      <c r="C37" s="352">
        <v>5</v>
      </c>
      <c r="D37" s="352" t="s">
        <v>203</v>
      </c>
      <c r="E37" s="352" t="s">
        <v>506</v>
      </c>
      <c r="F37" s="352">
        <v>0.435</v>
      </c>
      <c r="G37" s="352">
        <v>1517</v>
      </c>
      <c r="H37" s="352">
        <v>-1.85</v>
      </c>
      <c r="I37" s="353">
        <f t="shared" ref="I37:I41" si="11">-0.211*LN(G37) + 0.5263+H37</f>
        <v>-2.8691673856425401</v>
      </c>
      <c r="J37" s="352">
        <v>3673</v>
      </c>
      <c r="K37" s="352">
        <v>8.9920000000000009</v>
      </c>
      <c r="L37" s="353">
        <f t="shared" ref="L37:L41" si="12">0.00004*J37 - 37.47 +K37</f>
        <v>-28.331079999999996</v>
      </c>
      <c r="M37" s="352"/>
      <c r="N37" s="352"/>
      <c r="O37" s="352"/>
      <c r="P37" s="352">
        <v>9.4789999999999992</v>
      </c>
      <c r="Q37" s="352">
        <v>40.703000000000003</v>
      </c>
      <c r="R37" s="360"/>
      <c r="S37" s="353">
        <f>1.0096*I37 + 0.0753</f>
        <v>-2.8214113925447086</v>
      </c>
      <c r="T37" s="353">
        <f t="shared" ref="T37:T41" si="13">0.9742*L37 - 0.7539</f>
        <v>-28.354038135999996</v>
      </c>
      <c r="V37" s="399">
        <f>-2.87-H37</f>
        <v>-1.02</v>
      </c>
      <c r="W37" s="399">
        <f>-28.32-K37</f>
        <v>-37.311999999999998</v>
      </c>
      <c r="X37" s="362"/>
    </row>
    <row r="38" spans="1:24" s="350" customFormat="1">
      <c r="A38" s="351">
        <v>45611</v>
      </c>
      <c r="B38" s="352">
        <v>4</v>
      </c>
      <c r="C38" s="352">
        <v>7</v>
      </c>
      <c r="D38" s="352" t="s">
        <v>204</v>
      </c>
      <c r="E38" s="352" t="s">
        <v>506</v>
      </c>
      <c r="F38" s="352">
        <v>1.0580000000000001</v>
      </c>
      <c r="G38" s="352">
        <v>3697</v>
      </c>
      <c r="H38" s="352">
        <v>-1.667</v>
      </c>
      <c r="I38" s="353">
        <f t="shared" si="11"/>
        <v>-2.8741234383356296</v>
      </c>
      <c r="J38" s="352">
        <v>8564</v>
      </c>
      <c r="K38" s="352">
        <v>8.82</v>
      </c>
      <c r="L38" s="353">
        <f t="shared" si="12"/>
        <v>-28.30744</v>
      </c>
      <c r="M38" s="352"/>
      <c r="N38" s="352"/>
      <c r="O38" s="352"/>
      <c r="P38" s="352">
        <v>9.5579999999999998</v>
      </c>
      <c r="Q38" s="352">
        <v>40.908999999999999</v>
      </c>
      <c r="R38" s="360"/>
      <c r="S38" s="353">
        <f>1.0096*I38 + 0.0753</f>
        <v>-2.8264150233436518</v>
      </c>
      <c r="T38" s="353">
        <f t="shared" si="13"/>
        <v>-28.331008048000001</v>
      </c>
      <c r="V38" s="399">
        <f>-2.87-H38</f>
        <v>-1.2030000000000001</v>
      </c>
      <c r="W38" s="399">
        <f>-28.32-K38</f>
        <v>-37.14</v>
      </c>
      <c r="X38" s="362"/>
    </row>
    <row r="39" spans="1:24" s="350" customFormat="1">
      <c r="A39" s="351">
        <v>45611</v>
      </c>
      <c r="B39" s="352">
        <v>5</v>
      </c>
      <c r="C39" s="352">
        <v>9</v>
      </c>
      <c r="D39" s="352" t="s">
        <v>205</v>
      </c>
      <c r="E39" s="352" t="s">
        <v>506</v>
      </c>
      <c r="F39" s="352">
        <v>1.5629999999999999</v>
      </c>
      <c r="G39" s="352">
        <v>5338</v>
      </c>
      <c r="H39" s="352">
        <v>-1.583</v>
      </c>
      <c r="I39" s="353">
        <f t="shared" si="11"/>
        <v>-2.867629935622503</v>
      </c>
      <c r="J39" s="352">
        <v>11652</v>
      </c>
      <c r="K39" s="352">
        <v>8.6620000000000008</v>
      </c>
      <c r="L39" s="353">
        <f t="shared" si="12"/>
        <v>-28.341920000000002</v>
      </c>
      <c r="M39" s="352"/>
      <c r="N39" s="352"/>
      <c r="O39" s="352"/>
      <c r="P39" s="352">
        <v>9.5060000000000002</v>
      </c>
      <c r="Q39" s="352">
        <v>40.773000000000003</v>
      </c>
      <c r="R39" s="360"/>
      <c r="S39" s="353">
        <f>1.0096*I39 + 0.0753</f>
        <v>-2.8198591830044792</v>
      </c>
      <c r="T39" s="353">
        <f t="shared" si="13"/>
        <v>-28.364598464000004</v>
      </c>
      <c r="V39" s="400">
        <f>-2.87-H39</f>
        <v>-1.2870000000000001</v>
      </c>
      <c r="W39" s="400">
        <f>-28.32-K39</f>
        <v>-36.981999999999999</v>
      </c>
      <c r="X39" s="362"/>
    </row>
    <row r="40" spans="1:24" s="350" customFormat="1">
      <c r="A40" s="351">
        <v>45612</v>
      </c>
      <c r="B40" s="352">
        <v>39</v>
      </c>
      <c r="C40" s="352">
        <v>77</v>
      </c>
      <c r="D40" s="352" t="s">
        <v>206</v>
      </c>
      <c r="E40" s="352" t="s">
        <v>506</v>
      </c>
      <c r="F40" s="352">
        <v>0.83399999999999996</v>
      </c>
      <c r="G40" s="352">
        <v>2824</v>
      </c>
      <c r="H40" s="352">
        <v>-1.859</v>
      </c>
      <c r="I40" s="353">
        <f t="shared" si="11"/>
        <v>-3.0092869253073706</v>
      </c>
      <c r="J40" s="352">
        <v>6916</v>
      </c>
      <c r="K40" s="352">
        <v>8.9480000000000004</v>
      </c>
      <c r="L40" s="353">
        <f t="shared" si="12"/>
        <v>-28.245359999999998</v>
      </c>
      <c r="M40" s="352"/>
      <c r="N40" s="352"/>
      <c r="O40" s="352"/>
      <c r="P40" s="352">
        <v>8.6449999999999996</v>
      </c>
      <c r="Q40" s="352">
        <v>40.33</v>
      </c>
      <c r="R40" s="360"/>
      <c r="S40" s="353">
        <f>1.0096*I40 + 0.0753</f>
        <v>-2.9628760797903215</v>
      </c>
      <c r="T40" s="353">
        <f t="shared" si="13"/>
        <v>-28.270529711999998</v>
      </c>
      <c r="V40" s="401"/>
      <c r="W40" s="401"/>
      <c r="X40" s="362"/>
    </row>
    <row r="41" spans="1:24" s="350" customFormat="1">
      <c r="A41" s="351">
        <v>45612</v>
      </c>
      <c r="B41" s="352">
        <v>40</v>
      </c>
      <c r="C41" s="352">
        <v>79</v>
      </c>
      <c r="D41" s="352" t="s">
        <v>207</v>
      </c>
      <c r="E41" s="352" t="s">
        <v>506</v>
      </c>
      <c r="F41" s="352">
        <v>0.85</v>
      </c>
      <c r="G41" s="352">
        <v>2885</v>
      </c>
      <c r="H41" s="352">
        <v>-1.8120000000000001</v>
      </c>
      <c r="I41" s="353">
        <f t="shared" si="11"/>
        <v>-2.9667961177568043</v>
      </c>
      <c r="J41" s="352">
        <v>6827</v>
      </c>
      <c r="K41" s="352">
        <v>8.9380000000000006</v>
      </c>
      <c r="L41" s="353">
        <f t="shared" si="12"/>
        <v>-28.258919999999996</v>
      </c>
      <c r="M41" s="352"/>
      <c r="N41" s="352"/>
      <c r="O41" s="352"/>
      <c r="P41" s="352">
        <v>8.798</v>
      </c>
      <c r="Q41" s="352">
        <v>40.451000000000001</v>
      </c>
      <c r="R41" s="360"/>
      <c r="S41" s="353">
        <f>1.0096*I41 + 0.0753</f>
        <v>-2.9199773604872696</v>
      </c>
      <c r="T41" s="353">
        <f t="shared" si="13"/>
        <v>-28.283739863999998</v>
      </c>
      <c r="X41" s="362"/>
    </row>
    <row r="42" spans="1:24" s="350" customFormat="1">
      <c r="C42" s="360"/>
      <c r="D42" s="360"/>
      <c r="E42" s="360"/>
      <c r="F42" s="360"/>
      <c r="G42" s="360"/>
      <c r="H42" s="363">
        <f>AVERAGE(H37:H41)</f>
        <v>-1.7542000000000002</v>
      </c>
      <c r="I42" s="363">
        <f>AVERAGE(I37:I41)</f>
        <v>-2.9174007605329693</v>
      </c>
      <c r="J42" s="360"/>
      <c r="K42" s="363">
        <f>AVERAGE(K37:K41)</f>
        <v>8.8720000000000017</v>
      </c>
      <c r="L42" s="363">
        <f>AVERAGE(L37:L41)</f>
        <v>-28.296943999999996</v>
      </c>
      <c r="M42" s="360"/>
      <c r="N42" s="360"/>
      <c r="O42" s="360"/>
      <c r="P42" s="363">
        <f>AVERAGE(P37:P41)</f>
        <v>9.1972000000000005</v>
      </c>
      <c r="Q42" s="363">
        <f>AVERAGE(Q37:Q41)</f>
        <v>40.633199999999995</v>
      </c>
      <c r="R42" s="361"/>
      <c r="S42" s="363">
        <f>AVERAGE(S37:S41)</f>
        <v>-2.8701078078340858</v>
      </c>
      <c r="T42" s="363">
        <f>AVERAGE(T37:T41)</f>
        <v>-28.3207828448</v>
      </c>
    </row>
    <row r="43" spans="1:24" s="350" customFormat="1">
      <c r="C43" s="360"/>
      <c r="D43" s="360"/>
      <c r="E43" s="360"/>
      <c r="F43" s="360"/>
      <c r="G43" s="360"/>
      <c r="H43" s="363">
        <f>STDEV(H37:H41)</f>
        <v>0.12289711143879667</v>
      </c>
      <c r="I43" s="363">
        <f>STDEV(I37:I41)</f>
        <v>6.6256110424586553E-2</v>
      </c>
      <c r="J43" s="360"/>
      <c r="K43" s="363">
        <f>STDEV(K37:K41)</f>
        <v>0.13354400023962137</v>
      </c>
      <c r="L43" s="363">
        <f>STDEV(L37:L41)</f>
        <v>4.3026174359337373E-2</v>
      </c>
      <c r="M43" s="360"/>
      <c r="N43" s="360"/>
      <c r="O43" s="360"/>
      <c r="P43" s="363">
        <f>STDEV(P37:P41)</f>
        <v>0.4385290184240947</v>
      </c>
      <c r="Q43" s="363">
        <f>STDEV(Q37:Q41)</f>
        <v>0.23749147353115732</v>
      </c>
      <c r="R43" s="361"/>
      <c r="S43" s="363">
        <f>STDEV(S37:S41)</f>
        <v>6.6892169084662542E-2</v>
      </c>
      <c r="T43" s="363">
        <f>STDEV(T37:T41)</f>
        <v>4.1916099060866678E-2</v>
      </c>
    </row>
    <row r="44" spans="1:24" s="350" customFormat="1"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1"/>
      <c r="Q44" s="361"/>
      <c r="R44" s="361"/>
    </row>
    <row r="45" spans="1:24" s="350" customFormat="1"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1"/>
      <c r="Q45" s="361"/>
      <c r="R45" s="361"/>
    </row>
    <row r="46" spans="1:24" s="352" customFormat="1">
      <c r="A46" s="351">
        <v>45611</v>
      </c>
      <c r="B46" s="352">
        <v>8</v>
      </c>
      <c r="C46" s="352">
        <v>15</v>
      </c>
      <c r="D46" s="352" t="s">
        <v>208</v>
      </c>
      <c r="E46" s="352" t="s">
        <v>512</v>
      </c>
      <c r="F46" s="352">
        <v>0.83199999999999996</v>
      </c>
      <c r="G46" s="352">
        <v>3099</v>
      </c>
      <c r="H46" s="352">
        <v>28.32</v>
      </c>
      <c r="I46" s="353">
        <f t="shared" ref="I46:I48" si="14">-0.211*LN(G46) + 0.5263+H46</f>
        <v>27.150105866106784</v>
      </c>
      <c r="J46" s="352">
        <v>7263</v>
      </c>
      <c r="K46" s="352">
        <v>62.991</v>
      </c>
      <c r="L46" s="353">
        <f t="shared" ref="L46:L48" si="15">0.00004*J46 - 37.47 +K46</f>
        <v>25.811520000000002</v>
      </c>
      <c r="P46" s="352">
        <v>9.8379999999999992</v>
      </c>
      <c r="Q46" s="352">
        <v>43.942</v>
      </c>
      <c r="S46" s="353">
        <f>1.0096*I46 + 0.0753</f>
        <v>27.486046882421409</v>
      </c>
      <c r="T46" s="353">
        <f t="shared" ref="T46:T48" si="16">0.9742*L46 - 0.7539</f>
        <v>24.391682784</v>
      </c>
      <c r="X46" s="353"/>
    </row>
    <row r="47" spans="1:24" s="352" customFormat="1">
      <c r="A47" s="351">
        <v>45611</v>
      </c>
      <c r="B47" s="352">
        <v>9</v>
      </c>
      <c r="C47" s="352">
        <v>17</v>
      </c>
      <c r="D47" s="352" t="s">
        <v>209</v>
      </c>
      <c r="E47" s="352" t="s">
        <v>512</v>
      </c>
      <c r="F47" s="352">
        <v>0.77600000000000002</v>
      </c>
      <c r="G47" s="352">
        <v>2922</v>
      </c>
      <c r="H47" s="352">
        <v>28.555</v>
      </c>
      <c r="I47" s="353">
        <f t="shared" si="14"/>
        <v>27.397515022022453</v>
      </c>
      <c r="J47" s="352">
        <v>6941</v>
      </c>
      <c r="K47" s="352">
        <v>62.997</v>
      </c>
      <c r="L47" s="353">
        <f t="shared" si="15"/>
        <v>25.804639999999999</v>
      </c>
      <c r="P47" s="352">
        <v>9.8130000000000006</v>
      </c>
      <c r="Q47" s="352">
        <v>44.121000000000002</v>
      </c>
      <c r="S47" s="353">
        <f>1.0096*I47 + 0.0753</f>
        <v>27.735831166233869</v>
      </c>
      <c r="T47" s="353">
        <f t="shared" si="16"/>
        <v>24.384980287999998</v>
      </c>
      <c r="X47" s="353"/>
    </row>
    <row r="48" spans="1:24" s="352" customFormat="1">
      <c r="A48" s="351">
        <v>45612</v>
      </c>
      <c r="B48" s="352">
        <v>41</v>
      </c>
      <c r="C48" s="352">
        <v>81</v>
      </c>
      <c r="D48" s="352" t="s">
        <v>210</v>
      </c>
      <c r="E48" s="352" t="s">
        <v>512</v>
      </c>
      <c r="F48" s="352">
        <v>0.78100000000000003</v>
      </c>
      <c r="G48" s="352">
        <v>2907</v>
      </c>
      <c r="H48" s="352">
        <v>29.001999999999999</v>
      </c>
      <c r="I48" s="353">
        <f t="shared" si="14"/>
        <v>27.845600973982076</v>
      </c>
      <c r="J48" s="352">
        <v>6920</v>
      </c>
      <c r="K48" s="352">
        <v>62.93</v>
      </c>
      <c r="L48" s="353">
        <f t="shared" si="15"/>
        <v>25.736800000000002</v>
      </c>
      <c r="P48" s="352">
        <v>9.5310000000000006</v>
      </c>
      <c r="Q48" s="352">
        <v>44.094000000000001</v>
      </c>
      <c r="S48" s="353">
        <f>1.0096*I48 + 0.0753</f>
        <v>28.188218743332303</v>
      </c>
      <c r="T48" s="353">
        <f t="shared" si="16"/>
        <v>24.31889056</v>
      </c>
      <c r="X48" s="353"/>
    </row>
    <row r="49" spans="1:24" s="352" customFormat="1">
      <c r="A49" s="351">
        <v>45612</v>
      </c>
      <c r="B49" s="352">
        <v>42</v>
      </c>
      <c r="C49" s="352">
        <v>83</v>
      </c>
      <c r="D49" s="352" t="s">
        <v>211</v>
      </c>
      <c r="E49" s="352" t="s">
        <v>512</v>
      </c>
      <c r="F49" s="352">
        <v>0.84499999999999997</v>
      </c>
      <c r="G49" s="352">
        <v>3116</v>
      </c>
      <c r="H49" s="352">
        <v>28.974</v>
      </c>
      <c r="I49" s="353">
        <f>-0.211*LN(G49) + 0.5263+H49</f>
        <v>27.802951559124974</v>
      </c>
      <c r="J49" s="352">
        <v>7360</v>
      </c>
      <c r="K49" s="352">
        <v>62.95</v>
      </c>
      <c r="L49" s="353">
        <f>0.00004*J49 - 37.47 +K49</f>
        <v>25.774400000000007</v>
      </c>
      <c r="P49" s="352">
        <v>9.6020000000000003</v>
      </c>
      <c r="Q49" s="352">
        <v>44.033000000000001</v>
      </c>
      <c r="S49" s="353">
        <f>1.0096*I49 + 0.0753</f>
        <v>28.145159894092576</v>
      </c>
      <c r="T49" s="353">
        <f>0.9742*L49 - 0.7539</f>
        <v>24.355520480000003</v>
      </c>
      <c r="X49" s="353"/>
    </row>
    <row r="50" spans="1:24" s="350" customFormat="1">
      <c r="C50" s="360"/>
      <c r="D50" s="360"/>
      <c r="E50" s="360"/>
      <c r="F50" s="360"/>
      <c r="G50" s="360"/>
      <c r="H50" s="363">
        <f>AVERAGE(H46:H49)</f>
        <v>28.71275</v>
      </c>
      <c r="I50" s="363">
        <f>AVERAGE(I46:I49)</f>
        <v>27.549043355309074</v>
      </c>
      <c r="J50" s="360"/>
      <c r="K50" s="363">
        <f>AVERAGE(K46:K49)</f>
        <v>62.966999999999999</v>
      </c>
      <c r="L50" s="363">
        <f>AVERAGE(L46:L49)</f>
        <v>25.781840000000003</v>
      </c>
      <c r="M50" s="360"/>
      <c r="N50" s="360"/>
      <c r="O50" s="360"/>
      <c r="P50" s="363">
        <f>AVERAGE(P46:P49)</f>
        <v>9.6960000000000015</v>
      </c>
      <c r="Q50" s="363">
        <f>AVERAGE(Q46:Q49)</f>
        <v>44.047499999999999</v>
      </c>
      <c r="R50" s="361"/>
      <c r="S50" s="363">
        <f>AVERAGE(S46:S49)</f>
        <v>27.888814171520039</v>
      </c>
      <c r="T50" s="363">
        <f>AVERAGE(T46:T49)</f>
        <v>24.362768527999997</v>
      </c>
    </row>
    <row r="51" spans="1:24" s="350" customFormat="1">
      <c r="C51" s="360"/>
      <c r="D51" s="360"/>
      <c r="E51" s="360"/>
      <c r="F51" s="360"/>
      <c r="G51" s="360"/>
      <c r="H51" s="363">
        <f>STDEV(H46:H49)</f>
        <v>0.33219208800531824</v>
      </c>
      <c r="I51" s="363">
        <f>STDEV(I46:I49)</f>
        <v>0.33393000925227162</v>
      </c>
      <c r="J51" s="360"/>
      <c r="K51" s="363">
        <f>STDEV(K46:K49)</f>
        <v>3.2321303604072558E-2</v>
      </c>
      <c r="L51" s="363">
        <f>STDEV(L46:L49)</f>
        <v>3.4081752693583399E-2</v>
      </c>
      <c r="M51" s="360"/>
      <c r="N51" s="360"/>
      <c r="O51" s="360"/>
      <c r="P51" s="363">
        <f>STDEV(P46:P49)</f>
        <v>0.15265866063432679</v>
      </c>
      <c r="Q51" s="363">
        <f>STDEV(Q46:Q49)</f>
        <v>7.9383037650790286E-2</v>
      </c>
      <c r="R51" s="361"/>
      <c r="S51" s="363">
        <f>STDEV(S46:S49)</f>
        <v>0.33713573734109392</v>
      </c>
      <c r="T51" s="363">
        <f>STDEV(T46:T49)</f>
        <v>3.3202443474089668E-2</v>
      </c>
    </row>
    <row r="52" spans="1:24" s="350" customFormat="1"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1"/>
      <c r="Q52" s="361"/>
      <c r="R52" s="361"/>
    </row>
    <row r="53" spans="1:24" s="350" customFormat="1"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1"/>
      <c r="Q53" s="361"/>
      <c r="R53" s="361"/>
    </row>
    <row r="54" spans="1:24" s="352" customFormat="1">
      <c r="A54" s="351">
        <v>45611</v>
      </c>
      <c r="B54" s="352">
        <v>10</v>
      </c>
      <c r="C54" s="352">
        <v>19</v>
      </c>
      <c r="D54" s="352" t="s">
        <v>218</v>
      </c>
      <c r="E54" s="352" t="s">
        <v>21</v>
      </c>
      <c r="F54" s="352">
        <v>7.8E-2</v>
      </c>
      <c r="M54" s="352">
        <v>5528</v>
      </c>
      <c r="N54" s="352">
        <v>19.806999999999999</v>
      </c>
      <c r="O54" s="352">
        <v>15.644</v>
      </c>
      <c r="R54" s="352">
        <v>12.938000000000001</v>
      </c>
      <c r="U54" s="353">
        <f t="shared" ref="U54:U57" si="17">1.239*O54 - 1.9092</f>
        <v>17.473716000000003</v>
      </c>
    </row>
    <row r="55" spans="1:24" s="352" customFormat="1">
      <c r="A55" s="351">
        <v>45611</v>
      </c>
      <c r="B55" s="352">
        <v>11</v>
      </c>
      <c r="C55" s="352">
        <v>21</v>
      </c>
      <c r="D55" s="352" t="s">
        <v>219</v>
      </c>
      <c r="E55" s="352" t="s">
        <v>21</v>
      </c>
      <c r="F55" s="352">
        <v>7.2999999999999995E-2</v>
      </c>
      <c r="M55" s="352">
        <v>4541</v>
      </c>
      <c r="N55" s="352">
        <v>19.681999999999999</v>
      </c>
      <c r="O55" s="352">
        <v>15.314</v>
      </c>
      <c r="R55" s="352">
        <v>12.285</v>
      </c>
      <c r="U55" s="353">
        <f t="shared" si="17"/>
        <v>17.064846000000003</v>
      </c>
    </row>
    <row r="56" spans="1:24" s="352" customFormat="1">
      <c r="A56" s="351">
        <v>45612</v>
      </c>
      <c r="B56" s="352">
        <v>45</v>
      </c>
      <c r="C56" s="352">
        <v>89</v>
      </c>
      <c r="D56" s="352" t="s">
        <v>220</v>
      </c>
      <c r="E56" s="352" t="s">
        <v>21</v>
      </c>
      <c r="F56" s="352">
        <v>8.4000000000000005E-2</v>
      </c>
      <c r="M56" s="352">
        <v>5222</v>
      </c>
      <c r="N56" s="352">
        <v>20.832000000000001</v>
      </c>
      <c r="O56" s="352">
        <v>16.695</v>
      </c>
      <c r="R56" s="352">
        <v>12.198</v>
      </c>
      <c r="U56" s="353">
        <f t="shared" si="17"/>
        <v>18.775905000000005</v>
      </c>
    </row>
    <row r="57" spans="1:24" s="352" customFormat="1">
      <c r="A57" s="351">
        <v>45612</v>
      </c>
      <c r="B57" s="352">
        <v>46</v>
      </c>
      <c r="C57" s="352">
        <v>91</v>
      </c>
      <c r="D57" s="352" t="s">
        <v>221</v>
      </c>
      <c r="E57" s="352" t="s">
        <v>21</v>
      </c>
      <c r="F57" s="352">
        <v>7.5999999999999998E-2</v>
      </c>
      <c r="M57" s="352">
        <v>5799</v>
      </c>
      <c r="N57" s="352">
        <v>20.744</v>
      </c>
      <c r="O57" s="352">
        <v>16.556999999999999</v>
      </c>
      <c r="R57" s="352">
        <v>13.093999999999999</v>
      </c>
      <c r="U57" s="353">
        <f t="shared" si="17"/>
        <v>18.604923000000003</v>
      </c>
    </row>
    <row r="58" spans="1:24" s="350" customFormat="1"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3">
        <f>AVERAGE(N54:N57)</f>
        <v>20.266249999999999</v>
      </c>
      <c r="O58" s="363">
        <f>AVERAGE(O54:O57)</f>
        <v>16.052499999999998</v>
      </c>
      <c r="P58" s="361"/>
      <c r="Q58" s="361"/>
      <c r="R58" s="363">
        <f>AVERAGE(R54:R57)</f>
        <v>12.62875</v>
      </c>
      <c r="U58" s="363">
        <f>AVERAGE(U54:U57)</f>
        <v>17.979847500000002</v>
      </c>
    </row>
    <row r="59" spans="1:24" s="350" customFormat="1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3">
        <f>STDEV(N54:N57)</f>
        <v>0.60568879522958641</v>
      </c>
      <c r="O59" s="363">
        <f>STDEV(O54:O57)</f>
        <v>0.67813002686308832</v>
      </c>
      <c r="P59" s="361"/>
      <c r="Q59" s="361"/>
      <c r="R59" s="363">
        <f>STDEV(R54:R57)</f>
        <v>0.45306465690156539</v>
      </c>
      <c r="U59" s="363">
        <f>STDEV(U54:U57)</f>
        <v>0.84020310328336767</v>
      </c>
    </row>
    <row r="60" spans="1:24" s="350" customFormat="1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1"/>
      <c r="Q60" s="361"/>
      <c r="R60" s="361"/>
    </row>
    <row r="61" spans="1:24" s="350" customFormat="1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1"/>
      <c r="Q61" s="361"/>
      <c r="R61" s="361"/>
    </row>
    <row r="62" spans="1:24" s="352" customFormat="1">
      <c r="A62" s="351">
        <v>45611</v>
      </c>
      <c r="B62" s="352">
        <v>12</v>
      </c>
      <c r="C62" s="352">
        <v>23</v>
      </c>
      <c r="D62" s="352" t="s">
        <v>222</v>
      </c>
      <c r="E62" s="352" t="s">
        <v>23</v>
      </c>
      <c r="F62" s="352">
        <v>4.7E-2</v>
      </c>
      <c r="M62" s="352">
        <v>2951</v>
      </c>
      <c r="N62" s="352">
        <v>10.877000000000001</v>
      </c>
      <c r="O62" s="352">
        <v>5.8659999999999997</v>
      </c>
      <c r="R62" s="352">
        <v>13.528</v>
      </c>
      <c r="U62" s="353">
        <f t="shared" ref="U62:U65" si="18">1.239*O62 - 1.9092</f>
        <v>5.3587740000000004</v>
      </c>
    </row>
    <row r="63" spans="1:24" s="352" customFormat="1">
      <c r="A63" s="351">
        <v>45611</v>
      </c>
      <c r="B63" s="352">
        <v>13</v>
      </c>
      <c r="C63" s="352">
        <v>25</v>
      </c>
      <c r="D63" s="352" t="s">
        <v>223</v>
      </c>
      <c r="E63" s="352" t="s">
        <v>23</v>
      </c>
      <c r="F63" s="352">
        <v>7.8E-2</v>
      </c>
      <c r="M63" s="352">
        <v>5071</v>
      </c>
      <c r="N63" s="352">
        <v>10.048999999999999</v>
      </c>
      <c r="O63" s="352">
        <v>5.8230000000000004</v>
      </c>
      <c r="R63" s="352">
        <v>12.475</v>
      </c>
      <c r="U63" s="353">
        <f t="shared" si="18"/>
        <v>5.3054970000000008</v>
      </c>
    </row>
    <row r="64" spans="1:24" s="352" customFormat="1">
      <c r="A64" s="351">
        <v>45611</v>
      </c>
      <c r="B64" s="352">
        <v>14</v>
      </c>
      <c r="C64" s="352">
        <v>27</v>
      </c>
      <c r="D64" s="352" t="s">
        <v>224</v>
      </c>
      <c r="E64" s="352" t="s">
        <v>23</v>
      </c>
      <c r="F64" s="352">
        <v>0.158</v>
      </c>
      <c r="M64" s="352">
        <v>13257</v>
      </c>
      <c r="N64" s="352">
        <v>8.8859999999999992</v>
      </c>
      <c r="O64" s="352">
        <v>5.8609999999999998</v>
      </c>
      <c r="R64" s="352">
        <v>12.994999999999999</v>
      </c>
      <c r="U64" s="353">
        <f t="shared" si="18"/>
        <v>5.3525790000000004</v>
      </c>
    </row>
    <row r="65" spans="1:21" s="352" customFormat="1">
      <c r="A65" s="351">
        <v>45612</v>
      </c>
      <c r="B65" s="352">
        <v>47</v>
      </c>
      <c r="C65" s="352">
        <v>93</v>
      </c>
      <c r="D65" s="352" t="s">
        <v>225</v>
      </c>
      <c r="E65" s="352" t="s">
        <v>23</v>
      </c>
      <c r="F65" s="352">
        <v>8.5999999999999993E-2</v>
      </c>
      <c r="M65" s="352">
        <v>6350</v>
      </c>
      <c r="N65" s="352">
        <v>10.917999999999999</v>
      </c>
      <c r="O65" s="352">
        <v>6.8979999999999997</v>
      </c>
      <c r="R65" s="352">
        <v>12.771000000000001</v>
      </c>
      <c r="U65" s="353">
        <f t="shared" si="18"/>
        <v>6.6374220000000008</v>
      </c>
    </row>
    <row r="66" spans="1:21" s="352" customFormat="1">
      <c r="A66" s="351">
        <v>45612</v>
      </c>
      <c r="B66" s="352">
        <v>48</v>
      </c>
      <c r="C66" s="352">
        <v>95</v>
      </c>
      <c r="D66" s="352" t="s">
        <v>226</v>
      </c>
      <c r="E66" s="352" t="s">
        <v>23</v>
      </c>
      <c r="F66" s="352">
        <v>8.1000000000000003E-2</v>
      </c>
      <c r="M66" s="352">
        <v>5804</v>
      </c>
      <c r="N66" s="352">
        <v>10.984999999999999</v>
      </c>
      <c r="O66" s="352">
        <v>6.8639999999999999</v>
      </c>
      <c r="R66" s="352">
        <v>12.772</v>
      </c>
      <c r="U66" s="353">
        <f>1.239*O66 - 1.9092</f>
        <v>6.5952960000000012</v>
      </c>
    </row>
    <row r="67" spans="1:21" s="350" customFormat="1"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3">
        <f>AVERAGE(N62:N66)</f>
        <v>10.343</v>
      </c>
      <c r="O67" s="363">
        <f>AVERAGE(O62:O66)</f>
        <v>6.2624000000000004</v>
      </c>
      <c r="P67" s="361"/>
      <c r="Q67" s="361"/>
      <c r="R67" s="363">
        <f>AVERAGE(R62:R66)</f>
        <v>12.908199999999999</v>
      </c>
      <c r="U67" s="363">
        <f>AVERAGE(U62:U66)</f>
        <v>5.8499136000000007</v>
      </c>
    </row>
    <row r="68" spans="1:21" s="350" customFormat="1"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3">
        <f>STDEV(N62:N66)</f>
        <v>0.89961519551417113</v>
      </c>
      <c r="O68" s="363">
        <f>STDEV(O62:O66)</f>
        <v>0.56507459684540751</v>
      </c>
      <c r="P68" s="361"/>
      <c r="Q68" s="361"/>
      <c r="R68" s="363">
        <f>STDEV(R62:R66)</f>
        <v>0.39265850302775834</v>
      </c>
      <c r="U68" s="363">
        <f>STDEV(U62:U66)</f>
        <v>0.70012742549146478</v>
      </c>
    </row>
    <row r="69" spans="1:21" s="350" customFormat="1"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1"/>
      <c r="O69" s="361"/>
      <c r="P69" s="361"/>
    </row>
    <row r="70" spans="1:21" s="350" customFormat="1"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1"/>
      <c r="O70" s="361"/>
      <c r="P70" s="361"/>
    </row>
    <row r="74" spans="1:21">
      <c r="C74" s="368"/>
      <c r="D74" s="369" t="s">
        <v>519</v>
      </c>
      <c r="E74" s="369"/>
      <c r="F74" s="370"/>
      <c r="G74" s="368"/>
      <c r="H74" s="368"/>
    </row>
    <row r="75" spans="1:21">
      <c r="C75" s="370"/>
      <c r="D75" s="370"/>
      <c r="E75" s="370"/>
      <c r="F75" s="370"/>
      <c r="G75" s="368"/>
      <c r="H75" s="368"/>
    </row>
    <row r="76" spans="1:21">
      <c r="C76" s="370"/>
      <c r="D76" s="370"/>
      <c r="E76" s="370"/>
      <c r="F76" s="369" t="s">
        <v>520</v>
      </c>
      <c r="G76" s="369" t="s">
        <v>15</v>
      </c>
      <c r="H76" s="368"/>
    </row>
    <row r="77" spans="1:21">
      <c r="C77" s="370"/>
      <c r="D77" s="370" t="s">
        <v>506</v>
      </c>
      <c r="E77" s="370"/>
      <c r="F77" s="371">
        <f>I42</f>
        <v>-2.9174007605329693</v>
      </c>
      <c r="G77" s="368">
        <v>-2.87</v>
      </c>
      <c r="H77" s="368"/>
    </row>
    <row r="78" spans="1:21">
      <c r="C78" s="370"/>
      <c r="D78" s="370" t="s">
        <v>521</v>
      </c>
      <c r="E78" s="370"/>
      <c r="F78" s="371">
        <f>I50</f>
        <v>27.549043355309074</v>
      </c>
      <c r="G78" s="372">
        <v>27.888000000000002</v>
      </c>
      <c r="H78" s="368"/>
    </row>
    <row r="79" spans="1:21">
      <c r="C79" s="370"/>
      <c r="D79" s="370"/>
      <c r="E79" s="370"/>
      <c r="F79" s="370"/>
      <c r="G79" s="368"/>
      <c r="H79" s="368"/>
    </row>
    <row r="80" spans="1:21">
      <c r="C80" s="370"/>
      <c r="D80" s="370"/>
      <c r="E80" s="370"/>
      <c r="F80" s="370"/>
      <c r="G80" s="368"/>
      <c r="H80" s="368"/>
    </row>
    <row r="81" spans="3:8">
      <c r="C81" s="370"/>
      <c r="D81" s="466" t="s">
        <v>522</v>
      </c>
      <c r="E81" s="466"/>
      <c r="F81" s="466"/>
      <c r="G81" s="466"/>
      <c r="H81" s="368"/>
    </row>
    <row r="82" spans="3:8">
      <c r="C82" s="370"/>
      <c r="D82" s="373" t="s">
        <v>523</v>
      </c>
      <c r="E82" s="373"/>
      <c r="F82" s="373" t="s">
        <v>524</v>
      </c>
      <c r="G82" s="373" t="s">
        <v>15</v>
      </c>
      <c r="H82" s="368"/>
    </row>
    <row r="83" spans="3:8">
      <c r="C83" s="370"/>
      <c r="D83" s="374" t="s">
        <v>525</v>
      </c>
      <c r="E83" s="374"/>
      <c r="F83" s="375">
        <f>S33</f>
        <v>6.2168751097999735</v>
      </c>
      <c r="G83" s="376">
        <v>5.94</v>
      </c>
      <c r="H83" s="377">
        <f>ABS(G83-F83)</f>
        <v>0.2768751097999731</v>
      </c>
    </row>
    <row r="84" spans="3:8">
      <c r="C84" s="370"/>
      <c r="D84" s="467" t="s">
        <v>526</v>
      </c>
      <c r="E84" s="468"/>
      <c r="F84" s="468"/>
      <c r="G84" s="469"/>
      <c r="H84" s="368"/>
    </row>
    <row r="85" spans="3:8">
      <c r="C85" s="370"/>
      <c r="D85" s="374" t="s">
        <v>525</v>
      </c>
      <c r="E85" s="374"/>
      <c r="F85" s="375">
        <f>P33</f>
        <v>14.413250000000001</v>
      </c>
      <c r="G85" s="376">
        <v>13.32</v>
      </c>
      <c r="H85" s="377">
        <f>ABS(G85-F85)</f>
        <v>1.0932500000000012</v>
      </c>
    </row>
    <row r="86" spans="3:8">
      <c r="C86" s="370"/>
      <c r="D86" s="370"/>
      <c r="E86" s="370"/>
      <c r="F86" s="370"/>
      <c r="G86" s="368"/>
      <c r="H86" s="368"/>
    </row>
    <row r="87" spans="3:8">
      <c r="C87" s="370"/>
      <c r="D87" s="370"/>
      <c r="E87" s="370"/>
      <c r="F87" s="370"/>
      <c r="G87" s="368"/>
      <c r="H87" s="368"/>
    </row>
    <row r="88" spans="3:8">
      <c r="C88" s="370"/>
      <c r="D88" s="370"/>
      <c r="E88" s="370"/>
      <c r="F88" s="370"/>
      <c r="G88" s="368"/>
      <c r="H88" s="368"/>
    </row>
    <row r="89" spans="3:8">
      <c r="C89" s="370"/>
      <c r="D89" s="369" t="s">
        <v>527</v>
      </c>
      <c r="E89" s="369"/>
      <c r="F89" s="370"/>
      <c r="G89" s="368"/>
      <c r="H89" s="368"/>
    </row>
    <row r="90" spans="3:8">
      <c r="C90" s="368"/>
      <c r="D90" s="370"/>
      <c r="E90" s="370"/>
      <c r="F90" s="370"/>
      <c r="G90" s="368"/>
      <c r="H90" s="368"/>
    </row>
    <row r="91" spans="3:8">
      <c r="C91" s="370"/>
      <c r="D91" s="370"/>
      <c r="E91" s="370"/>
      <c r="F91" s="369" t="s">
        <v>520</v>
      </c>
      <c r="G91" s="369" t="s">
        <v>15</v>
      </c>
      <c r="H91" s="368"/>
    </row>
    <row r="92" spans="3:8">
      <c r="C92" s="370"/>
      <c r="D92" s="370" t="s">
        <v>506</v>
      </c>
      <c r="E92" s="370"/>
      <c r="F92" s="371">
        <f>L42</f>
        <v>-28.296943999999996</v>
      </c>
      <c r="G92" s="368">
        <v>-28.32</v>
      </c>
      <c r="H92" s="368"/>
    </row>
    <row r="93" spans="3:8">
      <c r="C93" s="370"/>
      <c r="D93" s="370" t="s">
        <v>521</v>
      </c>
      <c r="E93" s="370"/>
      <c r="F93" s="371">
        <f>L50</f>
        <v>25.781840000000003</v>
      </c>
      <c r="G93" s="372">
        <v>24.361999999999998</v>
      </c>
      <c r="H93" s="368"/>
    </row>
    <row r="94" spans="3:8">
      <c r="C94" s="370"/>
      <c r="D94" s="370"/>
      <c r="E94" s="370"/>
      <c r="F94" s="370"/>
      <c r="G94" s="368"/>
      <c r="H94" s="368"/>
    </row>
    <row r="95" spans="3:8">
      <c r="C95" s="370"/>
      <c r="D95" s="370"/>
      <c r="E95" s="370"/>
      <c r="F95" s="370"/>
      <c r="G95" s="368"/>
      <c r="H95" s="368"/>
    </row>
    <row r="96" spans="3:8">
      <c r="C96" s="370"/>
      <c r="D96" s="467" t="s">
        <v>522</v>
      </c>
      <c r="E96" s="468"/>
      <c r="F96" s="468"/>
      <c r="G96" s="469"/>
      <c r="H96" s="368"/>
    </row>
    <row r="97" spans="3:8">
      <c r="C97" s="370"/>
      <c r="D97" s="373" t="s">
        <v>523</v>
      </c>
      <c r="E97" s="373"/>
      <c r="F97" s="373" t="s">
        <v>524</v>
      </c>
      <c r="G97" s="373" t="s">
        <v>15</v>
      </c>
      <c r="H97" s="368"/>
    </row>
    <row r="98" spans="3:8">
      <c r="C98" s="370"/>
      <c r="D98" s="374" t="s">
        <v>525</v>
      </c>
      <c r="E98" s="374"/>
      <c r="F98" s="375">
        <f>T33</f>
        <v>-27.224872142000002</v>
      </c>
      <c r="G98" s="376">
        <v>-26.98</v>
      </c>
      <c r="H98" s="377">
        <f>ABS(G98-F98)</f>
        <v>0.24487214200000196</v>
      </c>
    </row>
    <row r="99" spans="3:8">
      <c r="C99" s="370"/>
      <c r="D99" s="467" t="s">
        <v>526</v>
      </c>
      <c r="E99" s="468"/>
      <c r="F99" s="468"/>
      <c r="G99" s="469"/>
      <c r="H99" s="368"/>
    </row>
    <row r="100" spans="3:8">
      <c r="C100" s="370"/>
      <c r="D100" s="374" t="s">
        <v>525</v>
      </c>
      <c r="E100" s="374"/>
      <c r="F100" s="375">
        <f>Q33</f>
        <v>50.177999999999997</v>
      </c>
      <c r="G100" s="376">
        <v>46.5</v>
      </c>
      <c r="H100" s="377">
        <f>ABS(G100-F100)</f>
        <v>3.6779999999999973</v>
      </c>
    </row>
    <row r="101" spans="3:8">
      <c r="C101" s="370"/>
      <c r="D101" s="370"/>
      <c r="E101" s="370"/>
      <c r="F101" s="370"/>
      <c r="G101" s="368"/>
      <c r="H101" s="368"/>
    </row>
    <row r="102" spans="3:8">
      <c r="C102" s="370"/>
      <c r="D102" s="370"/>
      <c r="E102" s="370"/>
      <c r="F102" s="370"/>
      <c r="G102" s="368"/>
      <c r="H102" s="368"/>
    </row>
    <row r="103" spans="3:8">
      <c r="C103" s="370"/>
      <c r="D103" s="370"/>
      <c r="E103" s="370"/>
      <c r="F103" s="370"/>
      <c r="G103" s="368"/>
      <c r="H103" s="368"/>
    </row>
    <row r="104" spans="3:8">
      <c r="C104" s="370"/>
      <c r="D104" s="369" t="s">
        <v>528</v>
      </c>
      <c r="E104" s="369"/>
      <c r="F104" s="370"/>
      <c r="G104" s="368"/>
      <c r="H104" s="368"/>
    </row>
    <row r="105" spans="3:8">
      <c r="C105" s="370"/>
      <c r="D105" s="370"/>
      <c r="E105" s="370"/>
      <c r="F105" s="370"/>
      <c r="G105" s="368"/>
      <c r="H105" s="368"/>
    </row>
    <row r="106" spans="3:8">
      <c r="C106" s="370"/>
      <c r="D106" s="370"/>
      <c r="E106" s="370"/>
      <c r="F106" s="369" t="s">
        <v>520</v>
      </c>
      <c r="G106" s="369" t="s">
        <v>15</v>
      </c>
      <c r="H106" s="368"/>
    </row>
    <row r="107" spans="3:8">
      <c r="C107" s="370"/>
      <c r="D107" s="378" t="s">
        <v>23</v>
      </c>
      <c r="F107" s="371">
        <f>O67</f>
        <v>6.2624000000000004</v>
      </c>
      <c r="G107" s="372">
        <v>5.85</v>
      </c>
      <c r="H107" s="379"/>
    </row>
    <row r="108" spans="3:8">
      <c r="C108" s="370"/>
      <c r="D108" s="378" t="s">
        <v>21</v>
      </c>
      <c r="F108" s="371">
        <f>O58</f>
        <v>16.052499999999998</v>
      </c>
      <c r="G108" s="372">
        <v>17.98</v>
      </c>
      <c r="H108" s="379"/>
    </row>
    <row r="109" spans="3:8">
      <c r="C109" s="370"/>
      <c r="E109" s="370"/>
      <c r="F109" s="370"/>
      <c r="G109" s="368"/>
      <c r="H109" s="368"/>
    </row>
    <row r="110" spans="3:8">
      <c r="C110" s="370"/>
      <c r="D110" s="370"/>
      <c r="E110" s="370"/>
      <c r="F110" s="370"/>
      <c r="G110" s="368"/>
      <c r="H110" s="368"/>
    </row>
    <row r="111" spans="3:8">
      <c r="C111" s="370"/>
      <c r="D111" s="467" t="s">
        <v>522</v>
      </c>
      <c r="E111" s="468"/>
      <c r="F111" s="468"/>
      <c r="G111" s="469"/>
      <c r="H111" s="368"/>
    </row>
    <row r="112" spans="3:8">
      <c r="C112" s="370"/>
      <c r="D112" s="373" t="s">
        <v>523</v>
      </c>
      <c r="E112" s="373"/>
      <c r="F112" s="373" t="s">
        <v>524</v>
      </c>
      <c r="G112" s="373" t="s">
        <v>15</v>
      </c>
      <c r="H112" s="368"/>
    </row>
    <row r="113" spans="3:8">
      <c r="C113" s="370"/>
      <c r="D113" s="374" t="s">
        <v>525</v>
      </c>
      <c r="E113" s="380"/>
      <c r="F113" s="381">
        <f>U33</f>
        <v>6.2607660000000003</v>
      </c>
      <c r="G113" s="381">
        <v>6.32</v>
      </c>
      <c r="H113" s="377">
        <f>ABS(G113-F113)</f>
        <v>5.9234000000000009E-2</v>
      </c>
    </row>
    <row r="114" spans="3:8">
      <c r="C114" s="370"/>
      <c r="D114" s="467" t="s">
        <v>526</v>
      </c>
      <c r="E114" s="468"/>
      <c r="F114" s="468"/>
      <c r="G114" s="469"/>
      <c r="H114" s="368"/>
    </row>
    <row r="115" spans="3:8">
      <c r="C115" s="370"/>
      <c r="D115" s="374" t="s">
        <v>525</v>
      </c>
      <c r="E115" s="374"/>
      <c r="F115" s="375">
        <f>R33</f>
        <v>0.72099999999999997</v>
      </c>
      <c r="G115" s="376">
        <v>0.751</v>
      </c>
      <c r="H115" s="377">
        <f>ABS(G115-F115)</f>
        <v>3.0000000000000027E-2</v>
      </c>
    </row>
    <row r="116" spans="3:8">
      <c r="C116" s="370"/>
      <c r="D116" s="368"/>
      <c r="E116" s="368"/>
      <c r="F116" s="368"/>
      <c r="G116" s="368"/>
      <c r="H116" s="368"/>
    </row>
    <row r="117" spans="3:8">
      <c r="C117" s="370"/>
      <c r="D117" s="368"/>
      <c r="E117" s="368"/>
      <c r="F117" s="368"/>
      <c r="G117" s="368"/>
      <c r="H117" s="368"/>
    </row>
    <row r="118" spans="3:8" ht="16" thickBot="1">
      <c r="C118" s="370"/>
      <c r="D118" s="370"/>
      <c r="E118" s="370"/>
      <c r="F118" s="370"/>
      <c r="G118" s="368"/>
      <c r="H118" s="368"/>
    </row>
    <row r="119" spans="3:8">
      <c r="C119" s="370"/>
      <c r="D119" s="370"/>
      <c r="E119" s="383" t="s">
        <v>529</v>
      </c>
      <c r="F119" s="384" t="s">
        <v>539</v>
      </c>
      <c r="G119" s="385"/>
    </row>
    <row r="120" spans="3:8">
      <c r="C120" s="370"/>
      <c r="D120" s="370"/>
      <c r="E120" s="386" t="s">
        <v>530</v>
      </c>
      <c r="F120" s="387">
        <v>45612</v>
      </c>
      <c r="G120" s="388"/>
    </row>
    <row r="121" spans="3:8">
      <c r="C121" s="370"/>
      <c r="E121" s="386" t="s">
        <v>531</v>
      </c>
      <c r="F121" s="389" t="s">
        <v>532</v>
      </c>
      <c r="G121" s="388"/>
    </row>
    <row r="122" spans="3:8" ht="16" thickBot="1">
      <c r="C122" s="370"/>
      <c r="E122" s="390" t="s">
        <v>533</v>
      </c>
      <c r="F122" s="391" t="s">
        <v>534</v>
      </c>
      <c r="G122" s="392"/>
    </row>
    <row r="123" spans="3:8">
      <c r="C123" s="370"/>
    </row>
    <row r="124" spans="3:8">
      <c r="C124" s="370"/>
    </row>
    <row r="125" spans="3:8">
      <c r="C125" s="370"/>
    </row>
    <row r="126" spans="3:8">
      <c r="C126" s="370"/>
    </row>
    <row r="127" spans="3:8">
      <c r="C127" s="370"/>
    </row>
    <row r="128" spans="3:8">
      <c r="C128" s="370"/>
    </row>
  </sheetData>
  <mergeCells count="6">
    <mergeCell ref="D114:G114"/>
    <mergeCell ref="D81:G81"/>
    <mergeCell ref="D84:G84"/>
    <mergeCell ref="D96:G96"/>
    <mergeCell ref="D99:G99"/>
    <mergeCell ref="D111:G111"/>
  </mergeCells>
  <conditionalFormatting sqref="H83">
    <cfRule type="cellIs" dxfId="3" priority="6" stopIfTrue="1" operator="greaterThan">
      <formula>0.4</formula>
    </cfRule>
  </conditionalFormatting>
  <conditionalFormatting sqref="H98">
    <cfRule type="cellIs" dxfId="2" priority="5" stopIfTrue="1" operator="greaterThan">
      <formula>0.3</formula>
    </cfRule>
  </conditionalFormatting>
  <conditionalFormatting sqref="H113">
    <cfRule type="cellIs" dxfId="1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115">
    <cfRule type="cellIs" dxfId="0" priority="1" operator="greaterThan">
      <formula>1.6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ED73-B5CB-4134-AD21-7F1716BF8004}">
  <dimension ref="A1:AW146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49">
      <c r="B1" s="352" t="s">
        <v>475</v>
      </c>
      <c r="C1" s="352" t="s">
        <v>476</v>
      </c>
      <c r="D1" s="352" t="s">
        <v>573</v>
      </c>
      <c r="E1" s="352" t="s">
        <v>574</v>
      </c>
      <c r="F1" s="352" t="s">
        <v>479</v>
      </c>
      <c r="G1" s="352" t="s">
        <v>575</v>
      </c>
      <c r="H1" s="352" t="s">
        <v>576</v>
      </c>
      <c r="I1" s="352" t="s">
        <v>577</v>
      </c>
      <c r="J1" s="352" t="s">
        <v>578</v>
      </c>
      <c r="K1" s="352" t="s">
        <v>579</v>
      </c>
      <c r="L1" s="352" t="s">
        <v>580</v>
      </c>
      <c r="M1" s="352" t="s">
        <v>581</v>
      </c>
      <c r="N1" s="352" t="s">
        <v>582</v>
      </c>
      <c r="O1" s="352" t="s">
        <v>583</v>
      </c>
      <c r="P1" s="352" t="s">
        <v>584</v>
      </c>
      <c r="Q1" s="352" t="s">
        <v>585</v>
      </c>
      <c r="R1" s="352" t="s">
        <v>586</v>
      </c>
      <c r="S1" s="352" t="s">
        <v>587</v>
      </c>
      <c r="T1" s="352" t="s">
        <v>588</v>
      </c>
      <c r="U1" s="352" t="s">
        <v>589</v>
      </c>
      <c r="V1" s="352" t="s">
        <v>590</v>
      </c>
      <c r="W1" s="352" t="s">
        <v>591</v>
      </c>
      <c r="X1" s="352" t="s">
        <v>592</v>
      </c>
      <c r="Y1" s="352" t="s">
        <v>593</v>
      </c>
      <c r="Z1" s="352" t="s">
        <v>594</v>
      </c>
      <c r="AA1" s="352" t="s">
        <v>595</v>
      </c>
      <c r="AB1" s="352" t="s">
        <v>596</v>
      </c>
      <c r="AC1" s="352" t="s">
        <v>597</v>
      </c>
      <c r="AD1" s="352" t="s">
        <v>598</v>
      </c>
      <c r="AE1" s="352" t="s">
        <v>599</v>
      </c>
      <c r="AF1" s="352" t="s">
        <v>600</v>
      </c>
      <c r="AG1" s="352" t="s">
        <v>601</v>
      </c>
      <c r="AH1" s="352" t="s">
        <v>602</v>
      </c>
      <c r="AI1" s="352" t="s">
        <v>603</v>
      </c>
      <c r="AJ1" s="352" t="s">
        <v>604</v>
      </c>
      <c r="AK1" s="352" t="s">
        <v>605</v>
      </c>
      <c r="AL1" s="352" t="s">
        <v>606</v>
      </c>
      <c r="AM1" s="352" t="s">
        <v>607</v>
      </c>
      <c r="AN1" s="352" t="s">
        <v>608</v>
      </c>
      <c r="AO1" s="352" t="s">
        <v>609</v>
      </c>
      <c r="AP1" s="352" t="s">
        <v>610</v>
      </c>
      <c r="AQ1" s="352" t="s">
        <v>611</v>
      </c>
      <c r="AR1" s="352" t="s">
        <v>612</v>
      </c>
      <c r="AS1" s="352" t="s">
        <v>613</v>
      </c>
      <c r="AT1" s="352" t="s">
        <v>614</v>
      </c>
      <c r="AU1" s="352" t="s">
        <v>615</v>
      </c>
      <c r="AV1" s="352" t="s">
        <v>616</v>
      </c>
      <c r="AW1" s="352" t="s">
        <v>617</v>
      </c>
    </row>
    <row r="2" spans="1:49">
      <c r="A2" s="352" t="s">
        <v>505</v>
      </c>
      <c r="B2" s="352" t="s">
        <v>618</v>
      </c>
      <c r="C2" s="352">
        <v>1</v>
      </c>
      <c r="D2" s="352" t="s">
        <v>154</v>
      </c>
      <c r="E2" s="352" t="s">
        <v>506</v>
      </c>
      <c r="F2" s="352">
        <v>0.79800000000000004</v>
      </c>
      <c r="H2" s="352">
        <v>10106</v>
      </c>
      <c r="I2" s="352">
        <v>0.51700000000000002</v>
      </c>
      <c r="O2" s="352">
        <v>185.209</v>
      </c>
      <c r="P2" s="352">
        <v>183.82599999999999</v>
      </c>
      <c r="S2" s="352" t="s">
        <v>619</v>
      </c>
      <c r="T2" s="352">
        <v>0</v>
      </c>
      <c r="U2" s="352" t="s">
        <v>620</v>
      </c>
      <c r="V2" s="352" t="s">
        <v>621</v>
      </c>
      <c r="W2" s="352" t="s">
        <v>622</v>
      </c>
      <c r="X2" s="352" t="s">
        <v>621</v>
      </c>
      <c r="Y2" s="352">
        <v>1</v>
      </c>
      <c r="Z2" s="352">
        <v>13.2</v>
      </c>
      <c r="AA2" s="352">
        <v>38.4</v>
      </c>
      <c r="AB2" s="352">
        <v>25.2</v>
      </c>
      <c r="AC2" s="352">
        <v>1.383</v>
      </c>
      <c r="AG2" s="352">
        <v>6908</v>
      </c>
      <c r="AK2" s="352" t="s">
        <v>623</v>
      </c>
      <c r="AL2" s="352" t="s">
        <v>624</v>
      </c>
      <c r="AM2" s="352" t="s">
        <v>625</v>
      </c>
      <c r="AS2" s="352">
        <v>0</v>
      </c>
      <c r="AT2" s="352">
        <v>0.68380050000000003</v>
      </c>
      <c r="AW2" s="352" t="s">
        <v>626</v>
      </c>
    </row>
    <row r="3" spans="1:49">
      <c r="A3" s="352" t="s">
        <v>507</v>
      </c>
      <c r="B3" s="352" t="s">
        <v>618</v>
      </c>
      <c r="C3" s="352">
        <v>1</v>
      </c>
      <c r="D3" s="352" t="s">
        <v>154</v>
      </c>
      <c r="E3" s="352" t="s">
        <v>506</v>
      </c>
      <c r="F3" s="352">
        <v>0.79800000000000004</v>
      </c>
      <c r="H3" s="352">
        <v>10068</v>
      </c>
      <c r="I3" s="352">
        <v>0</v>
      </c>
      <c r="O3" s="352">
        <v>185.108</v>
      </c>
      <c r="P3" s="352">
        <v>183.727</v>
      </c>
      <c r="S3" s="352" t="s">
        <v>619</v>
      </c>
      <c r="T3" s="352">
        <v>0</v>
      </c>
      <c r="U3" s="352" t="s">
        <v>620</v>
      </c>
      <c r="V3" s="352" t="s">
        <v>621</v>
      </c>
      <c r="W3" s="352" t="s">
        <v>622</v>
      </c>
      <c r="X3" s="352" t="s">
        <v>621</v>
      </c>
      <c r="Y3" s="352">
        <v>2</v>
      </c>
      <c r="Z3" s="352">
        <v>53.5</v>
      </c>
      <c r="AA3" s="352">
        <v>78.599999999999994</v>
      </c>
      <c r="AB3" s="352">
        <v>25.2</v>
      </c>
      <c r="AC3" s="352">
        <v>1.381</v>
      </c>
      <c r="AG3" s="352">
        <v>6878</v>
      </c>
      <c r="AK3" s="352" t="s">
        <v>627</v>
      </c>
      <c r="AL3" s="352" t="s">
        <v>628</v>
      </c>
      <c r="AM3" s="352" t="s">
        <v>629</v>
      </c>
      <c r="AS3" s="352">
        <v>1</v>
      </c>
      <c r="AT3" s="352">
        <v>0.68344720000000003</v>
      </c>
      <c r="AW3" s="352" t="s">
        <v>626</v>
      </c>
    </row>
    <row r="4" spans="1:49">
      <c r="A4" s="352" t="s">
        <v>508</v>
      </c>
      <c r="B4" s="352" t="s">
        <v>618</v>
      </c>
      <c r="C4" s="352">
        <v>1</v>
      </c>
      <c r="D4" s="352" t="s">
        <v>154</v>
      </c>
      <c r="E4" s="352" t="s">
        <v>506</v>
      </c>
      <c r="F4" s="352">
        <v>0.79800000000000004</v>
      </c>
      <c r="G4" s="352" t="s">
        <v>630</v>
      </c>
      <c r="H4" s="352">
        <v>2677</v>
      </c>
      <c r="I4" s="352">
        <v>-1.3160000000000001</v>
      </c>
      <c r="N4" s="352">
        <v>12.6757948</v>
      </c>
      <c r="O4" s="352">
        <v>59.24</v>
      </c>
      <c r="P4" s="352">
        <v>58.798999999999999</v>
      </c>
      <c r="S4" s="352" t="s">
        <v>619</v>
      </c>
      <c r="T4" s="352">
        <v>0</v>
      </c>
      <c r="U4" s="352" t="s">
        <v>620</v>
      </c>
      <c r="V4" s="352" t="s">
        <v>621</v>
      </c>
      <c r="W4" s="352" t="s">
        <v>622</v>
      </c>
      <c r="X4" s="352" t="s">
        <v>621</v>
      </c>
      <c r="Y4" s="352">
        <v>3</v>
      </c>
      <c r="Z4" s="352">
        <v>88.1</v>
      </c>
      <c r="AA4" s="352">
        <v>157.9</v>
      </c>
      <c r="AB4" s="352">
        <v>69.8</v>
      </c>
      <c r="AC4" s="352">
        <v>0.441</v>
      </c>
      <c r="AG4" s="352">
        <v>1828</v>
      </c>
      <c r="AK4" s="352" t="s">
        <v>631</v>
      </c>
      <c r="AL4" s="352" t="s">
        <v>632</v>
      </c>
      <c r="AM4" s="352" t="s">
        <v>633</v>
      </c>
      <c r="AS4" s="352">
        <v>0</v>
      </c>
      <c r="AT4" s="352">
        <v>0.68254749999999997</v>
      </c>
      <c r="AW4" s="352" t="s">
        <v>626</v>
      </c>
    </row>
    <row r="5" spans="1:49">
      <c r="A5" s="352" t="s">
        <v>509</v>
      </c>
      <c r="B5" s="352" t="s">
        <v>618</v>
      </c>
      <c r="C5" s="352">
        <v>1</v>
      </c>
      <c r="D5" s="352" t="s">
        <v>154</v>
      </c>
      <c r="E5" s="352" t="s">
        <v>506</v>
      </c>
      <c r="F5" s="352">
        <v>0.79800000000000004</v>
      </c>
      <c r="G5" s="352" t="s">
        <v>634</v>
      </c>
      <c r="J5" s="352">
        <v>5509</v>
      </c>
      <c r="K5" s="352">
        <v>8.0259999999999998</v>
      </c>
      <c r="N5" s="352">
        <v>69.666841599999998</v>
      </c>
      <c r="O5" s="352">
        <v>173.80199999999999</v>
      </c>
      <c r="Q5" s="352">
        <v>171.036</v>
      </c>
      <c r="S5" s="352" t="s">
        <v>635</v>
      </c>
      <c r="T5" s="352">
        <v>89</v>
      </c>
      <c r="U5" s="352" t="s">
        <v>620</v>
      </c>
      <c r="V5" s="352" t="s">
        <v>621</v>
      </c>
      <c r="W5" s="352" t="s">
        <v>622</v>
      </c>
      <c r="X5" s="352" t="s">
        <v>621</v>
      </c>
      <c r="Y5" s="352">
        <v>4</v>
      </c>
      <c r="Z5" s="352">
        <v>229.6</v>
      </c>
      <c r="AA5" s="352">
        <v>328.3</v>
      </c>
      <c r="AB5" s="352">
        <v>98.8</v>
      </c>
      <c r="AD5" s="352">
        <v>2.0419999999999998</v>
      </c>
      <c r="AE5" s="352">
        <v>0.72299999999999998</v>
      </c>
      <c r="AH5" s="352">
        <v>6677</v>
      </c>
      <c r="AI5" s="352">
        <v>7770</v>
      </c>
      <c r="AN5" s="352" t="s">
        <v>636</v>
      </c>
      <c r="AO5" s="352" t="s">
        <v>637</v>
      </c>
      <c r="AP5" s="352" t="s">
        <v>638</v>
      </c>
      <c r="AS5" s="352">
        <v>0</v>
      </c>
      <c r="AU5" s="352">
        <v>1.1940740000000001</v>
      </c>
      <c r="AW5" s="352" t="s">
        <v>626</v>
      </c>
    </row>
    <row r="6" spans="1:49">
      <c r="A6" s="352" t="s">
        <v>510</v>
      </c>
      <c r="B6" s="352" t="s">
        <v>618</v>
      </c>
      <c r="C6" s="352">
        <v>1</v>
      </c>
      <c r="D6" s="352" t="s">
        <v>154</v>
      </c>
      <c r="E6" s="352" t="s">
        <v>506</v>
      </c>
      <c r="F6" s="352">
        <v>0.79800000000000004</v>
      </c>
      <c r="J6" s="352">
        <v>6253</v>
      </c>
      <c r="K6" s="352">
        <v>-11.115</v>
      </c>
      <c r="O6" s="352">
        <v>178.14400000000001</v>
      </c>
      <c r="Q6" s="352">
        <v>175.35499999999999</v>
      </c>
      <c r="S6" s="352" t="s">
        <v>635</v>
      </c>
      <c r="T6" s="352">
        <v>89</v>
      </c>
      <c r="U6" s="352" t="s">
        <v>620</v>
      </c>
      <c r="V6" s="352" t="s">
        <v>621</v>
      </c>
      <c r="W6" s="352" t="s">
        <v>622</v>
      </c>
      <c r="X6" s="352" t="s">
        <v>621</v>
      </c>
      <c r="Y6" s="352">
        <v>5</v>
      </c>
      <c r="Z6" s="352">
        <v>437.8</v>
      </c>
      <c r="AA6" s="352">
        <v>473</v>
      </c>
      <c r="AB6" s="352">
        <v>35.200000000000003</v>
      </c>
      <c r="AD6" s="352">
        <v>2.056</v>
      </c>
      <c r="AE6" s="352">
        <v>0.73299999999999998</v>
      </c>
      <c r="AH6" s="352">
        <v>7329</v>
      </c>
      <c r="AI6" s="352">
        <v>8712</v>
      </c>
      <c r="AN6" s="352" t="s">
        <v>639</v>
      </c>
      <c r="AO6" s="352" t="s">
        <v>640</v>
      </c>
      <c r="AP6" s="352" t="s">
        <v>641</v>
      </c>
      <c r="AS6" s="352">
        <v>0</v>
      </c>
      <c r="AU6" s="352">
        <v>1.1724911</v>
      </c>
      <c r="AW6" s="352" t="s">
        <v>626</v>
      </c>
    </row>
    <row r="7" spans="1:49">
      <c r="A7" s="352" t="s">
        <v>499</v>
      </c>
      <c r="B7" s="352" t="s">
        <v>618</v>
      </c>
      <c r="C7" s="352">
        <v>1</v>
      </c>
      <c r="D7" s="352" t="s">
        <v>154</v>
      </c>
      <c r="E7" s="352" t="s">
        <v>506</v>
      </c>
      <c r="F7" s="352">
        <v>0.79800000000000004</v>
      </c>
      <c r="J7" s="352">
        <v>6259</v>
      </c>
      <c r="K7" s="352">
        <v>-11.5</v>
      </c>
      <c r="O7" s="352">
        <v>178.90199999999999</v>
      </c>
      <c r="Q7" s="352">
        <v>176.102</v>
      </c>
      <c r="S7" s="352" t="s">
        <v>635</v>
      </c>
      <c r="T7" s="352">
        <v>89</v>
      </c>
      <c r="U7" s="352" t="s">
        <v>620</v>
      </c>
      <c r="V7" s="352" t="s">
        <v>621</v>
      </c>
      <c r="W7" s="352" t="s">
        <v>622</v>
      </c>
      <c r="X7" s="352" t="s">
        <v>621</v>
      </c>
      <c r="Y7" s="352">
        <v>6</v>
      </c>
      <c r="Z7" s="352">
        <v>488.1</v>
      </c>
      <c r="AA7" s="352">
        <v>523.29999999999995</v>
      </c>
      <c r="AB7" s="352">
        <v>35.200000000000003</v>
      </c>
      <c r="AD7" s="352">
        <v>2.0640000000000001</v>
      </c>
      <c r="AE7" s="352">
        <v>0.73599999999999999</v>
      </c>
      <c r="AH7" s="352">
        <v>7335</v>
      </c>
      <c r="AI7" s="352">
        <v>8717</v>
      </c>
      <c r="AN7" s="352" t="s">
        <v>642</v>
      </c>
      <c r="AO7" s="352" t="s">
        <v>643</v>
      </c>
      <c r="AP7" s="352" t="s">
        <v>644</v>
      </c>
      <c r="AS7" s="352">
        <v>1</v>
      </c>
      <c r="AU7" s="352">
        <v>1.1720416</v>
      </c>
      <c r="AW7" s="352" t="s">
        <v>626</v>
      </c>
    </row>
    <row r="8" spans="1:49">
      <c r="A8" s="352" t="s">
        <v>500</v>
      </c>
      <c r="B8" s="352" t="s">
        <v>618</v>
      </c>
      <c r="C8" s="352">
        <v>2</v>
      </c>
      <c r="D8" s="352" t="s">
        <v>154</v>
      </c>
      <c r="E8" s="352" t="s">
        <v>506</v>
      </c>
      <c r="F8" s="352">
        <v>0.79800000000000004</v>
      </c>
      <c r="L8" s="352">
        <v>22745</v>
      </c>
      <c r="M8" s="352">
        <v>9.6</v>
      </c>
      <c r="O8" s="352">
        <v>131.98699999999999</v>
      </c>
      <c r="R8" s="352">
        <v>125.688</v>
      </c>
      <c r="S8" s="352" t="s">
        <v>645</v>
      </c>
      <c r="T8" s="352">
        <v>0</v>
      </c>
      <c r="U8" s="352" t="s">
        <v>646</v>
      </c>
      <c r="V8" s="352" t="s">
        <v>647</v>
      </c>
      <c r="W8" s="352" t="s">
        <v>648</v>
      </c>
      <c r="X8" s="352" t="s">
        <v>649</v>
      </c>
      <c r="Y8" s="352">
        <v>1</v>
      </c>
      <c r="Z8" s="352">
        <v>29.5</v>
      </c>
      <c r="AA8" s="352">
        <v>81.900000000000006</v>
      </c>
      <c r="AB8" s="352">
        <v>52.5</v>
      </c>
      <c r="AF8" s="352">
        <v>6.2990000000000004</v>
      </c>
      <c r="AJ8" s="352">
        <v>4541</v>
      </c>
      <c r="AQ8" s="352" t="s">
        <v>650</v>
      </c>
      <c r="AR8" s="352" t="s">
        <v>651</v>
      </c>
      <c r="AS8" s="352">
        <v>1</v>
      </c>
      <c r="AV8" s="352">
        <v>5.0115071999999996</v>
      </c>
      <c r="AW8" s="352" t="s">
        <v>652</v>
      </c>
    </row>
    <row r="9" spans="1:49">
      <c r="A9" s="352" t="s">
        <v>511</v>
      </c>
      <c r="B9" s="352" t="s">
        <v>618</v>
      </c>
      <c r="C9" s="352">
        <v>2</v>
      </c>
      <c r="D9" s="352" t="s">
        <v>154</v>
      </c>
      <c r="E9" s="352" t="s">
        <v>506</v>
      </c>
      <c r="F9" s="352">
        <v>0.79800000000000004</v>
      </c>
      <c r="L9" s="352">
        <v>22622</v>
      </c>
      <c r="M9" s="352">
        <v>9.2560000000000002</v>
      </c>
      <c r="O9" s="352">
        <v>129.024</v>
      </c>
      <c r="R9" s="352">
        <v>122.86799999999999</v>
      </c>
      <c r="S9" s="352" t="s">
        <v>645</v>
      </c>
      <c r="T9" s="352">
        <v>0</v>
      </c>
      <c r="U9" s="352" t="s">
        <v>646</v>
      </c>
      <c r="V9" s="352" t="s">
        <v>647</v>
      </c>
      <c r="W9" s="352" t="s">
        <v>648</v>
      </c>
      <c r="X9" s="352" t="s">
        <v>649</v>
      </c>
      <c r="Y9" s="352">
        <v>2</v>
      </c>
      <c r="Z9" s="352">
        <v>412.8</v>
      </c>
      <c r="AA9" s="352">
        <v>464</v>
      </c>
      <c r="AB9" s="352">
        <v>51.2</v>
      </c>
      <c r="AF9" s="352">
        <v>6.1559999999999997</v>
      </c>
      <c r="AJ9" s="352">
        <v>4517</v>
      </c>
      <c r="AQ9" s="352" t="s">
        <v>653</v>
      </c>
      <c r="AR9" s="352" t="s">
        <v>654</v>
      </c>
      <c r="AS9" s="352">
        <v>0</v>
      </c>
      <c r="AV9" s="352">
        <v>5.0099428000000001</v>
      </c>
      <c r="AW9" s="352" t="s">
        <v>652</v>
      </c>
    </row>
    <row r="10" spans="1:49">
      <c r="A10" s="352" t="s">
        <v>513</v>
      </c>
      <c r="B10" s="352" t="s">
        <v>618</v>
      </c>
      <c r="C10" s="352">
        <v>3</v>
      </c>
      <c r="D10" s="352" t="s">
        <v>155</v>
      </c>
      <c r="E10" s="352" t="s">
        <v>506</v>
      </c>
      <c r="F10" s="352">
        <v>0.29499999999999998</v>
      </c>
      <c r="H10" s="352">
        <v>9975</v>
      </c>
      <c r="I10" s="352">
        <v>0.40600000000000003</v>
      </c>
      <c r="O10" s="352">
        <v>182.26300000000001</v>
      </c>
      <c r="P10" s="352">
        <v>180.90299999999999</v>
      </c>
      <c r="S10" s="352" t="s">
        <v>619</v>
      </c>
      <c r="T10" s="352">
        <v>0</v>
      </c>
      <c r="U10" s="352" t="s">
        <v>620</v>
      </c>
      <c r="V10" s="352" t="s">
        <v>621</v>
      </c>
      <c r="W10" s="352" t="s">
        <v>655</v>
      </c>
      <c r="X10" s="352" t="s">
        <v>621</v>
      </c>
      <c r="Y10" s="352">
        <v>1</v>
      </c>
      <c r="Z10" s="352">
        <v>13.2</v>
      </c>
      <c r="AA10" s="352">
        <v>38.4</v>
      </c>
      <c r="AB10" s="352">
        <v>25.2</v>
      </c>
      <c r="AC10" s="352">
        <v>1.36</v>
      </c>
      <c r="AG10" s="352">
        <v>6815</v>
      </c>
      <c r="AK10" s="352" t="s">
        <v>656</v>
      </c>
      <c r="AL10" s="352" t="s">
        <v>657</v>
      </c>
      <c r="AM10" s="352" t="s">
        <v>658</v>
      </c>
      <c r="AS10" s="352">
        <v>0</v>
      </c>
      <c r="AT10" s="352">
        <v>0.68343719999999997</v>
      </c>
      <c r="AW10" s="352" t="s">
        <v>659</v>
      </c>
    </row>
    <row r="11" spans="1:49">
      <c r="A11" s="352" t="s">
        <v>514</v>
      </c>
      <c r="B11" s="352" t="s">
        <v>618</v>
      </c>
      <c r="C11" s="352">
        <v>3</v>
      </c>
      <c r="D11" s="352" t="s">
        <v>155</v>
      </c>
      <c r="E11" s="352" t="s">
        <v>506</v>
      </c>
      <c r="F11" s="352">
        <v>0.29499999999999998</v>
      </c>
      <c r="H11" s="352">
        <v>9980</v>
      </c>
      <c r="I11" s="352">
        <v>0</v>
      </c>
      <c r="O11" s="352">
        <v>183.31299999999999</v>
      </c>
      <c r="P11" s="352">
        <v>181.94499999999999</v>
      </c>
      <c r="S11" s="352" t="s">
        <v>619</v>
      </c>
      <c r="T11" s="352">
        <v>0</v>
      </c>
      <c r="U11" s="352" t="s">
        <v>620</v>
      </c>
      <c r="V11" s="352" t="s">
        <v>621</v>
      </c>
      <c r="W11" s="352" t="s">
        <v>655</v>
      </c>
      <c r="X11" s="352" t="s">
        <v>621</v>
      </c>
      <c r="Y11" s="352">
        <v>2</v>
      </c>
      <c r="Z11" s="352">
        <v>53.5</v>
      </c>
      <c r="AA11" s="352">
        <v>78.599999999999994</v>
      </c>
      <c r="AB11" s="352">
        <v>25.2</v>
      </c>
      <c r="AC11" s="352">
        <v>1.367</v>
      </c>
      <c r="AG11" s="352">
        <v>6815</v>
      </c>
      <c r="AK11" s="352" t="s">
        <v>660</v>
      </c>
      <c r="AL11" s="352" t="s">
        <v>661</v>
      </c>
      <c r="AM11" s="352" t="s">
        <v>662</v>
      </c>
      <c r="AS11" s="352">
        <v>1</v>
      </c>
      <c r="AT11" s="352">
        <v>0.68315999999999999</v>
      </c>
      <c r="AW11" s="352" t="s">
        <v>659</v>
      </c>
    </row>
    <row r="12" spans="1:49">
      <c r="A12" s="352" t="s">
        <v>515</v>
      </c>
      <c r="B12" s="352" t="s">
        <v>618</v>
      </c>
      <c r="C12" s="352">
        <v>3</v>
      </c>
      <c r="D12" s="352" t="s">
        <v>155</v>
      </c>
      <c r="E12" s="352" t="s">
        <v>506</v>
      </c>
      <c r="F12" s="352">
        <v>0.29499999999999998</v>
      </c>
      <c r="G12" s="352" t="s">
        <v>630</v>
      </c>
      <c r="H12" s="352">
        <v>964</v>
      </c>
      <c r="I12" s="352">
        <v>-1.583</v>
      </c>
      <c r="N12" s="352">
        <v>12.785569300000001</v>
      </c>
      <c r="O12" s="352">
        <v>22.088999999999999</v>
      </c>
      <c r="P12" s="352">
        <v>21.925000000000001</v>
      </c>
      <c r="S12" s="352" t="s">
        <v>619</v>
      </c>
      <c r="T12" s="352">
        <v>0</v>
      </c>
      <c r="U12" s="352" t="s">
        <v>620</v>
      </c>
      <c r="V12" s="352" t="s">
        <v>621</v>
      </c>
      <c r="W12" s="352" t="s">
        <v>655</v>
      </c>
      <c r="X12" s="352" t="s">
        <v>621</v>
      </c>
      <c r="Y12" s="352">
        <v>3</v>
      </c>
      <c r="Z12" s="352">
        <v>89.9</v>
      </c>
      <c r="AA12" s="352">
        <v>154.1</v>
      </c>
      <c r="AB12" s="352">
        <v>64.2</v>
      </c>
      <c r="AC12" s="352">
        <v>0.16400000000000001</v>
      </c>
      <c r="AG12" s="352">
        <v>658</v>
      </c>
      <c r="AK12" s="352" t="s">
        <v>663</v>
      </c>
      <c r="AL12" s="352" t="s">
        <v>664</v>
      </c>
      <c r="AM12" s="352" t="s">
        <v>665</v>
      </c>
      <c r="AS12" s="352">
        <v>0</v>
      </c>
      <c r="AT12" s="352">
        <v>0.68207850000000003</v>
      </c>
      <c r="AW12" s="352" t="s">
        <v>659</v>
      </c>
    </row>
    <row r="13" spans="1:49">
      <c r="A13" s="352" t="s">
        <v>516</v>
      </c>
      <c r="B13" s="352" t="s">
        <v>618</v>
      </c>
      <c r="C13" s="352">
        <v>3</v>
      </c>
      <c r="D13" s="352" t="s">
        <v>155</v>
      </c>
      <c r="E13" s="352" t="s">
        <v>506</v>
      </c>
      <c r="F13" s="352">
        <v>0.29499999999999998</v>
      </c>
      <c r="G13" s="352" t="s">
        <v>634</v>
      </c>
      <c r="J13" s="352">
        <v>2229</v>
      </c>
      <c r="K13" s="352">
        <v>8.5530000000000008</v>
      </c>
      <c r="N13" s="352">
        <v>70.180069200000005</v>
      </c>
      <c r="O13" s="352">
        <v>64.722999999999999</v>
      </c>
      <c r="Q13" s="352">
        <v>63.692</v>
      </c>
      <c r="S13" s="352" t="s">
        <v>635</v>
      </c>
      <c r="T13" s="352">
        <v>89</v>
      </c>
      <c r="U13" s="352" t="s">
        <v>620</v>
      </c>
      <c r="V13" s="352" t="s">
        <v>621</v>
      </c>
      <c r="W13" s="352" t="s">
        <v>655</v>
      </c>
      <c r="X13" s="352" t="s">
        <v>621</v>
      </c>
      <c r="Y13" s="352">
        <v>4</v>
      </c>
      <c r="Z13" s="352">
        <v>223.3</v>
      </c>
      <c r="AA13" s="352">
        <v>310.10000000000002</v>
      </c>
      <c r="AB13" s="352">
        <v>86.8</v>
      </c>
      <c r="AD13" s="352">
        <v>0.76100000000000001</v>
      </c>
      <c r="AE13" s="352">
        <v>0.26900000000000002</v>
      </c>
      <c r="AH13" s="352">
        <v>2679</v>
      </c>
      <c r="AI13" s="352">
        <v>3149</v>
      </c>
      <c r="AN13" s="352" t="s">
        <v>666</v>
      </c>
      <c r="AO13" s="352" t="s">
        <v>667</v>
      </c>
      <c r="AP13" s="352" t="s">
        <v>668</v>
      </c>
      <c r="AS13" s="352">
        <v>0</v>
      </c>
      <c r="AU13" s="352">
        <v>1.1955055000000001</v>
      </c>
      <c r="AW13" s="352" t="s">
        <v>659</v>
      </c>
    </row>
    <row r="14" spans="1:49">
      <c r="A14" s="352" t="s">
        <v>517</v>
      </c>
      <c r="B14" s="352" t="s">
        <v>618</v>
      </c>
      <c r="C14" s="352">
        <v>3</v>
      </c>
      <c r="D14" s="352" t="s">
        <v>155</v>
      </c>
      <c r="E14" s="352" t="s">
        <v>506</v>
      </c>
      <c r="F14" s="352">
        <v>0.29499999999999998</v>
      </c>
      <c r="J14" s="352">
        <v>6329</v>
      </c>
      <c r="K14" s="352">
        <v>-10.829000000000001</v>
      </c>
      <c r="O14" s="352">
        <v>180.02799999999999</v>
      </c>
      <c r="Q14" s="352">
        <v>177.20699999999999</v>
      </c>
      <c r="S14" s="352" t="s">
        <v>635</v>
      </c>
      <c r="T14" s="352">
        <v>89</v>
      </c>
      <c r="U14" s="352" t="s">
        <v>620</v>
      </c>
      <c r="V14" s="352" t="s">
        <v>621</v>
      </c>
      <c r="W14" s="352" t="s">
        <v>655</v>
      </c>
      <c r="X14" s="352" t="s">
        <v>621</v>
      </c>
      <c r="Y14" s="352">
        <v>5</v>
      </c>
      <c r="Z14" s="352">
        <v>437.8</v>
      </c>
      <c r="AA14" s="352">
        <v>473</v>
      </c>
      <c r="AB14" s="352">
        <v>35.200000000000003</v>
      </c>
      <c r="AD14" s="352">
        <v>2.08</v>
      </c>
      <c r="AE14" s="352">
        <v>0.74099999999999999</v>
      </c>
      <c r="AH14" s="352">
        <v>7424</v>
      </c>
      <c r="AI14" s="352">
        <v>8820</v>
      </c>
      <c r="AN14" s="352" t="s">
        <v>636</v>
      </c>
      <c r="AO14" s="352" t="s">
        <v>669</v>
      </c>
      <c r="AP14" s="352" t="s">
        <v>670</v>
      </c>
      <c r="AS14" s="352">
        <v>0</v>
      </c>
      <c r="AU14" s="352">
        <v>1.1736377</v>
      </c>
      <c r="AW14" s="352" t="s">
        <v>659</v>
      </c>
    </row>
    <row r="15" spans="1:49">
      <c r="A15" s="352" t="s">
        <v>518</v>
      </c>
      <c r="B15" s="352" t="s">
        <v>618</v>
      </c>
      <c r="C15" s="352">
        <v>3</v>
      </c>
      <c r="D15" s="352" t="s">
        <v>155</v>
      </c>
      <c r="E15" s="352" t="s">
        <v>506</v>
      </c>
      <c r="F15" s="352">
        <v>0.29499999999999998</v>
      </c>
      <c r="J15" s="352">
        <v>6320</v>
      </c>
      <c r="K15" s="352">
        <v>-11.5</v>
      </c>
      <c r="O15" s="352">
        <v>180.46700000000001</v>
      </c>
      <c r="Q15" s="352">
        <v>177.642</v>
      </c>
      <c r="S15" s="352" t="s">
        <v>635</v>
      </c>
      <c r="T15" s="352">
        <v>89</v>
      </c>
      <c r="U15" s="352" t="s">
        <v>620</v>
      </c>
      <c r="V15" s="352" t="s">
        <v>621</v>
      </c>
      <c r="W15" s="352" t="s">
        <v>655</v>
      </c>
      <c r="X15" s="352" t="s">
        <v>621</v>
      </c>
      <c r="Y15" s="352">
        <v>6</v>
      </c>
      <c r="Z15" s="352">
        <v>488.1</v>
      </c>
      <c r="AA15" s="352">
        <v>523.29999999999995</v>
      </c>
      <c r="AB15" s="352">
        <v>35.200000000000003</v>
      </c>
      <c r="AD15" s="352">
        <v>2.0830000000000002</v>
      </c>
      <c r="AE15" s="352">
        <v>0.74199999999999999</v>
      </c>
      <c r="AH15" s="352">
        <v>7411</v>
      </c>
      <c r="AI15" s="352">
        <v>8802</v>
      </c>
      <c r="AN15" s="352" t="s">
        <v>636</v>
      </c>
      <c r="AO15" s="352" t="s">
        <v>671</v>
      </c>
      <c r="AP15" s="352" t="s">
        <v>672</v>
      </c>
      <c r="AS15" s="352">
        <v>1</v>
      </c>
      <c r="AU15" s="352">
        <v>1.1728609000000001</v>
      </c>
      <c r="AW15" s="352" t="s">
        <v>659</v>
      </c>
    </row>
    <row r="16" spans="1:49">
      <c r="A16" s="352" t="s">
        <v>495</v>
      </c>
      <c r="B16" s="352" t="s">
        <v>618</v>
      </c>
      <c r="C16" s="352">
        <v>4</v>
      </c>
      <c r="D16" s="352" t="s">
        <v>155</v>
      </c>
      <c r="E16" s="352" t="s">
        <v>506</v>
      </c>
      <c r="F16" s="352">
        <v>0.29499999999999998</v>
      </c>
      <c r="L16" s="352">
        <v>22860</v>
      </c>
      <c r="M16" s="352">
        <v>9.6</v>
      </c>
      <c r="O16" s="352">
        <v>132.65299999999999</v>
      </c>
      <c r="R16" s="352">
        <v>126.32299999999999</v>
      </c>
      <c r="S16" s="352" t="s">
        <v>645</v>
      </c>
      <c r="T16" s="352">
        <v>0</v>
      </c>
      <c r="U16" s="352" t="s">
        <v>646</v>
      </c>
      <c r="V16" s="352" t="s">
        <v>673</v>
      </c>
      <c r="W16" s="352" t="s">
        <v>674</v>
      </c>
      <c r="X16" s="352" t="s">
        <v>675</v>
      </c>
      <c r="Y16" s="352">
        <v>1</v>
      </c>
      <c r="Z16" s="352">
        <v>29.5</v>
      </c>
      <c r="AA16" s="352">
        <v>82.3</v>
      </c>
      <c r="AB16" s="352">
        <v>52.9</v>
      </c>
      <c r="AF16" s="352">
        <v>6.3289999999999997</v>
      </c>
      <c r="AJ16" s="352">
        <v>4564</v>
      </c>
      <c r="AQ16" s="352" t="s">
        <v>676</v>
      </c>
      <c r="AR16" s="352" t="s">
        <v>677</v>
      </c>
      <c r="AS16" s="352">
        <v>1</v>
      </c>
      <c r="AV16" s="352">
        <v>5.0104639999999998</v>
      </c>
      <c r="AW16" s="352" t="s">
        <v>678</v>
      </c>
    </row>
    <row r="17" spans="1:49">
      <c r="A17" s="352" t="s">
        <v>496</v>
      </c>
      <c r="B17" s="352" t="s">
        <v>618</v>
      </c>
      <c r="C17" s="352">
        <v>4</v>
      </c>
      <c r="D17" s="352" t="s">
        <v>155</v>
      </c>
      <c r="E17" s="352" t="s">
        <v>506</v>
      </c>
      <c r="F17" s="352">
        <v>0.29499999999999998</v>
      </c>
      <c r="L17" s="352">
        <v>22591</v>
      </c>
      <c r="M17" s="352">
        <v>9.5719999999999992</v>
      </c>
      <c r="O17" s="352">
        <v>128.721</v>
      </c>
      <c r="R17" s="352">
        <v>122.58</v>
      </c>
      <c r="S17" s="352" t="s">
        <v>645</v>
      </c>
      <c r="T17" s="352">
        <v>0</v>
      </c>
      <c r="U17" s="352" t="s">
        <v>646</v>
      </c>
      <c r="V17" s="352" t="s">
        <v>673</v>
      </c>
      <c r="W17" s="352" t="s">
        <v>674</v>
      </c>
      <c r="X17" s="352" t="s">
        <v>675</v>
      </c>
      <c r="Y17" s="352">
        <v>2</v>
      </c>
      <c r="Z17" s="352">
        <v>412.8</v>
      </c>
      <c r="AA17" s="352">
        <v>464</v>
      </c>
      <c r="AB17" s="352">
        <v>51.2</v>
      </c>
      <c r="AF17" s="352">
        <v>6.1420000000000003</v>
      </c>
      <c r="AJ17" s="352">
        <v>4510</v>
      </c>
      <c r="AQ17" s="352" t="s">
        <v>679</v>
      </c>
      <c r="AR17" s="352" t="s">
        <v>680</v>
      </c>
      <c r="AS17" s="352">
        <v>0</v>
      </c>
      <c r="AV17" s="352">
        <v>5.0103353000000004</v>
      </c>
      <c r="AW17" s="352" t="s">
        <v>678</v>
      </c>
    </row>
    <row r="18" spans="1:49">
      <c r="A18" s="352" t="s">
        <v>497</v>
      </c>
      <c r="B18" s="352" t="s">
        <v>618</v>
      </c>
      <c r="C18" s="352">
        <v>5</v>
      </c>
      <c r="D18" s="352" t="s">
        <v>156</v>
      </c>
      <c r="E18" s="352" t="s">
        <v>506</v>
      </c>
      <c r="F18" s="352">
        <v>0.48399999999999999</v>
      </c>
      <c r="H18" s="352">
        <v>9981</v>
      </c>
      <c r="I18" s="352">
        <v>0.41199999999999998</v>
      </c>
      <c r="O18" s="352">
        <v>182.49799999999999</v>
      </c>
      <c r="P18" s="352">
        <v>181.136</v>
      </c>
      <c r="S18" s="352" t="s">
        <v>619</v>
      </c>
      <c r="T18" s="352">
        <v>0</v>
      </c>
      <c r="U18" s="352" t="s">
        <v>620</v>
      </c>
      <c r="V18" s="352" t="s">
        <v>681</v>
      </c>
      <c r="X18" s="352" t="s">
        <v>681</v>
      </c>
      <c r="Y18" s="352">
        <v>1</v>
      </c>
      <c r="Z18" s="352">
        <v>13.2</v>
      </c>
      <c r="AA18" s="352">
        <v>38.4</v>
      </c>
      <c r="AB18" s="352">
        <v>25.2</v>
      </c>
      <c r="AC18" s="352">
        <v>1.3620000000000001</v>
      </c>
      <c r="AG18" s="352">
        <v>6818</v>
      </c>
      <c r="AK18" s="352" t="s">
        <v>682</v>
      </c>
      <c r="AL18" s="352" t="s">
        <v>683</v>
      </c>
      <c r="AM18" s="352" t="s">
        <v>684</v>
      </c>
      <c r="AS18" s="352">
        <v>0</v>
      </c>
      <c r="AT18" s="352">
        <v>0.68336050000000004</v>
      </c>
      <c r="AW18" s="352" t="s">
        <v>685</v>
      </c>
    </row>
    <row r="19" spans="1:49">
      <c r="A19" s="352" t="s">
        <v>498</v>
      </c>
      <c r="B19" s="352" t="s">
        <v>618</v>
      </c>
      <c r="C19" s="352">
        <v>5</v>
      </c>
      <c r="D19" s="352" t="s">
        <v>156</v>
      </c>
      <c r="E19" s="352" t="s">
        <v>506</v>
      </c>
      <c r="F19" s="352">
        <v>0.48399999999999999</v>
      </c>
      <c r="H19" s="352">
        <v>9975</v>
      </c>
      <c r="I19" s="352">
        <v>0</v>
      </c>
      <c r="O19" s="352">
        <v>182.82499999999999</v>
      </c>
      <c r="P19" s="352">
        <v>181.46100000000001</v>
      </c>
      <c r="S19" s="352" t="s">
        <v>619</v>
      </c>
      <c r="T19" s="352">
        <v>0</v>
      </c>
      <c r="U19" s="352" t="s">
        <v>620</v>
      </c>
      <c r="V19" s="352" t="s">
        <v>681</v>
      </c>
      <c r="X19" s="352" t="s">
        <v>681</v>
      </c>
      <c r="Y19" s="352">
        <v>2</v>
      </c>
      <c r="Z19" s="352">
        <v>53.5</v>
      </c>
      <c r="AA19" s="352">
        <v>78.599999999999994</v>
      </c>
      <c r="AB19" s="352">
        <v>25.2</v>
      </c>
      <c r="AC19" s="352">
        <v>1.363</v>
      </c>
      <c r="AG19" s="352">
        <v>6810</v>
      </c>
      <c r="AK19" s="352" t="s">
        <v>686</v>
      </c>
      <c r="AL19" s="352" t="s">
        <v>628</v>
      </c>
      <c r="AM19" s="352" t="s">
        <v>687</v>
      </c>
      <c r="AS19" s="352">
        <v>1</v>
      </c>
      <c r="AT19" s="352">
        <v>0.68307879999999999</v>
      </c>
      <c r="AW19" s="352" t="s">
        <v>685</v>
      </c>
    </row>
    <row r="20" spans="1:49">
      <c r="A20" s="352" t="s">
        <v>542</v>
      </c>
      <c r="B20" s="352" t="s">
        <v>618</v>
      </c>
      <c r="C20" s="352">
        <v>5</v>
      </c>
      <c r="D20" s="352" t="s">
        <v>156</v>
      </c>
      <c r="E20" s="352" t="s">
        <v>506</v>
      </c>
      <c r="F20" s="352">
        <v>0.48399999999999999</v>
      </c>
      <c r="G20" s="352" t="s">
        <v>630</v>
      </c>
      <c r="H20" s="352">
        <v>1589</v>
      </c>
      <c r="I20" s="352">
        <v>-1.383</v>
      </c>
      <c r="N20" s="352">
        <v>12.720260400000001</v>
      </c>
      <c r="O20" s="352">
        <v>36.055999999999997</v>
      </c>
      <c r="P20" s="352">
        <v>35.787999999999997</v>
      </c>
      <c r="S20" s="352" t="s">
        <v>619</v>
      </c>
      <c r="T20" s="352">
        <v>0</v>
      </c>
      <c r="U20" s="352" t="s">
        <v>620</v>
      </c>
      <c r="V20" s="352" t="s">
        <v>681</v>
      </c>
      <c r="X20" s="352" t="s">
        <v>681</v>
      </c>
      <c r="Y20" s="352">
        <v>3</v>
      </c>
      <c r="Z20" s="352">
        <v>89.3</v>
      </c>
      <c r="AA20" s="352">
        <v>156</v>
      </c>
      <c r="AB20" s="352">
        <v>66.7</v>
      </c>
      <c r="AC20" s="352">
        <v>0.26900000000000002</v>
      </c>
      <c r="AG20" s="352">
        <v>1084</v>
      </c>
      <c r="AK20" s="352" t="s">
        <v>688</v>
      </c>
      <c r="AL20" s="352" t="s">
        <v>689</v>
      </c>
      <c r="AM20" s="352" t="s">
        <v>690</v>
      </c>
      <c r="AS20" s="352">
        <v>0</v>
      </c>
      <c r="AT20" s="352">
        <v>0.68213409999999997</v>
      </c>
      <c r="AW20" s="352" t="s">
        <v>685</v>
      </c>
    </row>
    <row r="21" spans="1:49">
      <c r="A21" s="352" t="s">
        <v>543</v>
      </c>
      <c r="B21" s="352" t="s">
        <v>618</v>
      </c>
      <c r="C21" s="352">
        <v>5</v>
      </c>
      <c r="D21" s="352" t="s">
        <v>156</v>
      </c>
      <c r="E21" s="352" t="s">
        <v>506</v>
      </c>
      <c r="F21" s="352">
        <v>0.48399999999999999</v>
      </c>
      <c r="G21" s="352" t="s">
        <v>634</v>
      </c>
      <c r="J21" s="352">
        <v>3654</v>
      </c>
      <c r="K21" s="352">
        <v>8.5020000000000007</v>
      </c>
      <c r="N21" s="352">
        <v>70.374232500000005</v>
      </c>
      <c r="O21" s="352">
        <v>106.48399999999999</v>
      </c>
      <c r="Q21" s="352">
        <v>104.788</v>
      </c>
      <c r="S21" s="352" t="s">
        <v>635</v>
      </c>
      <c r="T21" s="352">
        <v>89</v>
      </c>
      <c r="U21" s="352" t="s">
        <v>620</v>
      </c>
      <c r="V21" s="352" t="s">
        <v>681</v>
      </c>
      <c r="X21" s="352" t="s">
        <v>681</v>
      </c>
      <c r="Y21" s="352">
        <v>4</v>
      </c>
      <c r="Z21" s="352">
        <v>219.5</v>
      </c>
      <c r="AA21" s="352">
        <v>310.7</v>
      </c>
      <c r="AB21" s="352">
        <v>91.2</v>
      </c>
      <c r="AD21" s="352">
        <v>1.2529999999999999</v>
      </c>
      <c r="AE21" s="352">
        <v>0.443</v>
      </c>
      <c r="AH21" s="352">
        <v>4402</v>
      </c>
      <c r="AI21" s="352">
        <v>5157</v>
      </c>
      <c r="AN21" s="352" t="s">
        <v>691</v>
      </c>
      <c r="AO21" s="352" t="s">
        <v>692</v>
      </c>
      <c r="AP21" s="352" t="s">
        <v>693</v>
      </c>
      <c r="AS21" s="352">
        <v>0</v>
      </c>
      <c r="AU21" s="352">
        <v>1.1955665</v>
      </c>
      <c r="AW21" s="352" t="s">
        <v>685</v>
      </c>
    </row>
    <row r="22" spans="1:49">
      <c r="A22" s="352" t="s">
        <v>544</v>
      </c>
      <c r="B22" s="352" t="s">
        <v>618</v>
      </c>
      <c r="C22" s="352">
        <v>5</v>
      </c>
      <c r="D22" s="352" t="s">
        <v>156</v>
      </c>
      <c r="E22" s="352" t="s">
        <v>506</v>
      </c>
      <c r="F22" s="352">
        <v>0.48399999999999999</v>
      </c>
      <c r="J22" s="352">
        <v>6300</v>
      </c>
      <c r="K22" s="352">
        <v>-10.869</v>
      </c>
      <c r="O22" s="352">
        <v>179.60599999999999</v>
      </c>
      <c r="Q22" s="352">
        <v>176.791</v>
      </c>
      <c r="S22" s="352" t="s">
        <v>635</v>
      </c>
      <c r="T22" s="352">
        <v>89</v>
      </c>
      <c r="U22" s="352" t="s">
        <v>620</v>
      </c>
      <c r="V22" s="352" t="s">
        <v>681</v>
      </c>
      <c r="X22" s="352" t="s">
        <v>681</v>
      </c>
      <c r="Y22" s="352">
        <v>5</v>
      </c>
      <c r="Z22" s="352">
        <v>437.8</v>
      </c>
      <c r="AA22" s="352">
        <v>473</v>
      </c>
      <c r="AB22" s="352">
        <v>35.200000000000003</v>
      </c>
      <c r="AD22" s="352">
        <v>2.0750000000000002</v>
      </c>
      <c r="AE22" s="352">
        <v>0.73899999999999999</v>
      </c>
      <c r="AH22" s="352">
        <v>7392</v>
      </c>
      <c r="AI22" s="352">
        <v>8780</v>
      </c>
      <c r="AN22" s="352" t="s">
        <v>694</v>
      </c>
      <c r="AO22" s="352" t="s">
        <v>695</v>
      </c>
      <c r="AP22" s="352" t="s">
        <v>696</v>
      </c>
      <c r="AS22" s="352">
        <v>0</v>
      </c>
      <c r="AU22" s="352">
        <v>1.1737149</v>
      </c>
      <c r="AW22" s="352" t="s">
        <v>685</v>
      </c>
    </row>
    <row r="23" spans="1:49">
      <c r="A23" s="352" t="s">
        <v>545</v>
      </c>
      <c r="B23" s="352" t="s">
        <v>618</v>
      </c>
      <c r="C23" s="352">
        <v>5</v>
      </c>
      <c r="D23" s="352" t="s">
        <v>156</v>
      </c>
      <c r="E23" s="352" t="s">
        <v>506</v>
      </c>
      <c r="F23" s="352">
        <v>0.48399999999999999</v>
      </c>
      <c r="J23" s="352">
        <v>6284</v>
      </c>
      <c r="K23" s="352">
        <v>-11.5</v>
      </c>
      <c r="O23" s="352">
        <v>180.28399999999999</v>
      </c>
      <c r="Q23" s="352">
        <v>177.46</v>
      </c>
      <c r="S23" s="352" t="s">
        <v>635</v>
      </c>
      <c r="T23" s="352">
        <v>89</v>
      </c>
      <c r="U23" s="352" t="s">
        <v>620</v>
      </c>
      <c r="V23" s="352" t="s">
        <v>681</v>
      </c>
      <c r="X23" s="352" t="s">
        <v>681</v>
      </c>
      <c r="Y23" s="352">
        <v>6</v>
      </c>
      <c r="Z23" s="352">
        <v>488.1</v>
      </c>
      <c r="AA23" s="352">
        <v>523.29999999999995</v>
      </c>
      <c r="AB23" s="352">
        <v>35.200000000000003</v>
      </c>
      <c r="AD23" s="352">
        <v>2.0819999999999999</v>
      </c>
      <c r="AE23" s="352">
        <v>0.74199999999999999</v>
      </c>
      <c r="AH23" s="352">
        <v>7369</v>
      </c>
      <c r="AI23" s="352">
        <v>8751</v>
      </c>
      <c r="AN23" s="352" t="s">
        <v>694</v>
      </c>
      <c r="AO23" s="352" t="s">
        <v>697</v>
      </c>
      <c r="AP23" s="352" t="s">
        <v>698</v>
      </c>
      <c r="AS23" s="352">
        <v>1</v>
      </c>
      <c r="AU23" s="352">
        <v>1.1729849999999999</v>
      </c>
      <c r="AW23" s="352" t="s">
        <v>685</v>
      </c>
    </row>
    <row r="24" spans="1:49">
      <c r="A24" s="352" t="s">
        <v>546</v>
      </c>
      <c r="B24" s="352" t="s">
        <v>618</v>
      </c>
      <c r="C24" s="352">
        <v>6</v>
      </c>
      <c r="D24" s="352" t="s">
        <v>156</v>
      </c>
      <c r="E24" s="352" t="s">
        <v>506</v>
      </c>
      <c r="F24" s="352">
        <v>0.48399999999999999</v>
      </c>
      <c r="L24" s="352">
        <v>22688</v>
      </c>
      <c r="M24" s="352">
        <v>9.6</v>
      </c>
      <c r="O24" s="352">
        <v>131.88800000000001</v>
      </c>
      <c r="R24" s="352">
        <v>125.59399999999999</v>
      </c>
      <c r="S24" s="352" t="s">
        <v>645</v>
      </c>
      <c r="T24" s="352">
        <v>0</v>
      </c>
      <c r="U24" s="352" t="s">
        <v>646</v>
      </c>
      <c r="V24" s="352" t="s">
        <v>673</v>
      </c>
      <c r="W24" s="352" t="s">
        <v>699</v>
      </c>
      <c r="X24" s="352" t="s">
        <v>675</v>
      </c>
      <c r="Y24" s="352">
        <v>1</v>
      </c>
      <c r="Z24" s="352">
        <v>29.5</v>
      </c>
      <c r="AA24" s="352">
        <v>82.6</v>
      </c>
      <c r="AB24" s="352">
        <v>53.1</v>
      </c>
      <c r="AF24" s="352">
        <v>6.2930000000000001</v>
      </c>
      <c r="AJ24" s="352">
        <v>4529</v>
      </c>
      <c r="AQ24" s="352" t="s">
        <v>700</v>
      </c>
      <c r="AR24" s="352" t="s">
        <v>701</v>
      </c>
      <c r="AS24" s="352">
        <v>1</v>
      </c>
      <c r="AV24" s="352">
        <v>5.0109772000000001</v>
      </c>
      <c r="AW24" s="352" t="s">
        <v>702</v>
      </c>
    </row>
    <row r="25" spans="1:49">
      <c r="A25" s="352" t="s">
        <v>547</v>
      </c>
      <c r="B25" s="352" t="s">
        <v>618</v>
      </c>
      <c r="C25" s="352">
        <v>6</v>
      </c>
      <c r="D25" s="352" t="s">
        <v>156</v>
      </c>
      <c r="E25" s="352" t="s">
        <v>506</v>
      </c>
      <c r="F25" s="352">
        <v>0.48399999999999999</v>
      </c>
      <c r="L25" s="352">
        <v>22439</v>
      </c>
      <c r="M25" s="352">
        <v>9.5760000000000005</v>
      </c>
      <c r="O25" s="352">
        <v>128.21700000000001</v>
      </c>
      <c r="R25" s="352">
        <v>122.099</v>
      </c>
      <c r="S25" s="352" t="s">
        <v>645</v>
      </c>
      <c r="T25" s="352">
        <v>0</v>
      </c>
      <c r="U25" s="352" t="s">
        <v>646</v>
      </c>
      <c r="V25" s="352" t="s">
        <v>673</v>
      </c>
      <c r="W25" s="352" t="s">
        <v>699</v>
      </c>
      <c r="X25" s="352" t="s">
        <v>675</v>
      </c>
      <c r="Y25" s="352">
        <v>2</v>
      </c>
      <c r="Z25" s="352">
        <v>412.8</v>
      </c>
      <c r="AA25" s="352">
        <v>464</v>
      </c>
      <c r="AB25" s="352">
        <v>51.2</v>
      </c>
      <c r="AF25" s="352">
        <v>6.1180000000000003</v>
      </c>
      <c r="AJ25" s="352">
        <v>4479</v>
      </c>
      <c r="AQ25" s="352" t="s">
        <v>703</v>
      </c>
      <c r="AR25" s="352" t="s">
        <v>704</v>
      </c>
      <c r="AS25" s="352">
        <v>0</v>
      </c>
      <c r="AV25" s="352">
        <v>5.0108686999999996</v>
      </c>
      <c r="AW25" s="352" t="s">
        <v>702</v>
      </c>
    </row>
    <row r="26" spans="1:49">
      <c r="A26" s="352" t="s">
        <v>548</v>
      </c>
      <c r="B26" s="352" t="s">
        <v>618</v>
      </c>
      <c r="C26" s="352">
        <v>7</v>
      </c>
      <c r="D26" s="352" t="s">
        <v>157</v>
      </c>
      <c r="E26" s="352" t="s">
        <v>506</v>
      </c>
      <c r="F26" s="352">
        <v>1.036</v>
      </c>
      <c r="H26" s="352">
        <v>10027</v>
      </c>
      <c r="I26" s="352">
        <v>0.42499999999999999</v>
      </c>
      <c r="O26" s="352">
        <v>183.34899999999999</v>
      </c>
      <c r="P26" s="352">
        <v>181.98099999999999</v>
      </c>
      <c r="S26" s="352" t="s">
        <v>619</v>
      </c>
      <c r="T26" s="352">
        <v>0</v>
      </c>
      <c r="U26" s="352" t="s">
        <v>620</v>
      </c>
      <c r="V26" s="352" t="s">
        <v>705</v>
      </c>
      <c r="W26" s="352" t="s">
        <v>706</v>
      </c>
      <c r="X26" s="352" t="s">
        <v>705</v>
      </c>
      <c r="Y26" s="352">
        <v>1</v>
      </c>
      <c r="Z26" s="352">
        <v>13.2</v>
      </c>
      <c r="AA26" s="352">
        <v>38.4</v>
      </c>
      <c r="AB26" s="352">
        <v>25.2</v>
      </c>
      <c r="AC26" s="352">
        <v>1.3680000000000001</v>
      </c>
      <c r="AG26" s="352">
        <v>6849</v>
      </c>
      <c r="AK26" s="352" t="s">
        <v>707</v>
      </c>
      <c r="AL26" s="352" t="s">
        <v>708</v>
      </c>
      <c r="AM26" s="352" t="s">
        <v>709</v>
      </c>
      <c r="AS26" s="352">
        <v>0</v>
      </c>
      <c r="AT26" s="352">
        <v>0.68327400000000005</v>
      </c>
      <c r="AW26" s="352" t="s">
        <v>710</v>
      </c>
    </row>
    <row r="27" spans="1:49">
      <c r="A27" s="352" t="s">
        <v>549</v>
      </c>
      <c r="B27" s="352" t="s">
        <v>618</v>
      </c>
      <c r="C27" s="352">
        <v>7</v>
      </c>
      <c r="D27" s="352" t="s">
        <v>157</v>
      </c>
      <c r="E27" s="352" t="s">
        <v>506</v>
      </c>
      <c r="F27" s="352">
        <v>1.036</v>
      </c>
      <c r="H27" s="352">
        <v>10042</v>
      </c>
      <c r="I27" s="352">
        <v>0</v>
      </c>
      <c r="O27" s="352">
        <v>184.27</v>
      </c>
      <c r="P27" s="352">
        <v>182.89599999999999</v>
      </c>
      <c r="S27" s="352" t="s">
        <v>619</v>
      </c>
      <c r="T27" s="352">
        <v>0</v>
      </c>
      <c r="U27" s="352" t="s">
        <v>620</v>
      </c>
      <c r="V27" s="352" t="s">
        <v>705</v>
      </c>
      <c r="W27" s="352" t="s">
        <v>706</v>
      </c>
      <c r="X27" s="352" t="s">
        <v>705</v>
      </c>
      <c r="Y27" s="352">
        <v>2</v>
      </c>
      <c r="Z27" s="352">
        <v>53.5</v>
      </c>
      <c r="AA27" s="352">
        <v>78.599999999999994</v>
      </c>
      <c r="AB27" s="352">
        <v>25.2</v>
      </c>
      <c r="AC27" s="352">
        <v>1.3740000000000001</v>
      </c>
      <c r="AG27" s="352">
        <v>6855</v>
      </c>
      <c r="AK27" s="352" t="s">
        <v>711</v>
      </c>
      <c r="AL27" s="352" t="s">
        <v>712</v>
      </c>
      <c r="AM27" s="352" t="s">
        <v>713</v>
      </c>
      <c r="AS27" s="352">
        <v>1</v>
      </c>
      <c r="AT27" s="352">
        <v>0.68298349999999997</v>
      </c>
      <c r="AW27" s="352" t="s">
        <v>710</v>
      </c>
    </row>
    <row r="28" spans="1:49">
      <c r="A28" s="352" t="s">
        <v>550</v>
      </c>
      <c r="B28" s="352" t="s">
        <v>618</v>
      </c>
      <c r="C28" s="352">
        <v>7</v>
      </c>
      <c r="D28" s="352" t="s">
        <v>157</v>
      </c>
      <c r="E28" s="352" t="s">
        <v>506</v>
      </c>
      <c r="F28" s="352">
        <v>1.036</v>
      </c>
      <c r="G28" s="352" t="s">
        <v>630</v>
      </c>
      <c r="H28" s="352">
        <v>3412</v>
      </c>
      <c r="I28" s="352">
        <v>-1.425</v>
      </c>
      <c r="N28" s="352">
        <v>12.5209838</v>
      </c>
      <c r="O28" s="352">
        <v>75.968999999999994</v>
      </c>
      <c r="P28" s="352">
        <v>75.403000000000006</v>
      </c>
      <c r="S28" s="352" t="s">
        <v>619</v>
      </c>
      <c r="T28" s="352">
        <v>0</v>
      </c>
      <c r="U28" s="352" t="s">
        <v>620</v>
      </c>
      <c r="V28" s="352" t="s">
        <v>705</v>
      </c>
      <c r="W28" s="352" t="s">
        <v>706</v>
      </c>
      <c r="X28" s="352" t="s">
        <v>705</v>
      </c>
      <c r="Y28" s="352">
        <v>3</v>
      </c>
      <c r="Z28" s="352">
        <v>88.1</v>
      </c>
      <c r="AA28" s="352">
        <v>159.80000000000001</v>
      </c>
      <c r="AB28" s="352">
        <v>71.7</v>
      </c>
      <c r="AC28" s="352">
        <v>0.56599999999999995</v>
      </c>
      <c r="AG28" s="352">
        <v>2328</v>
      </c>
      <c r="AK28" s="352" t="s">
        <v>714</v>
      </c>
      <c r="AL28" s="352" t="s">
        <v>664</v>
      </c>
      <c r="AM28" s="352" t="s">
        <v>715</v>
      </c>
      <c r="AS28" s="352">
        <v>0</v>
      </c>
      <c r="AT28" s="352">
        <v>0.68201009999999995</v>
      </c>
      <c r="AW28" s="352" t="s">
        <v>710</v>
      </c>
    </row>
    <row r="29" spans="1:49">
      <c r="A29" s="352" t="s">
        <v>551</v>
      </c>
      <c r="B29" s="352" t="s">
        <v>618</v>
      </c>
      <c r="C29" s="352">
        <v>7</v>
      </c>
      <c r="D29" s="352" t="s">
        <v>157</v>
      </c>
      <c r="E29" s="352" t="s">
        <v>506</v>
      </c>
      <c r="F29" s="352">
        <v>1.036</v>
      </c>
      <c r="G29" s="352" t="s">
        <v>634</v>
      </c>
      <c r="J29" s="352">
        <v>7436</v>
      </c>
      <c r="K29" s="352">
        <v>8.2919999999999998</v>
      </c>
      <c r="N29" s="352">
        <v>70.817212699999999</v>
      </c>
      <c r="O29" s="352">
        <v>229.363</v>
      </c>
      <c r="Q29" s="352">
        <v>225.71199999999999</v>
      </c>
      <c r="S29" s="352" t="s">
        <v>635</v>
      </c>
      <c r="T29" s="352">
        <v>89</v>
      </c>
      <c r="U29" s="352" t="s">
        <v>620</v>
      </c>
      <c r="V29" s="352" t="s">
        <v>705</v>
      </c>
      <c r="W29" s="352" t="s">
        <v>706</v>
      </c>
      <c r="X29" s="352" t="s">
        <v>705</v>
      </c>
      <c r="Y29" s="352">
        <v>4</v>
      </c>
      <c r="Z29" s="352">
        <v>215.1</v>
      </c>
      <c r="AA29" s="352">
        <v>315.8</v>
      </c>
      <c r="AB29" s="352">
        <v>100.6</v>
      </c>
      <c r="AD29" s="352">
        <v>2.698</v>
      </c>
      <c r="AE29" s="352">
        <v>0.95299999999999996</v>
      </c>
      <c r="AH29" s="352">
        <v>9026</v>
      </c>
      <c r="AI29" s="352">
        <v>10484</v>
      </c>
      <c r="AN29" s="352" t="s">
        <v>716</v>
      </c>
      <c r="AO29" s="352" t="s">
        <v>717</v>
      </c>
      <c r="AP29" s="352" t="s">
        <v>718</v>
      </c>
      <c r="AS29" s="352">
        <v>0</v>
      </c>
      <c r="AU29" s="352">
        <v>1.1951369999999999</v>
      </c>
      <c r="AW29" s="352" t="s">
        <v>710</v>
      </c>
    </row>
    <row r="30" spans="1:49">
      <c r="A30" s="352" t="s">
        <v>552</v>
      </c>
      <c r="B30" s="352" t="s">
        <v>618</v>
      </c>
      <c r="C30" s="352">
        <v>7</v>
      </c>
      <c r="D30" s="352" t="s">
        <v>157</v>
      </c>
      <c r="E30" s="352" t="s">
        <v>506</v>
      </c>
      <c r="F30" s="352">
        <v>1.036</v>
      </c>
      <c r="J30" s="352">
        <v>6291</v>
      </c>
      <c r="K30" s="352">
        <v>-11.045999999999999</v>
      </c>
      <c r="O30" s="352">
        <v>179.44200000000001</v>
      </c>
      <c r="Q30" s="352">
        <v>176.631</v>
      </c>
      <c r="S30" s="352" t="s">
        <v>635</v>
      </c>
      <c r="T30" s="352">
        <v>89</v>
      </c>
      <c r="U30" s="352" t="s">
        <v>620</v>
      </c>
      <c r="V30" s="352" t="s">
        <v>705</v>
      </c>
      <c r="W30" s="352" t="s">
        <v>706</v>
      </c>
      <c r="X30" s="352" t="s">
        <v>705</v>
      </c>
      <c r="Y30" s="352">
        <v>5</v>
      </c>
      <c r="Z30" s="352">
        <v>437.8</v>
      </c>
      <c r="AA30" s="352">
        <v>473</v>
      </c>
      <c r="AB30" s="352">
        <v>35.200000000000003</v>
      </c>
      <c r="AD30" s="352">
        <v>2.073</v>
      </c>
      <c r="AE30" s="352">
        <v>0.73899999999999999</v>
      </c>
      <c r="AH30" s="352">
        <v>7379</v>
      </c>
      <c r="AI30" s="352">
        <v>8763</v>
      </c>
      <c r="AN30" s="352" t="s">
        <v>719</v>
      </c>
      <c r="AO30" s="352" t="s">
        <v>640</v>
      </c>
      <c r="AP30" s="352" t="s">
        <v>720</v>
      </c>
      <c r="AS30" s="352">
        <v>0</v>
      </c>
      <c r="AU30" s="352">
        <v>1.1733605</v>
      </c>
      <c r="AW30" s="352" t="s">
        <v>710</v>
      </c>
    </row>
    <row r="31" spans="1:49">
      <c r="A31" s="352" t="s">
        <v>553</v>
      </c>
      <c r="B31" s="352" t="s">
        <v>618</v>
      </c>
      <c r="C31" s="352">
        <v>7</v>
      </c>
      <c r="D31" s="352" t="s">
        <v>157</v>
      </c>
      <c r="E31" s="352" t="s">
        <v>506</v>
      </c>
      <c r="F31" s="352">
        <v>1.036</v>
      </c>
      <c r="J31" s="352">
        <v>6286</v>
      </c>
      <c r="K31" s="352">
        <v>-11.5</v>
      </c>
      <c r="O31" s="352">
        <v>179.84700000000001</v>
      </c>
      <c r="Q31" s="352">
        <v>177.03100000000001</v>
      </c>
      <c r="S31" s="352" t="s">
        <v>635</v>
      </c>
      <c r="T31" s="352">
        <v>89</v>
      </c>
      <c r="U31" s="352" t="s">
        <v>620</v>
      </c>
      <c r="V31" s="352" t="s">
        <v>705</v>
      </c>
      <c r="W31" s="352" t="s">
        <v>706</v>
      </c>
      <c r="X31" s="352" t="s">
        <v>705</v>
      </c>
      <c r="Y31" s="352">
        <v>6</v>
      </c>
      <c r="Z31" s="352">
        <v>488.1</v>
      </c>
      <c r="AA31" s="352">
        <v>523.29999999999995</v>
      </c>
      <c r="AB31" s="352">
        <v>35.200000000000003</v>
      </c>
      <c r="AD31" s="352">
        <v>2.0760000000000001</v>
      </c>
      <c r="AE31" s="352">
        <v>0.74</v>
      </c>
      <c r="AH31" s="352">
        <v>7371</v>
      </c>
      <c r="AI31" s="352">
        <v>8753</v>
      </c>
      <c r="AN31" s="352" t="s">
        <v>721</v>
      </c>
      <c r="AO31" s="352" t="s">
        <v>722</v>
      </c>
      <c r="AP31" s="352" t="s">
        <v>723</v>
      </c>
      <c r="AS31" s="352">
        <v>1</v>
      </c>
      <c r="AU31" s="352">
        <v>1.1728320000000001</v>
      </c>
      <c r="AW31" s="352" t="s">
        <v>710</v>
      </c>
    </row>
    <row r="32" spans="1:49">
      <c r="A32" s="352" t="s">
        <v>554</v>
      </c>
      <c r="B32" s="352" t="s">
        <v>618</v>
      </c>
      <c r="C32" s="352">
        <v>8</v>
      </c>
      <c r="D32" s="352" t="s">
        <v>157</v>
      </c>
      <c r="E32" s="352" t="s">
        <v>506</v>
      </c>
      <c r="F32" s="352">
        <v>1.036</v>
      </c>
      <c r="L32" s="352">
        <v>22716</v>
      </c>
      <c r="M32" s="352">
        <v>9.6</v>
      </c>
      <c r="O32" s="352">
        <v>131.65700000000001</v>
      </c>
      <c r="R32" s="352">
        <v>125.375</v>
      </c>
      <c r="S32" s="352" t="s">
        <v>645</v>
      </c>
      <c r="T32" s="352">
        <v>0</v>
      </c>
      <c r="U32" s="352" t="s">
        <v>646</v>
      </c>
      <c r="V32" s="352" t="s">
        <v>673</v>
      </c>
      <c r="W32" s="352" t="s">
        <v>724</v>
      </c>
      <c r="X32" s="352" t="s">
        <v>675</v>
      </c>
      <c r="Y32" s="352">
        <v>1</v>
      </c>
      <c r="Z32" s="352">
        <v>29.7</v>
      </c>
      <c r="AA32" s="352">
        <v>82.6</v>
      </c>
      <c r="AB32" s="352">
        <v>52.9</v>
      </c>
      <c r="AF32" s="352">
        <v>6.282</v>
      </c>
      <c r="AJ32" s="352">
        <v>4535</v>
      </c>
      <c r="AQ32" s="352" t="s">
        <v>725</v>
      </c>
      <c r="AR32" s="352" t="s">
        <v>726</v>
      </c>
      <c r="AS32" s="352">
        <v>1</v>
      </c>
      <c r="AV32" s="352">
        <v>5.0106742000000004</v>
      </c>
      <c r="AW32" s="352" t="s">
        <v>727</v>
      </c>
    </row>
    <row r="33" spans="1:49">
      <c r="A33" s="352" t="s">
        <v>555</v>
      </c>
      <c r="B33" s="352" t="s">
        <v>618</v>
      </c>
      <c r="C33" s="352">
        <v>8</v>
      </c>
      <c r="D33" s="352" t="s">
        <v>157</v>
      </c>
      <c r="E33" s="352" t="s">
        <v>506</v>
      </c>
      <c r="F33" s="352">
        <v>1.036</v>
      </c>
      <c r="L33" s="352">
        <v>22565</v>
      </c>
      <c r="M33" s="352">
        <v>9.6029999999999998</v>
      </c>
      <c r="O33" s="352">
        <v>128.95400000000001</v>
      </c>
      <c r="R33" s="352">
        <v>122.801</v>
      </c>
      <c r="S33" s="352" t="s">
        <v>645</v>
      </c>
      <c r="T33" s="352">
        <v>0</v>
      </c>
      <c r="U33" s="352" t="s">
        <v>646</v>
      </c>
      <c r="V33" s="352" t="s">
        <v>673</v>
      </c>
      <c r="W33" s="352" t="s">
        <v>724</v>
      </c>
      <c r="X33" s="352" t="s">
        <v>675</v>
      </c>
      <c r="Y33" s="352">
        <v>2</v>
      </c>
      <c r="Z33" s="352">
        <v>412.8</v>
      </c>
      <c r="AA33" s="352">
        <v>464</v>
      </c>
      <c r="AB33" s="352">
        <v>51.2</v>
      </c>
      <c r="AF33" s="352">
        <v>6.1529999999999996</v>
      </c>
      <c r="AJ33" s="352">
        <v>4505</v>
      </c>
      <c r="AQ33" s="352" t="s">
        <v>728</v>
      </c>
      <c r="AR33" s="352" t="s">
        <v>729</v>
      </c>
      <c r="AS33" s="352">
        <v>0</v>
      </c>
      <c r="AV33" s="352">
        <v>5.0106887999999996</v>
      </c>
      <c r="AW33" s="352" t="s">
        <v>727</v>
      </c>
    </row>
    <row r="34" spans="1:49">
      <c r="A34" s="352" t="s">
        <v>556</v>
      </c>
      <c r="B34" s="352" t="s">
        <v>618</v>
      </c>
      <c r="C34" s="352">
        <v>9</v>
      </c>
      <c r="D34" s="352" t="s">
        <v>158</v>
      </c>
      <c r="E34" s="352" t="s">
        <v>506</v>
      </c>
      <c r="F34" s="352">
        <v>1.4970000000000001</v>
      </c>
      <c r="H34" s="352">
        <v>9989</v>
      </c>
      <c r="I34" s="352">
        <v>0.41799999999999998</v>
      </c>
      <c r="O34" s="352">
        <v>182.61600000000001</v>
      </c>
      <c r="P34" s="352">
        <v>181.25399999999999</v>
      </c>
      <c r="S34" s="352" t="s">
        <v>619</v>
      </c>
      <c r="T34" s="352">
        <v>0</v>
      </c>
      <c r="U34" s="352" t="s">
        <v>620</v>
      </c>
      <c r="V34" s="352" t="s">
        <v>705</v>
      </c>
      <c r="W34" s="352" t="s">
        <v>730</v>
      </c>
      <c r="X34" s="352" t="s">
        <v>705</v>
      </c>
      <c r="Y34" s="352">
        <v>1</v>
      </c>
      <c r="Z34" s="352">
        <v>13.2</v>
      </c>
      <c r="AA34" s="352">
        <v>38.4</v>
      </c>
      <c r="AB34" s="352">
        <v>25.2</v>
      </c>
      <c r="AC34" s="352">
        <v>1.3620000000000001</v>
      </c>
      <c r="AG34" s="352">
        <v>6823</v>
      </c>
      <c r="AK34" s="352" t="s">
        <v>682</v>
      </c>
      <c r="AL34" s="352" t="s">
        <v>683</v>
      </c>
      <c r="AM34" s="352" t="s">
        <v>731</v>
      </c>
      <c r="AS34" s="352">
        <v>0</v>
      </c>
      <c r="AT34" s="352">
        <v>0.68329519999999999</v>
      </c>
      <c r="AW34" s="352" t="s">
        <v>732</v>
      </c>
    </row>
    <row r="35" spans="1:49">
      <c r="A35" s="352" t="s">
        <v>557</v>
      </c>
      <c r="B35" s="352" t="s">
        <v>618</v>
      </c>
      <c r="C35" s="352">
        <v>9</v>
      </c>
      <c r="D35" s="352" t="s">
        <v>158</v>
      </c>
      <c r="E35" s="352" t="s">
        <v>506</v>
      </c>
      <c r="F35" s="352">
        <v>1.4970000000000001</v>
      </c>
      <c r="H35" s="352">
        <v>9990</v>
      </c>
      <c r="I35" s="352">
        <v>0</v>
      </c>
      <c r="O35" s="352">
        <v>183.30699999999999</v>
      </c>
      <c r="P35" s="352">
        <v>181.94</v>
      </c>
      <c r="S35" s="352" t="s">
        <v>619</v>
      </c>
      <c r="T35" s="352">
        <v>0</v>
      </c>
      <c r="U35" s="352" t="s">
        <v>620</v>
      </c>
      <c r="V35" s="352" t="s">
        <v>705</v>
      </c>
      <c r="W35" s="352" t="s">
        <v>730</v>
      </c>
      <c r="X35" s="352" t="s">
        <v>705</v>
      </c>
      <c r="Y35" s="352">
        <v>2</v>
      </c>
      <c r="Z35" s="352">
        <v>53.5</v>
      </c>
      <c r="AA35" s="352">
        <v>78.599999999999994</v>
      </c>
      <c r="AB35" s="352">
        <v>25.2</v>
      </c>
      <c r="AC35" s="352">
        <v>1.367</v>
      </c>
      <c r="AG35" s="352">
        <v>6820</v>
      </c>
      <c r="AK35" s="352" t="s">
        <v>686</v>
      </c>
      <c r="AL35" s="352" t="s">
        <v>628</v>
      </c>
      <c r="AM35" s="352" t="s">
        <v>733</v>
      </c>
      <c r="AS35" s="352">
        <v>1</v>
      </c>
      <c r="AT35" s="352">
        <v>0.68300939999999999</v>
      </c>
      <c r="AW35" s="352" t="s">
        <v>732</v>
      </c>
    </row>
    <row r="36" spans="1:49">
      <c r="A36" s="352" t="s">
        <v>558</v>
      </c>
      <c r="B36" s="352" t="s">
        <v>618</v>
      </c>
      <c r="C36" s="352">
        <v>9</v>
      </c>
      <c r="D36" s="352" t="s">
        <v>158</v>
      </c>
      <c r="E36" s="352" t="s">
        <v>506</v>
      </c>
      <c r="F36" s="352">
        <v>1.4970000000000001</v>
      </c>
      <c r="G36" s="352" t="s">
        <v>630</v>
      </c>
      <c r="H36" s="352">
        <v>4888</v>
      </c>
      <c r="I36" s="352">
        <v>-1.288</v>
      </c>
      <c r="N36" s="352">
        <v>12.715389999999999</v>
      </c>
      <c r="O36" s="352">
        <v>111.47799999999999</v>
      </c>
      <c r="P36" s="352">
        <v>110.648</v>
      </c>
      <c r="S36" s="352" t="s">
        <v>619</v>
      </c>
      <c r="T36" s="352">
        <v>0</v>
      </c>
      <c r="U36" s="352" t="s">
        <v>620</v>
      </c>
      <c r="V36" s="352" t="s">
        <v>705</v>
      </c>
      <c r="W36" s="352" t="s">
        <v>730</v>
      </c>
      <c r="X36" s="352" t="s">
        <v>705</v>
      </c>
      <c r="Y36" s="352">
        <v>3</v>
      </c>
      <c r="Z36" s="352">
        <v>87.4</v>
      </c>
      <c r="AA36" s="352">
        <v>162.9</v>
      </c>
      <c r="AB36" s="352">
        <v>75.5</v>
      </c>
      <c r="AC36" s="352">
        <v>0.83</v>
      </c>
      <c r="AG36" s="352">
        <v>3335</v>
      </c>
      <c r="AK36" s="352" t="s">
        <v>663</v>
      </c>
      <c r="AL36" s="352" t="s">
        <v>632</v>
      </c>
      <c r="AM36" s="352" t="s">
        <v>734</v>
      </c>
      <c r="AS36" s="352">
        <v>0</v>
      </c>
      <c r="AT36" s="352">
        <v>0.68212930000000005</v>
      </c>
      <c r="AW36" s="352" t="s">
        <v>732</v>
      </c>
    </row>
    <row r="37" spans="1:49">
      <c r="A37" s="352" t="s">
        <v>559</v>
      </c>
      <c r="B37" s="352" t="s">
        <v>618</v>
      </c>
      <c r="C37" s="352">
        <v>9</v>
      </c>
      <c r="D37" s="352" t="s">
        <v>158</v>
      </c>
      <c r="E37" s="352" t="s">
        <v>506</v>
      </c>
      <c r="F37" s="352">
        <v>1.4970000000000001</v>
      </c>
      <c r="G37" s="352" t="s">
        <v>634</v>
      </c>
      <c r="J37" s="352">
        <v>9995</v>
      </c>
      <c r="K37" s="352">
        <v>8.1150000000000002</v>
      </c>
      <c r="N37" s="352">
        <v>71.541550200000003</v>
      </c>
      <c r="O37" s="352">
        <v>334.815</v>
      </c>
      <c r="Q37" s="352">
        <v>329.488</v>
      </c>
      <c r="S37" s="352" t="s">
        <v>635</v>
      </c>
      <c r="T37" s="352">
        <v>89</v>
      </c>
      <c r="U37" s="352" t="s">
        <v>620</v>
      </c>
      <c r="V37" s="352" t="s">
        <v>705</v>
      </c>
      <c r="W37" s="352" t="s">
        <v>730</v>
      </c>
      <c r="X37" s="352" t="s">
        <v>705</v>
      </c>
      <c r="Y37" s="352">
        <v>4</v>
      </c>
      <c r="Z37" s="352">
        <v>212</v>
      </c>
      <c r="AA37" s="352">
        <v>321.39999999999998</v>
      </c>
      <c r="AB37" s="352">
        <v>109.4</v>
      </c>
      <c r="AD37" s="352">
        <v>3.9369999999999998</v>
      </c>
      <c r="AE37" s="352">
        <v>1.39</v>
      </c>
      <c r="AH37" s="352">
        <v>12169</v>
      </c>
      <c r="AI37" s="352">
        <v>14085</v>
      </c>
      <c r="AN37" s="352" t="s">
        <v>735</v>
      </c>
      <c r="AO37" s="352" t="s">
        <v>736</v>
      </c>
      <c r="AP37" s="352" t="s">
        <v>737</v>
      </c>
      <c r="AS37" s="352">
        <v>0</v>
      </c>
      <c r="AU37" s="352">
        <v>1.1948695</v>
      </c>
      <c r="AW37" s="352" t="s">
        <v>732</v>
      </c>
    </row>
    <row r="38" spans="1:49">
      <c r="A38" s="352" t="s">
        <v>560</v>
      </c>
      <c r="B38" s="352" t="s">
        <v>618</v>
      </c>
      <c r="C38" s="352">
        <v>9</v>
      </c>
      <c r="D38" s="352" t="s">
        <v>158</v>
      </c>
      <c r="E38" s="352" t="s">
        <v>506</v>
      </c>
      <c r="F38" s="352">
        <v>1.4970000000000001</v>
      </c>
      <c r="J38" s="352">
        <v>6334</v>
      </c>
      <c r="K38" s="352">
        <v>-11.144</v>
      </c>
      <c r="O38" s="352">
        <v>180.53200000000001</v>
      </c>
      <c r="Q38" s="352">
        <v>177.70500000000001</v>
      </c>
      <c r="S38" s="352" t="s">
        <v>635</v>
      </c>
      <c r="T38" s="352">
        <v>89</v>
      </c>
      <c r="U38" s="352" t="s">
        <v>620</v>
      </c>
      <c r="V38" s="352" t="s">
        <v>705</v>
      </c>
      <c r="W38" s="352" t="s">
        <v>730</v>
      </c>
      <c r="X38" s="352" t="s">
        <v>705</v>
      </c>
      <c r="Y38" s="352">
        <v>5</v>
      </c>
      <c r="Z38" s="352">
        <v>437.8</v>
      </c>
      <c r="AA38" s="352">
        <v>473</v>
      </c>
      <c r="AB38" s="352">
        <v>35.200000000000003</v>
      </c>
      <c r="AD38" s="352">
        <v>2.085</v>
      </c>
      <c r="AE38" s="352">
        <v>0.74299999999999999</v>
      </c>
      <c r="AH38" s="352">
        <v>7429</v>
      </c>
      <c r="AI38" s="352">
        <v>8822</v>
      </c>
      <c r="AN38" s="352" t="s">
        <v>738</v>
      </c>
      <c r="AO38" s="352" t="s">
        <v>739</v>
      </c>
      <c r="AP38" s="352" t="s">
        <v>740</v>
      </c>
      <c r="AS38" s="352">
        <v>0</v>
      </c>
      <c r="AU38" s="352">
        <v>1.1732102</v>
      </c>
      <c r="AW38" s="352" t="s">
        <v>732</v>
      </c>
    </row>
    <row r="39" spans="1:49">
      <c r="A39" s="352" t="s">
        <v>561</v>
      </c>
      <c r="B39" s="352" t="s">
        <v>618</v>
      </c>
      <c r="C39" s="352">
        <v>9</v>
      </c>
      <c r="D39" s="352" t="s">
        <v>158</v>
      </c>
      <c r="E39" s="352" t="s">
        <v>506</v>
      </c>
      <c r="F39" s="352">
        <v>1.4970000000000001</v>
      </c>
      <c r="J39" s="352">
        <v>6335</v>
      </c>
      <c r="K39" s="352">
        <v>-11.5</v>
      </c>
      <c r="O39" s="352">
        <v>180.85900000000001</v>
      </c>
      <c r="Q39" s="352">
        <v>178.02799999999999</v>
      </c>
      <c r="S39" s="352" t="s">
        <v>635</v>
      </c>
      <c r="T39" s="352">
        <v>89</v>
      </c>
      <c r="U39" s="352" t="s">
        <v>620</v>
      </c>
      <c r="V39" s="352" t="s">
        <v>705</v>
      </c>
      <c r="W39" s="352" t="s">
        <v>730</v>
      </c>
      <c r="X39" s="352" t="s">
        <v>705</v>
      </c>
      <c r="Y39" s="352">
        <v>6</v>
      </c>
      <c r="Z39" s="352">
        <v>488.1</v>
      </c>
      <c r="AA39" s="352">
        <v>523.29999999999995</v>
      </c>
      <c r="AB39" s="352">
        <v>35.200000000000003</v>
      </c>
      <c r="AD39" s="352">
        <v>2.0880000000000001</v>
      </c>
      <c r="AE39" s="352">
        <v>0.74399999999999999</v>
      </c>
      <c r="AH39" s="352">
        <v>7428</v>
      </c>
      <c r="AI39" s="352">
        <v>8819</v>
      </c>
      <c r="AN39" s="352" t="s">
        <v>741</v>
      </c>
      <c r="AO39" s="352" t="s">
        <v>742</v>
      </c>
      <c r="AP39" s="352" t="s">
        <v>743</v>
      </c>
      <c r="AS39" s="352">
        <v>1</v>
      </c>
      <c r="AU39" s="352">
        <v>1.1727958000000001</v>
      </c>
      <c r="AW39" s="352" t="s">
        <v>732</v>
      </c>
    </row>
    <row r="40" spans="1:49">
      <c r="A40" s="352" t="s">
        <v>562</v>
      </c>
      <c r="B40" s="352" t="s">
        <v>618</v>
      </c>
      <c r="C40" s="352">
        <v>10</v>
      </c>
      <c r="D40" s="352" t="s">
        <v>158</v>
      </c>
      <c r="E40" s="352" t="s">
        <v>506</v>
      </c>
      <c r="F40" s="352">
        <v>1.4970000000000001</v>
      </c>
      <c r="L40" s="352">
        <v>22816</v>
      </c>
      <c r="M40" s="352">
        <v>9.6</v>
      </c>
      <c r="O40" s="352">
        <v>132.82300000000001</v>
      </c>
      <c r="R40" s="352">
        <v>126.48399999999999</v>
      </c>
      <c r="S40" s="352" t="s">
        <v>645</v>
      </c>
      <c r="T40" s="352">
        <v>0</v>
      </c>
      <c r="U40" s="352" t="s">
        <v>646</v>
      </c>
      <c r="V40" s="352" t="s">
        <v>673</v>
      </c>
      <c r="X40" s="352" t="s">
        <v>675</v>
      </c>
      <c r="Y40" s="352">
        <v>1</v>
      </c>
      <c r="Z40" s="352">
        <v>29.5</v>
      </c>
      <c r="AA40" s="352">
        <v>82.6</v>
      </c>
      <c r="AB40" s="352">
        <v>53.1</v>
      </c>
      <c r="AF40" s="352">
        <v>6.3380000000000001</v>
      </c>
      <c r="AJ40" s="352">
        <v>4555</v>
      </c>
      <c r="AQ40" s="352" t="s">
        <v>744</v>
      </c>
      <c r="AR40" s="352" t="s">
        <v>745</v>
      </c>
      <c r="AS40" s="352">
        <v>1</v>
      </c>
      <c r="AV40" s="352">
        <v>5.0112201000000001</v>
      </c>
      <c r="AW40" s="352" t="s">
        <v>746</v>
      </c>
    </row>
    <row r="41" spans="1:49">
      <c r="A41" s="352" t="s">
        <v>565</v>
      </c>
      <c r="B41" s="352" t="s">
        <v>618</v>
      </c>
      <c r="C41" s="352">
        <v>10</v>
      </c>
      <c r="D41" s="352" t="s">
        <v>158</v>
      </c>
      <c r="E41" s="352" t="s">
        <v>506</v>
      </c>
      <c r="F41" s="352">
        <v>1.4970000000000001</v>
      </c>
      <c r="L41" s="352">
        <v>22598</v>
      </c>
      <c r="M41" s="352">
        <v>9.6609999999999996</v>
      </c>
      <c r="O41" s="352">
        <v>129.13999999999999</v>
      </c>
      <c r="R41" s="352">
        <v>122.977</v>
      </c>
      <c r="S41" s="352" t="s">
        <v>645</v>
      </c>
      <c r="T41" s="352">
        <v>0</v>
      </c>
      <c r="U41" s="352" t="s">
        <v>646</v>
      </c>
      <c r="V41" s="352" t="s">
        <v>673</v>
      </c>
      <c r="X41" s="352" t="s">
        <v>675</v>
      </c>
      <c r="Y41" s="352">
        <v>2</v>
      </c>
      <c r="Z41" s="352">
        <v>412.8</v>
      </c>
      <c r="AA41" s="352">
        <v>464</v>
      </c>
      <c r="AB41" s="352">
        <v>51.2</v>
      </c>
      <c r="AF41" s="352">
        <v>6.1630000000000003</v>
      </c>
      <c r="AJ41" s="352">
        <v>4510</v>
      </c>
      <c r="AQ41" s="352" t="s">
        <v>747</v>
      </c>
      <c r="AR41" s="352" t="s">
        <v>748</v>
      </c>
      <c r="AS41" s="352">
        <v>0</v>
      </c>
      <c r="AV41" s="352">
        <v>5.0114961999999998</v>
      </c>
      <c r="AW41" s="352" t="s">
        <v>746</v>
      </c>
    </row>
    <row r="42" spans="1:49">
      <c r="A42" s="352" t="s">
        <v>566</v>
      </c>
      <c r="B42" s="352" t="s">
        <v>618</v>
      </c>
      <c r="C42" s="352">
        <v>11</v>
      </c>
      <c r="D42" s="352" t="s">
        <v>161</v>
      </c>
      <c r="E42" s="352" t="s">
        <v>25</v>
      </c>
      <c r="F42" s="352">
        <v>1.056</v>
      </c>
      <c r="H42" s="352">
        <v>10013</v>
      </c>
      <c r="I42" s="352">
        <v>0.43</v>
      </c>
      <c r="O42" s="352">
        <v>182.84399999999999</v>
      </c>
      <c r="P42" s="352">
        <v>181.48</v>
      </c>
      <c r="S42" s="352" t="s">
        <v>619</v>
      </c>
      <c r="T42" s="352">
        <v>0</v>
      </c>
      <c r="U42" s="352" t="s">
        <v>620</v>
      </c>
      <c r="V42" s="352" t="s">
        <v>705</v>
      </c>
      <c r="X42" s="352" t="s">
        <v>705</v>
      </c>
      <c r="Y42" s="352">
        <v>1</v>
      </c>
      <c r="Z42" s="352">
        <v>13.2</v>
      </c>
      <c r="AA42" s="352">
        <v>38.4</v>
      </c>
      <c r="AB42" s="352">
        <v>25.2</v>
      </c>
      <c r="AC42" s="352">
        <v>1.3640000000000001</v>
      </c>
      <c r="AG42" s="352">
        <v>6839</v>
      </c>
      <c r="AK42" s="352" t="s">
        <v>682</v>
      </c>
      <c r="AL42" s="352" t="s">
        <v>749</v>
      </c>
      <c r="AM42" s="352" t="s">
        <v>750</v>
      </c>
      <c r="AS42" s="352">
        <v>0</v>
      </c>
      <c r="AT42" s="352">
        <v>0.68330250000000003</v>
      </c>
      <c r="AW42" s="352" t="s">
        <v>751</v>
      </c>
    </row>
    <row r="43" spans="1:49">
      <c r="A43" s="352" t="s">
        <v>567</v>
      </c>
      <c r="B43" s="352" t="s">
        <v>618</v>
      </c>
      <c r="C43" s="352">
        <v>11</v>
      </c>
      <c r="D43" s="352" t="s">
        <v>161</v>
      </c>
      <c r="E43" s="352" t="s">
        <v>25</v>
      </c>
      <c r="F43" s="352">
        <v>1.056</v>
      </c>
      <c r="H43" s="352">
        <v>10022</v>
      </c>
      <c r="I43" s="352">
        <v>0</v>
      </c>
      <c r="O43" s="352">
        <v>183.744</v>
      </c>
      <c r="P43" s="352">
        <v>182.374</v>
      </c>
      <c r="S43" s="352" t="s">
        <v>619</v>
      </c>
      <c r="T43" s="352">
        <v>0</v>
      </c>
      <c r="U43" s="352" t="s">
        <v>620</v>
      </c>
      <c r="V43" s="352" t="s">
        <v>705</v>
      </c>
      <c r="X43" s="352" t="s">
        <v>705</v>
      </c>
      <c r="Y43" s="352">
        <v>2</v>
      </c>
      <c r="Z43" s="352">
        <v>53.5</v>
      </c>
      <c r="AA43" s="352">
        <v>78.599999999999994</v>
      </c>
      <c r="AB43" s="352">
        <v>25.2</v>
      </c>
      <c r="AC43" s="352">
        <v>1.37</v>
      </c>
      <c r="AG43" s="352">
        <v>6843</v>
      </c>
      <c r="AK43" s="352" t="s">
        <v>686</v>
      </c>
      <c r="AL43" s="352" t="s">
        <v>752</v>
      </c>
      <c r="AM43" s="352" t="s">
        <v>753</v>
      </c>
      <c r="AS43" s="352">
        <v>1</v>
      </c>
      <c r="AT43" s="352">
        <v>0.68300899999999998</v>
      </c>
      <c r="AW43" s="352" t="s">
        <v>751</v>
      </c>
    </row>
    <row r="44" spans="1:49">
      <c r="A44" s="352" t="s">
        <v>568</v>
      </c>
      <c r="B44" s="352" t="s">
        <v>618</v>
      </c>
      <c r="C44" s="352">
        <v>11</v>
      </c>
      <c r="D44" s="352" t="s">
        <v>161</v>
      </c>
      <c r="E44" s="352" t="s">
        <v>25</v>
      </c>
      <c r="F44" s="352">
        <v>1.056</v>
      </c>
      <c r="G44" s="352" t="s">
        <v>630</v>
      </c>
      <c r="H44" s="352">
        <v>5063</v>
      </c>
      <c r="I44" s="352">
        <v>7.7140000000000004</v>
      </c>
      <c r="N44" s="352">
        <v>18.495225099999999</v>
      </c>
      <c r="O44" s="352">
        <v>114.383</v>
      </c>
      <c r="P44" s="352">
        <v>113.523</v>
      </c>
      <c r="S44" s="352" t="s">
        <v>619</v>
      </c>
      <c r="T44" s="352">
        <v>0</v>
      </c>
      <c r="U44" s="352" t="s">
        <v>620</v>
      </c>
      <c r="V44" s="352" t="s">
        <v>705</v>
      </c>
      <c r="X44" s="352" t="s">
        <v>705</v>
      </c>
      <c r="Y44" s="352">
        <v>3</v>
      </c>
      <c r="Z44" s="352">
        <v>87.4</v>
      </c>
      <c r="AA44" s="352">
        <v>162.9</v>
      </c>
      <c r="AB44" s="352">
        <v>75.5</v>
      </c>
      <c r="AC44" s="352">
        <v>0.85899999999999999</v>
      </c>
      <c r="AG44" s="352">
        <v>3486</v>
      </c>
      <c r="AK44" s="352" t="s">
        <v>663</v>
      </c>
      <c r="AL44" s="352" t="s">
        <v>632</v>
      </c>
      <c r="AM44" s="352" t="s">
        <v>754</v>
      </c>
      <c r="AS44" s="352">
        <v>0</v>
      </c>
      <c r="AT44" s="352">
        <v>0.68827780000000005</v>
      </c>
      <c r="AW44" s="352" t="s">
        <v>751</v>
      </c>
    </row>
    <row r="45" spans="1:49">
      <c r="A45" s="352" t="s">
        <v>563</v>
      </c>
      <c r="B45" s="352" t="s">
        <v>618</v>
      </c>
      <c r="C45" s="352">
        <v>11</v>
      </c>
      <c r="D45" s="352" t="s">
        <v>161</v>
      </c>
      <c r="E45" s="352" t="s">
        <v>25</v>
      </c>
      <c r="F45" s="352">
        <v>1.056</v>
      </c>
      <c r="G45" s="352" t="s">
        <v>634</v>
      </c>
      <c r="J45" s="352">
        <v>8701</v>
      </c>
      <c r="K45" s="352">
        <v>9.3580000000000005</v>
      </c>
      <c r="N45" s="352">
        <v>84.060244999999995</v>
      </c>
      <c r="O45" s="352">
        <v>277.51</v>
      </c>
      <c r="Q45" s="352">
        <v>273.09100000000001</v>
      </c>
      <c r="S45" s="352" t="s">
        <v>635</v>
      </c>
      <c r="T45" s="352">
        <v>89</v>
      </c>
      <c r="U45" s="352" t="s">
        <v>620</v>
      </c>
      <c r="V45" s="352" t="s">
        <v>705</v>
      </c>
      <c r="X45" s="352" t="s">
        <v>705</v>
      </c>
      <c r="Y45" s="352">
        <v>4</v>
      </c>
      <c r="Z45" s="352">
        <v>213.2</v>
      </c>
      <c r="AA45" s="352">
        <v>317.60000000000002</v>
      </c>
      <c r="AB45" s="352">
        <v>104.4</v>
      </c>
      <c r="AD45" s="352">
        <v>3.2669999999999999</v>
      </c>
      <c r="AE45" s="352">
        <v>1.1519999999999999</v>
      </c>
      <c r="AH45" s="352">
        <v>10583</v>
      </c>
      <c r="AI45" s="352">
        <v>12261</v>
      </c>
      <c r="AN45" s="352" t="s">
        <v>755</v>
      </c>
      <c r="AO45" s="352" t="s">
        <v>717</v>
      </c>
      <c r="AP45" s="352" t="s">
        <v>756</v>
      </c>
      <c r="AS45" s="352">
        <v>0</v>
      </c>
      <c r="AU45" s="352">
        <v>1.1963058</v>
      </c>
      <c r="AW45" s="352" t="s">
        <v>751</v>
      </c>
    </row>
    <row r="46" spans="1:49">
      <c r="A46" s="352" t="s">
        <v>564</v>
      </c>
      <c r="B46" s="352" t="s">
        <v>618</v>
      </c>
      <c r="C46" s="352">
        <v>11</v>
      </c>
      <c r="D46" s="352" t="s">
        <v>161</v>
      </c>
      <c r="E46" s="352" t="s">
        <v>25</v>
      </c>
      <c r="F46" s="352">
        <v>1.056</v>
      </c>
      <c r="J46" s="352">
        <v>6314</v>
      </c>
      <c r="K46" s="352">
        <v>-11.097</v>
      </c>
      <c r="O46" s="352">
        <v>180.23599999999999</v>
      </c>
      <c r="Q46" s="352">
        <v>177.41300000000001</v>
      </c>
      <c r="S46" s="352" t="s">
        <v>635</v>
      </c>
      <c r="T46" s="352">
        <v>89</v>
      </c>
      <c r="U46" s="352" t="s">
        <v>620</v>
      </c>
      <c r="V46" s="352" t="s">
        <v>705</v>
      </c>
      <c r="X46" s="352" t="s">
        <v>705</v>
      </c>
      <c r="Y46" s="352">
        <v>5</v>
      </c>
      <c r="Z46" s="352">
        <v>438.4</v>
      </c>
      <c r="AA46" s="352">
        <v>473.6</v>
      </c>
      <c r="AB46" s="352">
        <v>35.200000000000003</v>
      </c>
      <c r="AD46" s="352">
        <v>2.0819999999999999</v>
      </c>
      <c r="AE46" s="352">
        <v>0.74199999999999999</v>
      </c>
      <c r="AH46" s="352">
        <v>7407</v>
      </c>
      <c r="AI46" s="352">
        <v>8796</v>
      </c>
      <c r="AN46" s="352" t="s">
        <v>671</v>
      </c>
      <c r="AO46" s="352" t="s">
        <v>757</v>
      </c>
      <c r="AP46" s="352" t="s">
        <v>758</v>
      </c>
      <c r="AS46" s="352">
        <v>0</v>
      </c>
      <c r="AU46" s="352">
        <v>1.1733228</v>
      </c>
      <c r="AW46" s="352" t="s">
        <v>751</v>
      </c>
    </row>
    <row r="47" spans="1:49">
      <c r="A47" s="352" t="s">
        <v>569</v>
      </c>
      <c r="B47" s="352" t="s">
        <v>618</v>
      </c>
      <c r="C47" s="352">
        <v>11</v>
      </c>
      <c r="D47" s="352" t="s">
        <v>161</v>
      </c>
      <c r="E47" s="352" t="s">
        <v>25</v>
      </c>
      <c r="F47" s="352">
        <v>1.056</v>
      </c>
      <c r="J47" s="352">
        <v>6318</v>
      </c>
      <c r="K47" s="352">
        <v>-11.5</v>
      </c>
      <c r="O47" s="352">
        <v>180.32300000000001</v>
      </c>
      <c r="Q47" s="352">
        <v>177.5</v>
      </c>
      <c r="S47" s="352" t="s">
        <v>635</v>
      </c>
      <c r="T47" s="352">
        <v>89</v>
      </c>
      <c r="U47" s="352" t="s">
        <v>620</v>
      </c>
      <c r="V47" s="352" t="s">
        <v>705</v>
      </c>
      <c r="X47" s="352" t="s">
        <v>705</v>
      </c>
      <c r="Y47" s="352">
        <v>6</v>
      </c>
      <c r="Z47" s="352">
        <v>488.1</v>
      </c>
      <c r="AA47" s="352">
        <v>523.29999999999995</v>
      </c>
      <c r="AB47" s="352">
        <v>35.200000000000003</v>
      </c>
      <c r="AD47" s="352">
        <v>2.0819999999999999</v>
      </c>
      <c r="AE47" s="352">
        <v>0.74199999999999999</v>
      </c>
      <c r="AH47" s="352">
        <v>7408</v>
      </c>
      <c r="AI47" s="352">
        <v>8797</v>
      </c>
      <c r="AN47" s="352" t="s">
        <v>719</v>
      </c>
      <c r="AO47" s="352" t="s">
        <v>759</v>
      </c>
      <c r="AP47" s="352" t="s">
        <v>760</v>
      </c>
      <c r="AS47" s="352">
        <v>1</v>
      </c>
      <c r="AU47" s="352">
        <v>1.1728536000000001</v>
      </c>
      <c r="AW47" s="352" t="s">
        <v>751</v>
      </c>
    </row>
    <row r="48" spans="1:49">
      <c r="A48" s="352" t="s">
        <v>570</v>
      </c>
      <c r="B48" s="352" t="s">
        <v>618</v>
      </c>
      <c r="C48" s="352">
        <v>12</v>
      </c>
      <c r="D48" s="352" t="s">
        <v>161</v>
      </c>
      <c r="E48" s="352" t="s">
        <v>25</v>
      </c>
      <c r="F48" s="352">
        <v>1.056</v>
      </c>
      <c r="L48" s="352">
        <v>22651</v>
      </c>
      <c r="M48" s="352">
        <v>9.6</v>
      </c>
      <c r="O48" s="352">
        <v>131.73099999999999</v>
      </c>
      <c r="R48" s="352">
        <v>125.44499999999999</v>
      </c>
      <c r="S48" s="352" t="s">
        <v>645</v>
      </c>
      <c r="T48" s="352">
        <v>0</v>
      </c>
      <c r="U48" s="352" t="s">
        <v>646</v>
      </c>
      <c r="V48" s="352" t="s">
        <v>673</v>
      </c>
      <c r="X48" s="352" t="s">
        <v>675</v>
      </c>
      <c r="Y48" s="352">
        <v>1</v>
      </c>
      <c r="Z48" s="352">
        <v>29.5</v>
      </c>
      <c r="AA48" s="352">
        <v>82.6</v>
      </c>
      <c r="AB48" s="352">
        <v>53.1</v>
      </c>
      <c r="AF48" s="352">
        <v>6.2859999999999996</v>
      </c>
      <c r="AJ48" s="352">
        <v>4522</v>
      </c>
      <c r="AQ48" s="352" t="s">
        <v>761</v>
      </c>
      <c r="AR48" s="352" t="s">
        <v>762</v>
      </c>
      <c r="AS48" s="352">
        <v>1</v>
      </c>
      <c r="AV48" s="352">
        <v>5.0109890999999998</v>
      </c>
      <c r="AW48" s="352" t="s">
        <v>763</v>
      </c>
    </row>
    <row r="49" spans="1:49">
      <c r="A49" s="352" t="s">
        <v>571</v>
      </c>
      <c r="B49" s="352" t="s">
        <v>618</v>
      </c>
      <c r="C49" s="352">
        <v>12</v>
      </c>
      <c r="D49" s="352" t="s">
        <v>161</v>
      </c>
      <c r="E49" s="352" t="s">
        <v>25</v>
      </c>
      <c r="F49" s="352">
        <v>1.056</v>
      </c>
      <c r="G49" s="352" t="s">
        <v>764</v>
      </c>
      <c r="L49" s="352">
        <v>3906</v>
      </c>
      <c r="M49" s="352">
        <v>10.583</v>
      </c>
      <c r="O49" s="352">
        <v>7.6920000000000002</v>
      </c>
      <c r="R49" s="352">
        <v>7.3250000000000002</v>
      </c>
      <c r="S49" s="352" t="s">
        <v>645</v>
      </c>
      <c r="T49" s="352">
        <v>0</v>
      </c>
      <c r="U49" s="352" t="s">
        <v>646</v>
      </c>
      <c r="V49" s="352" t="s">
        <v>673</v>
      </c>
      <c r="X49" s="352" t="s">
        <v>675</v>
      </c>
      <c r="Y49" s="352">
        <v>2</v>
      </c>
      <c r="Z49" s="352">
        <v>268.10000000000002</v>
      </c>
      <c r="AA49" s="352">
        <v>301.39999999999998</v>
      </c>
      <c r="AB49" s="352">
        <v>33.200000000000003</v>
      </c>
      <c r="AF49" s="352">
        <v>0.36699999999999999</v>
      </c>
      <c r="AJ49" s="352">
        <v>782</v>
      </c>
      <c r="AQ49" s="352" t="s">
        <v>765</v>
      </c>
      <c r="AR49" s="352" t="s">
        <v>766</v>
      </c>
      <c r="AS49" s="352">
        <v>0</v>
      </c>
      <c r="AV49" s="352">
        <v>5.0154645000000002</v>
      </c>
      <c r="AW49" s="352" t="s">
        <v>763</v>
      </c>
    </row>
    <row r="50" spans="1:49">
      <c r="A50" s="352" t="s">
        <v>572</v>
      </c>
      <c r="B50" s="352" t="s">
        <v>618</v>
      </c>
      <c r="C50" s="352">
        <v>12</v>
      </c>
      <c r="D50" s="352" t="s">
        <v>161</v>
      </c>
      <c r="E50" s="352" t="s">
        <v>25</v>
      </c>
      <c r="F50" s="352">
        <v>1.056</v>
      </c>
      <c r="L50" s="352">
        <v>22538</v>
      </c>
      <c r="M50" s="352">
        <v>9.6489999999999991</v>
      </c>
      <c r="O50" s="352">
        <v>129.26599999999999</v>
      </c>
      <c r="R50" s="352">
        <v>123.09699999999999</v>
      </c>
      <c r="S50" s="352" t="s">
        <v>645</v>
      </c>
      <c r="T50" s="352">
        <v>0</v>
      </c>
      <c r="U50" s="352" t="s">
        <v>646</v>
      </c>
      <c r="V50" s="352" t="s">
        <v>673</v>
      </c>
      <c r="X50" s="352" t="s">
        <v>675</v>
      </c>
      <c r="Y50" s="352">
        <v>3</v>
      </c>
      <c r="Z50" s="352">
        <v>412.8</v>
      </c>
      <c r="AA50" s="352">
        <v>464.4</v>
      </c>
      <c r="AB50" s="352">
        <v>51.6</v>
      </c>
      <c r="AF50" s="352">
        <v>6.1689999999999996</v>
      </c>
      <c r="AJ50" s="352">
        <v>4498</v>
      </c>
      <c r="AQ50" s="352" t="s">
        <v>767</v>
      </c>
      <c r="AR50" s="352" t="s">
        <v>768</v>
      </c>
      <c r="AS50" s="352">
        <v>0</v>
      </c>
      <c r="AV50" s="352">
        <v>5.0112139000000004</v>
      </c>
      <c r="AW50" s="352" t="s">
        <v>763</v>
      </c>
    </row>
    <row r="51" spans="1:49">
      <c r="A51" s="352" t="s">
        <v>769</v>
      </c>
      <c r="B51" s="352" t="s">
        <v>618</v>
      </c>
      <c r="C51" s="352">
        <v>13</v>
      </c>
      <c r="D51" s="352" t="s">
        <v>162</v>
      </c>
      <c r="E51" s="352" t="s">
        <v>25</v>
      </c>
      <c r="F51" s="352">
        <v>1.0409999999999999</v>
      </c>
      <c r="H51" s="352">
        <v>10045</v>
      </c>
      <c r="I51" s="352">
        <v>0.443</v>
      </c>
      <c r="O51" s="352">
        <v>183.40899999999999</v>
      </c>
      <c r="P51" s="352">
        <v>182.041</v>
      </c>
      <c r="S51" s="352" t="s">
        <v>619</v>
      </c>
      <c r="T51" s="352">
        <v>0</v>
      </c>
      <c r="U51" s="352" t="s">
        <v>620</v>
      </c>
      <c r="V51" s="352" t="s">
        <v>705</v>
      </c>
      <c r="X51" s="352" t="s">
        <v>705</v>
      </c>
      <c r="Y51" s="352">
        <v>1</v>
      </c>
      <c r="Z51" s="352">
        <v>13.2</v>
      </c>
      <c r="AA51" s="352">
        <v>38.4</v>
      </c>
      <c r="AB51" s="352">
        <v>25.2</v>
      </c>
      <c r="AC51" s="352">
        <v>1.3680000000000001</v>
      </c>
      <c r="AG51" s="352">
        <v>6861</v>
      </c>
      <c r="AK51" s="352" t="s">
        <v>770</v>
      </c>
      <c r="AL51" s="352" t="s">
        <v>657</v>
      </c>
      <c r="AM51" s="352" t="s">
        <v>771</v>
      </c>
      <c r="AS51" s="352">
        <v>0</v>
      </c>
      <c r="AT51" s="352">
        <v>0.68331160000000002</v>
      </c>
      <c r="AW51" s="352" t="s">
        <v>772</v>
      </c>
    </row>
    <row r="52" spans="1:49">
      <c r="A52" s="352" t="s">
        <v>773</v>
      </c>
      <c r="B52" s="352" t="s">
        <v>618</v>
      </c>
      <c r="C52" s="352">
        <v>13</v>
      </c>
      <c r="D52" s="352" t="s">
        <v>162</v>
      </c>
      <c r="E52" s="352" t="s">
        <v>25</v>
      </c>
      <c r="F52" s="352">
        <v>1.0409999999999999</v>
      </c>
      <c r="H52" s="352">
        <v>10049</v>
      </c>
      <c r="I52" s="352">
        <v>0</v>
      </c>
      <c r="O52" s="352">
        <v>184.37200000000001</v>
      </c>
      <c r="P52" s="352">
        <v>182.99700000000001</v>
      </c>
      <c r="S52" s="352" t="s">
        <v>619</v>
      </c>
      <c r="T52" s="352">
        <v>0</v>
      </c>
      <c r="U52" s="352" t="s">
        <v>620</v>
      </c>
      <c r="V52" s="352" t="s">
        <v>705</v>
      </c>
      <c r="X52" s="352" t="s">
        <v>705</v>
      </c>
      <c r="Y52" s="352">
        <v>2</v>
      </c>
      <c r="Z52" s="352">
        <v>53.5</v>
      </c>
      <c r="AA52" s="352">
        <v>78.599999999999994</v>
      </c>
      <c r="AB52" s="352">
        <v>25.2</v>
      </c>
      <c r="AC52" s="352">
        <v>1.375</v>
      </c>
      <c r="AG52" s="352">
        <v>6861</v>
      </c>
      <c r="AK52" s="352" t="s">
        <v>631</v>
      </c>
      <c r="AL52" s="352" t="s">
        <v>661</v>
      </c>
      <c r="AM52" s="352" t="s">
        <v>774</v>
      </c>
      <c r="AS52" s="352">
        <v>1</v>
      </c>
      <c r="AT52" s="352">
        <v>0.68300919999999998</v>
      </c>
      <c r="AW52" s="352" t="s">
        <v>772</v>
      </c>
    </row>
    <row r="53" spans="1:49">
      <c r="A53" s="352" t="s">
        <v>775</v>
      </c>
      <c r="B53" s="352" t="s">
        <v>618</v>
      </c>
      <c r="C53" s="352">
        <v>13</v>
      </c>
      <c r="D53" s="352" t="s">
        <v>162</v>
      </c>
      <c r="E53" s="352" t="s">
        <v>25</v>
      </c>
      <c r="F53" s="352">
        <v>1.0409999999999999</v>
      </c>
      <c r="G53" s="352" t="s">
        <v>630</v>
      </c>
      <c r="H53" s="352">
        <v>5013</v>
      </c>
      <c r="I53" s="352">
        <v>7.7169999999999996</v>
      </c>
      <c r="N53" s="352">
        <v>18.300570700000002</v>
      </c>
      <c r="O53" s="352">
        <v>111.571</v>
      </c>
      <c r="P53" s="352">
        <v>110.733</v>
      </c>
      <c r="S53" s="352" t="s">
        <v>619</v>
      </c>
      <c r="T53" s="352">
        <v>0</v>
      </c>
      <c r="U53" s="352" t="s">
        <v>620</v>
      </c>
      <c r="V53" s="352" t="s">
        <v>705</v>
      </c>
      <c r="X53" s="352" t="s">
        <v>705</v>
      </c>
      <c r="Y53" s="352">
        <v>3</v>
      </c>
      <c r="Z53" s="352">
        <v>86.8</v>
      </c>
      <c r="AA53" s="352">
        <v>161</v>
      </c>
      <c r="AB53" s="352">
        <v>74.2</v>
      </c>
      <c r="AC53" s="352">
        <v>0.83799999999999997</v>
      </c>
      <c r="AG53" s="352">
        <v>3451</v>
      </c>
      <c r="AK53" s="352" t="s">
        <v>776</v>
      </c>
      <c r="AL53" s="352" t="s">
        <v>777</v>
      </c>
      <c r="AM53" s="352" t="s">
        <v>778</v>
      </c>
      <c r="AS53" s="352">
        <v>0</v>
      </c>
      <c r="AT53" s="352">
        <v>0.68828</v>
      </c>
      <c r="AW53" s="352" t="s">
        <v>772</v>
      </c>
    </row>
    <row r="54" spans="1:49">
      <c r="A54" s="352" t="s">
        <v>779</v>
      </c>
      <c r="B54" s="352" t="s">
        <v>618</v>
      </c>
      <c r="C54" s="352">
        <v>13</v>
      </c>
      <c r="D54" s="352" t="s">
        <v>162</v>
      </c>
      <c r="E54" s="352" t="s">
        <v>25</v>
      </c>
      <c r="F54" s="352">
        <v>1.0409999999999999</v>
      </c>
      <c r="G54" s="352" t="s">
        <v>634</v>
      </c>
      <c r="J54" s="352">
        <v>8500</v>
      </c>
      <c r="K54" s="352">
        <v>9.4019999999999992</v>
      </c>
      <c r="N54" s="352">
        <v>83.340477500000006</v>
      </c>
      <c r="O54" s="352">
        <v>271.226</v>
      </c>
      <c r="Q54" s="352">
        <v>266.90699999999998</v>
      </c>
      <c r="S54" s="352" t="s">
        <v>635</v>
      </c>
      <c r="T54" s="352">
        <v>89</v>
      </c>
      <c r="U54" s="352" t="s">
        <v>620</v>
      </c>
      <c r="V54" s="352" t="s">
        <v>705</v>
      </c>
      <c r="X54" s="352" t="s">
        <v>705</v>
      </c>
      <c r="Y54" s="352">
        <v>4</v>
      </c>
      <c r="Z54" s="352">
        <v>213.2</v>
      </c>
      <c r="AA54" s="352">
        <v>317.60000000000002</v>
      </c>
      <c r="AB54" s="352">
        <v>104.4</v>
      </c>
      <c r="AD54" s="352">
        <v>3.1930000000000001</v>
      </c>
      <c r="AE54" s="352">
        <v>1.1259999999999999</v>
      </c>
      <c r="AH54" s="352">
        <v>10336</v>
      </c>
      <c r="AI54" s="352">
        <v>11980</v>
      </c>
      <c r="AN54" s="352" t="s">
        <v>780</v>
      </c>
      <c r="AO54" s="352" t="s">
        <v>719</v>
      </c>
      <c r="AP54" s="352" t="s">
        <v>781</v>
      </c>
      <c r="AS54" s="352">
        <v>0</v>
      </c>
      <c r="AU54" s="352">
        <v>1.1963646999999999</v>
      </c>
      <c r="AW54" s="352" t="s">
        <v>772</v>
      </c>
    </row>
    <row r="55" spans="1:49">
      <c r="A55" s="352" t="s">
        <v>782</v>
      </c>
      <c r="B55" s="352" t="s">
        <v>618</v>
      </c>
      <c r="C55" s="352">
        <v>13</v>
      </c>
      <c r="D55" s="352" t="s">
        <v>162</v>
      </c>
      <c r="E55" s="352" t="s">
        <v>25</v>
      </c>
      <c r="F55" s="352">
        <v>1.0409999999999999</v>
      </c>
      <c r="J55" s="352">
        <v>6287</v>
      </c>
      <c r="K55" s="352">
        <v>-11.103</v>
      </c>
      <c r="O55" s="352">
        <v>179.529</v>
      </c>
      <c r="Q55" s="352">
        <v>176.71600000000001</v>
      </c>
      <c r="S55" s="352" t="s">
        <v>635</v>
      </c>
      <c r="T55" s="352">
        <v>89</v>
      </c>
      <c r="U55" s="352" t="s">
        <v>620</v>
      </c>
      <c r="V55" s="352" t="s">
        <v>705</v>
      </c>
      <c r="X55" s="352" t="s">
        <v>705</v>
      </c>
      <c r="Y55" s="352">
        <v>5</v>
      </c>
      <c r="Z55" s="352">
        <v>438.4</v>
      </c>
      <c r="AA55" s="352">
        <v>473</v>
      </c>
      <c r="AB55" s="352">
        <v>34.6</v>
      </c>
      <c r="AD55" s="352">
        <v>2.073</v>
      </c>
      <c r="AE55" s="352">
        <v>0.73899999999999999</v>
      </c>
      <c r="AH55" s="352">
        <v>7374</v>
      </c>
      <c r="AI55" s="352">
        <v>8759</v>
      </c>
      <c r="AN55" s="352" t="s">
        <v>671</v>
      </c>
      <c r="AO55" s="352" t="s">
        <v>783</v>
      </c>
      <c r="AP55" s="352" t="s">
        <v>784</v>
      </c>
      <c r="AS55" s="352">
        <v>0</v>
      </c>
      <c r="AU55" s="352">
        <v>1.1733283999999999</v>
      </c>
      <c r="AW55" s="352" t="s">
        <v>772</v>
      </c>
    </row>
    <row r="56" spans="1:49">
      <c r="A56" s="352" t="s">
        <v>785</v>
      </c>
      <c r="B56" s="352" t="s">
        <v>618</v>
      </c>
      <c r="C56" s="352">
        <v>13</v>
      </c>
      <c r="D56" s="352" t="s">
        <v>162</v>
      </c>
      <c r="E56" s="352" t="s">
        <v>25</v>
      </c>
      <c r="F56" s="352">
        <v>1.0409999999999999</v>
      </c>
      <c r="J56" s="352">
        <v>6301</v>
      </c>
      <c r="K56" s="352">
        <v>-11.5</v>
      </c>
      <c r="O56" s="352">
        <v>179.96799999999999</v>
      </c>
      <c r="Q56" s="352">
        <v>177.15</v>
      </c>
      <c r="S56" s="352" t="s">
        <v>635</v>
      </c>
      <c r="T56" s="352">
        <v>89</v>
      </c>
      <c r="U56" s="352" t="s">
        <v>620</v>
      </c>
      <c r="V56" s="352" t="s">
        <v>705</v>
      </c>
      <c r="X56" s="352" t="s">
        <v>705</v>
      </c>
      <c r="Y56" s="352">
        <v>6</v>
      </c>
      <c r="Z56" s="352">
        <v>488.1</v>
      </c>
      <c r="AA56" s="352">
        <v>523.29999999999995</v>
      </c>
      <c r="AB56" s="352">
        <v>35.200000000000003</v>
      </c>
      <c r="AD56" s="352">
        <v>2.0779999999999998</v>
      </c>
      <c r="AE56" s="352">
        <v>0.74</v>
      </c>
      <c r="AH56" s="352">
        <v>7388</v>
      </c>
      <c r="AI56" s="352">
        <v>8774</v>
      </c>
      <c r="AN56" s="352" t="s">
        <v>719</v>
      </c>
      <c r="AO56" s="352" t="s">
        <v>759</v>
      </c>
      <c r="AP56" s="352" t="s">
        <v>786</v>
      </c>
      <c r="AS56" s="352">
        <v>1</v>
      </c>
      <c r="AU56" s="352">
        <v>1.1728645</v>
      </c>
      <c r="AW56" s="352" t="s">
        <v>772</v>
      </c>
    </row>
    <row r="57" spans="1:49">
      <c r="A57" s="352" t="s">
        <v>787</v>
      </c>
      <c r="B57" s="352" t="s">
        <v>618</v>
      </c>
      <c r="C57" s="352">
        <v>14</v>
      </c>
      <c r="D57" s="352" t="s">
        <v>162</v>
      </c>
      <c r="E57" s="352" t="s">
        <v>25</v>
      </c>
      <c r="F57" s="352">
        <v>1.0409999999999999</v>
      </c>
      <c r="L57" s="352">
        <v>22752</v>
      </c>
      <c r="M57" s="352">
        <v>9.6</v>
      </c>
      <c r="O57" s="352">
        <v>132.25399999999999</v>
      </c>
      <c r="R57" s="352">
        <v>125.943</v>
      </c>
      <c r="S57" s="352" t="s">
        <v>645</v>
      </c>
      <c r="T57" s="352">
        <v>0</v>
      </c>
      <c r="U57" s="352" t="s">
        <v>646</v>
      </c>
      <c r="V57" s="352" t="s">
        <v>673</v>
      </c>
      <c r="X57" s="352" t="s">
        <v>675</v>
      </c>
      <c r="Y57" s="352">
        <v>1</v>
      </c>
      <c r="Z57" s="352">
        <v>29.5</v>
      </c>
      <c r="AA57" s="352">
        <v>82.6</v>
      </c>
      <c r="AB57" s="352">
        <v>53.1</v>
      </c>
      <c r="AF57" s="352">
        <v>6.3109999999999999</v>
      </c>
      <c r="AJ57" s="352">
        <v>4542</v>
      </c>
      <c r="AQ57" s="352" t="s">
        <v>788</v>
      </c>
      <c r="AR57" s="352" t="s">
        <v>789</v>
      </c>
      <c r="AS57" s="352">
        <v>1</v>
      </c>
      <c r="AV57" s="352">
        <v>5.0112607999999996</v>
      </c>
      <c r="AW57" s="352" t="s">
        <v>790</v>
      </c>
    </row>
    <row r="58" spans="1:49">
      <c r="A58" s="352" t="s">
        <v>791</v>
      </c>
      <c r="B58" s="352" t="s">
        <v>618</v>
      </c>
      <c r="C58" s="352">
        <v>14</v>
      </c>
      <c r="D58" s="352" t="s">
        <v>162</v>
      </c>
      <c r="E58" s="352" t="s">
        <v>25</v>
      </c>
      <c r="F58" s="352">
        <v>1.0409999999999999</v>
      </c>
      <c r="G58" s="352" t="s">
        <v>764</v>
      </c>
      <c r="L58" s="352">
        <v>3708</v>
      </c>
      <c r="M58" s="352">
        <v>10.879</v>
      </c>
      <c r="O58" s="352">
        <v>7.4429999999999996</v>
      </c>
      <c r="R58" s="352">
        <v>7.0869999999999997</v>
      </c>
      <c r="S58" s="352" t="s">
        <v>645</v>
      </c>
      <c r="T58" s="352">
        <v>0</v>
      </c>
      <c r="U58" s="352" t="s">
        <v>646</v>
      </c>
      <c r="V58" s="352" t="s">
        <v>673</v>
      </c>
      <c r="X58" s="352" t="s">
        <v>675</v>
      </c>
      <c r="Y58" s="352">
        <v>2</v>
      </c>
      <c r="Z58" s="352">
        <v>269.8</v>
      </c>
      <c r="AA58" s="352">
        <v>303.7</v>
      </c>
      <c r="AB58" s="352">
        <v>33.9</v>
      </c>
      <c r="AF58" s="352">
        <v>0.35599999999999998</v>
      </c>
      <c r="AJ58" s="352">
        <v>742</v>
      </c>
      <c r="AQ58" s="352" t="s">
        <v>792</v>
      </c>
      <c r="AR58" s="352" t="s">
        <v>793</v>
      </c>
      <c r="AS58" s="352">
        <v>0</v>
      </c>
      <c r="AV58" s="352">
        <v>5.0170864000000002</v>
      </c>
      <c r="AW58" s="352" t="s">
        <v>790</v>
      </c>
    </row>
    <row r="59" spans="1:49">
      <c r="A59" s="352" t="s">
        <v>794</v>
      </c>
      <c r="B59" s="352" t="s">
        <v>618</v>
      </c>
      <c r="C59" s="352">
        <v>14</v>
      </c>
      <c r="D59" s="352" t="s">
        <v>162</v>
      </c>
      <c r="E59" s="352" t="s">
        <v>25</v>
      </c>
      <c r="F59" s="352">
        <v>1.0409999999999999</v>
      </c>
      <c r="L59" s="352">
        <v>22732</v>
      </c>
      <c r="M59" s="352">
        <v>9.6449999999999996</v>
      </c>
      <c r="O59" s="352">
        <v>130.351</v>
      </c>
      <c r="R59" s="352">
        <v>124.13</v>
      </c>
      <c r="S59" s="352" t="s">
        <v>645</v>
      </c>
      <c r="T59" s="352">
        <v>0</v>
      </c>
      <c r="U59" s="352" t="s">
        <v>646</v>
      </c>
      <c r="V59" s="352" t="s">
        <v>673</v>
      </c>
      <c r="X59" s="352" t="s">
        <v>675</v>
      </c>
      <c r="Y59" s="352">
        <v>3</v>
      </c>
      <c r="Z59" s="352">
        <v>412.8</v>
      </c>
      <c r="AA59" s="352">
        <v>464.4</v>
      </c>
      <c r="AB59" s="352">
        <v>51.6</v>
      </c>
      <c r="AF59" s="352">
        <v>6.2210000000000001</v>
      </c>
      <c r="AJ59" s="352">
        <v>4537</v>
      </c>
      <c r="AQ59" s="352" t="s">
        <v>795</v>
      </c>
      <c r="AR59" s="352" t="s">
        <v>796</v>
      </c>
      <c r="AS59" s="352">
        <v>0</v>
      </c>
      <c r="AV59" s="352">
        <v>5.0114666999999997</v>
      </c>
      <c r="AW59" s="352" t="s">
        <v>790</v>
      </c>
    </row>
    <row r="60" spans="1:49">
      <c r="A60" s="352" t="s">
        <v>797</v>
      </c>
      <c r="B60" s="352" t="s">
        <v>618</v>
      </c>
      <c r="C60" s="352">
        <v>15</v>
      </c>
      <c r="D60" s="352" t="s">
        <v>159</v>
      </c>
      <c r="E60" s="352" t="s">
        <v>512</v>
      </c>
      <c r="F60" s="352">
        <v>0.755</v>
      </c>
      <c r="H60" s="352">
        <v>9982</v>
      </c>
      <c r="I60" s="352">
        <v>0.41899999999999998</v>
      </c>
      <c r="O60" s="352">
        <v>182.58199999999999</v>
      </c>
      <c r="P60" s="352">
        <v>181.22</v>
      </c>
      <c r="S60" s="352" t="s">
        <v>619</v>
      </c>
      <c r="T60" s="352">
        <v>0</v>
      </c>
      <c r="U60" s="352" t="s">
        <v>620</v>
      </c>
      <c r="V60" s="352" t="s">
        <v>705</v>
      </c>
      <c r="X60" s="352" t="s">
        <v>705</v>
      </c>
      <c r="Y60" s="352">
        <v>1</v>
      </c>
      <c r="Z60" s="352">
        <v>13.2</v>
      </c>
      <c r="AA60" s="352">
        <v>38.4</v>
      </c>
      <c r="AB60" s="352">
        <v>25.2</v>
      </c>
      <c r="AC60" s="352">
        <v>1.3620000000000001</v>
      </c>
      <c r="AG60" s="352">
        <v>6820</v>
      </c>
      <c r="AK60" s="352" t="s">
        <v>682</v>
      </c>
      <c r="AL60" s="352" t="s">
        <v>683</v>
      </c>
      <c r="AM60" s="352" t="s">
        <v>798</v>
      </c>
      <c r="AS60" s="352">
        <v>0</v>
      </c>
      <c r="AT60" s="352">
        <v>0.68332550000000003</v>
      </c>
      <c r="AW60" s="352" t="s">
        <v>799</v>
      </c>
    </row>
    <row r="61" spans="1:49">
      <c r="A61" s="352" t="s">
        <v>800</v>
      </c>
      <c r="B61" s="352" t="s">
        <v>618</v>
      </c>
      <c r="C61" s="352">
        <v>15</v>
      </c>
      <c r="D61" s="352" t="s">
        <v>159</v>
      </c>
      <c r="E61" s="352" t="s">
        <v>512</v>
      </c>
      <c r="F61" s="352">
        <v>0.755</v>
      </c>
      <c r="H61" s="352">
        <v>10002</v>
      </c>
      <c r="I61" s="352">
        <v>0</v>
      </c>
      <c r="O61" s="352">
        <v>183.23500000000001</v>
      </c>
      <c r="P61" s="352">
        <v>181.869</v>
      </c>
      <c r="S61" s="352" t="s">
        <v>619</v>
      </c>
      <c r="T61" s="352">
        <v>0</v>
      </c>
      <c r="U61" s="352" t="s">
        <v>620</v>
      </c>
      <c r="V61" s="352" t="s">
        <v>705</v>
      </c>
      <c r="X61" s="352" t="s">
        <v>705</v>
      </c>
      <c r="Y61" s="352">
        <v>2</v>
      </c>
      <c r="Z61" s="352">
        <v>53.5</v>
      </c>
      <c r="AA61" s="352">
        <v>78.599999999999994</v>
      </c>
      <c r="AB61" s="352">
        <v>25.2</v>
      </c>
      <c r="AC61" s="352">
        <v>1.3660000000000001</v>
      </c>
      <c r="AG61" s="352">
        <v>6829</v>
      </c>
      <c r="AK61" s="352" t="s">
        <v>686</v>
      </c>
      <c r="AL61" s="352" t="s">
        <v>628</v>
      </c>
      <c r="AM61" s="352" t="s">
        <v>801</v>
      </c>
      <c r="AS61" s="352">
        <v>1</v>
      </c>
      <c r="AT61" s="352">
        <v>0.68303930000000002</v>
      </c>
      <c r="AW61" s="352" t="s">
        <v>799</v>
      </c>
    </row>
    <row r="62" spans="1:49">
      <c r="A62" s="352" t="s">
        <v>802</v>
      </c>
      <c r="B62" s="352" t="s">
        <v>618</v>
      </c>
      <c r="C62" s="352">
        <v>15</v>
      </c>
      <c r="D62" s="352" t="s">
        <v>159</v>
      </c>
      <c r="E62" s="352" t="s">
        <v>512</v>
      </c>
      <c r="F62" s="352">
        <v>0.755</v>
      </c>
      <c r="G62" s="352" t="s">
        <v>630</v>
      </c>
      <c r="H62" s="352">
        <v>2686</v>
      </c>
      <c r="I62" s="352">
        <v>29.402999999999999</v>
      </c>
      <c r="N62" s="352">
        <v>13.6681303</v>
      </c>
      <c r="O62" s="352">
        <v>60.436</v>
      </c>
      <c r="P62" s="352">
        <v>59.972000000000001</v>
      </c>
      <c r="S62" s="352" t="s">
        <v>619</v>
      </c>
      <c r="T62" s="352">
        <v>0</v>
      </c>
      <c r="U62" s="352" t="s">
        <v>620</v>
      </c>
      <c r="V62" s="352" t="s">
        <v>705</v>
      </c>
      <c r="X62" s="352" t="s">
        <v>705</v>
      </c>
      <c r="Y62" s="352">
        <v>3</v>
      </c>
      <c r="Z62" s="352">
        <v>88.1</v>
      </c>
      <c r="AA62" s="352">
        <v>158.5</v>
      </c>
      <c r="AB62" s="352">
        <v>70.400000000000006</v>
      </c>
      <c r="AC62" s="352">
        <v>0.46400000000000002</v>
      </c>
      <c r="AG62" s="352">
        <v>1889</v>
      </c>
      <c r="AK62" s="352" t="s">
        <v>688</v>
      </c>
      <c r="AL62" s="352" t="s">
        <v>689</v>
      </c>
      <c r="AM62" s="352" t="s">
        <v>803</v>
      </c>
      <c r="AS62" s="352">
        <v>0</v>
      </c>
      <c r="AT62" s="352">
        <v>0.7031229</v>
      </c>
      <c r="AW62" s="352" t="s">
        <v>799</v>
      </c>
    </row>
    <row r="63" spans="1:49">
      <c r="A63" s="352" t="s">
        <v>804</v>
      </c>
      <c r="B63" s="352" t="s">
        <v>618</v>
      </c>
      <c r="C63" s="352">
        <v>15</v>
      </c>
      <c r="D63" s="352" t="s">
        <v>159</v>
      </c>
      <c r="E63" s="352" t="s">
        <v>512</v>
      </c>
      <c r="F63" s="352">
        <v>0.755</v>
      </c>
      <c r="G63" s="352" t="s">
        <v>634</v>
      </c>
      <c r="J63" s="352">
        <v>5971</v>
      </c>
      <c r="K63" s="352">
        <v>62.295000000000002</v>
      </c>
      <c r="N63" s="352">
        <v>77.093652700000007</v>
      </c>
      <c r="O63" s="352">
        <v>181.96600000000001</v>
      </c>
      <c r="Q63" s="352">
        <v>178.964</v>
      </c>
      <c r="S63" s="352" t="s">
        <v>635</v>
      </c>
      <c r="T63" s="352">
        <v>89</v>
      </c>
      <c r="U63" s="352" t="s">
        <v>620</v>
      </c>
      <c r="V63" s="352" t="s">
        <v>705</v>
      </c>
      <c r="X63" s="352" t="s">
        <v>705</v>
      </c>
      <c r="Y63" s="352">
        <v>4</v>
      </c>
      <c r="Z63" s="352">
        <v>217</v>
      </c>
      <c r="AA63" s="352">
        <v>314.5</v>
      </c>
      <c r="AB63" s="352">
        <v>97.5</v>
      </c>
      <c r="AD63" s="352">
        <v>2.246</v>
      </c>
      <c r="AE63" s="352">
        <v>0.75600000000000001</v>
      </c>
      <c r="AH63" s="352">
        <v>7595</v>
      </c>
      <c r="AI63" s="352">
        <v>8418</v>
      </c>
      <c r="AN63" s="352" t="s">
        <v>805</v>
      </c>
      <c r="AO63" s="352" t="s">
        <v>697</v>
      </c>
      <c r="AP63" s="352" t="s">
        <v>806</v>
      </c>
      <c r="AS63" s="352">
        <v>0</v>
      </c>
      <c r="AU63" s="352">
        <v>1.2550486999999999</v>
      </c>
      <c r="AW63" s="352" t="s">
        <v>799</v>
      </c>
    </row>
    <row r="64" spans="1:49">
      <c r="A64" s="352" t="s">
        <v>807</v>
      </c>
      <c r="B64" s="352" t="s">
        <v>618</v>
      </c>
      <c r="C64" s="352">
        <v>15</v>
      </c>
      <c r="D64" s="352" t="s">
        <v>159</v>
      </c>
      <c r="E64" s="352" t="s">
        <v>512</v>
      </c>
      <c r="F64" s="352">
        <v>0.755</v>
      </c>
      <c r="J64" s="352">
        <v>6344</v>
      </c>
      <c r="K64" s="352">
        <v>-11.009</v>
      </c>
      <c r="O64" s="352">
        <v>180.749</v>
      </c>
      <c r="Q64" s="352">
        <v>177.917</v>
      </c>
      <c r="S64" s="352" t="s">
        <v>635</v>
      </c>
      <c r="T64" s="352">
        <v>89</v>
      </c>
      <c r="U64" s="352" t="s">
        <v>620</v>
      </c>
      <c r="V64" s="352" t="s">
        <v>705</v>
      </c>
      <c r="X64" s="352" t="s">
        <v>705</v>
      </c>
      <c r="Y64" s="352">
        <v>5</v>
      </c>
      <c r="Z64" s="352">
        <v>437.8</v>
      </c>
      <c r="AA64" s="352">
        <v>473</v>
      </c>
      <c r="AB64" s="352">
        <v>35.200000000000003</v>
      </c>
      <c r="AD64" s="352">
        <v>2.0880000000000001</v>
      </c>
      <c r="AE64" s="352">
        <v>0.74399999999999999</v>
      </c>
      <c r="AH64" s="352">
        <v>7443</v>
      </c>
      <c r="AI64" s="352">
        <v>8841</v>
      </c>
      <c r="AN64" s="352" t="s">
        <v>721</v>
      </c>
      <c r="AO64" s="352" t="s">
        <v>722</v>
      </c>
      <c r="AP64" s="352" t="s">
        <v>760</v>
      </c>
      <c r="AS64" s="352">
        <v>0</v>
      </c>
      <c r="AU64" s="352">
        <v>1.1736428999999999</v>
      </c>
      <c r="AW64" s="352" t="s">
        <v>799</v>
      </c>
    </row>
    <row r="65" spans="1:49">
      <c r="A65" s="352" t="s">
        <v>808</v>
      </c>
      <c r="B65" s="352" t="s">
        <v>618</v>
      </c>
      <c r="C65" s="352">
        <v>15</v>
      </c>
      <c r="D65" s="352" t="s">
        <v>159</v>
      </c>
      <c r="E65" s="352" t="s">
        <v>512</v>
      </c>
      <c r="F65" s="352">
        <v>0.755</v>
      </c>
      <c r="J65" s="352">
        <v>6334</v>
      </c>
      <c r="K65" s="352">
        <v>-11.5</v>
      </c>
      <c r="O65" s="352">
        <v>180.89099999999999</v>
      </c>
      <c r="Q65" s="352">
        <v>178.05799999999999</v>
      </c>
      <c r="S65" s="352" t="s">
        <v>635</v>
      </c>
      <c r="T65" s="352">
        <v>89</v>
      </c>
      <c r="U65" s="352" t="s">
        <v>620</v>
      </c>
      <c r="V65" s="352" t="s">
        <v>705</v>
      </c>
      <c r="X65" s="352" t="s">
        <v>705</v>
      </c>
      <c r="Y65" s="352">
        <v>6</v>
      </c>
      <c r="Z65" s="352">
        <v>488.1</v>
      </c>
      <c r="AA65" s="352">
        <v>523.29999999999995</v>
      </c>
      <c r="AB65" s="352">
        <v>35.200000000000003</v>
      </c>
      <c r="AD65" s="352">
        <v>2.089</v>
      </c>
      <c r="AE65" s="352">
        <v>0.74399999999999999</v>
      </c>
      <c r="AH65" s="352">
        <v>7429</v>
      </c>
      <c r="AI65" s="352">
        <v>8820</v>
      </c>
      <c r="AN65" s="352" t="s">
        <v>666</v>
      </c>
      <c r="AO65" s="352" t="s">
        <v>809</v>
      </c>
      <c r="AP65" s="352" t="s">
        <v>810</v>
      </c>
      <c r="AS65" s="352">
        <v>1</v>
      </c>
      <c r="AU65" s="352">
        <v>1.1730704000000001</v>
      </c>
      <c r="AW65" s="352" t="s">
        <v>799</v>
      </c>
    </row>
    <row r="66" spans="1:49">
      <c r="A66" s="352" t="s">
        <v>811</v>
      </c>
      <c r="B66" s="352" t="s">
        <v>618</v>
      </c>
      <c r="C66" s="352">
        <v>16</v>
      </c>
      <c r="D66" s="352" t="s">
        <v>159</v>
      </c>
      <c r="E66" s="352" t="s">
        <v>512</v>
      </c>
      <c r="F66" s="352">
        <v>0.755</v>
      </c>
      <c r="L66" s="352">
        <v>22861</v>
      </c>
      <c r="M66" s="352">
        <v>9.6</v>
      </c>
      <c r="O66" s="352">
        <v>133.02099999999999</v>
      </c>
      <c r="R66" s="352">
        <v>126.673</v>
      </c>
      <c r="S66" s="352" t="s">
        <v>645</v>
      </c>
      <c r="T66" s="352">
        <v>0</v>
      </c>
      <c r="U66" s="352" t="s">
        <v>646</v>
      </c>
      <c r="V66" s="352" t="s">
        <v>673</v>
      </c>
      <c r="X66" s="352" t="s">
        <v>675</v>
      </c>
      <c r="Y66" s="352">
        <v>1</v>
      </c>
      <c r="Z66" s="352">
        <v>29.5</v>
      </c>
      <c r="AA66" s="352">
        <v>82.6</v>
      </c>
      <c r="AB66" s="352">
        <v>53.1</v>
      </c>
      <c r="AF66" s="352">
        <v>6.3479999999999999</v>
      </c>
      <c r="AJ66" s="352">
        <v>4564</v>
      </c>
      <c r="AQ66" s="352" t="s">
        <v>812</v>
      </c>
      <c r="AR66" s="352" t="s">
        <v>813</v>
      </c>
      <c r="AS66" s="352">
        <v>1</v>
      </c>
      <c r="AV66" s="352">
        <v>5.0113434999999997</v>
      </c>
      <c r="AW66" s="352" t="s">
        <v>814</v>
      </c>
    </row>
    <row r="67" spans="1:49">
      <c r="A67" s="352" t="s">
        <v>815</v>
      </c>
      <c r="B67" s="352" t="s">
        <v>618</v>
      </c>
      <c r="C67" s="352">
        <v>16</v>
      </c>
      <c r="D67" s="352" t="s">
        <v>159</v>
      </c>
      <c r="E67" s="352" t="s">
        <v>512</v>
      </c>
      <c r="F67" s="352">
        <v>0.755</v>
      </c>
      <c r="L67" s="352">
        <v>22637</v>
      </c>
      <c r="M67" s="352">
        <v>9.6880000000000006</v>
      </c>
      <c r="O67" s="352">
        <v>129.39500000000001</v>
      </c>
      <c r="R67" s="352">
        <v>123.22</v>
      </c>
      <c r="S67" s="352" t="s">
        <v>645</v>
      </c>
      <c r="T67" s="352">
        <v>0</v>
      </c>
      <c r="U67" s="352" t="s">
        <v>646</v>
      </c>
      <c r="V67" s="352" t="s">
        <v>673</v>
      </c>
      <c r="X67" s="352" t="s">
        <v>675</v>
      </c>
      <c r="Y67" s="352">
        <v>2</v>
      </c>
      <c r="Z67" s="352">
        <v>412.8</v>
      </c>
      <c r="AA67" s="352">
        <v>464.2</v>
      </c>
      <c r="AB67" s="352">
        <v>51.4</v>
      </c>
      <c r="AF67" s="352">
        <v>6.1749999999999998</v>
      </c>
      <c r="AJ67" s="352">
        <v>4518</v>
      </c>
      <c r="AQ67" s="352" t="s">
        <v>816</v>
      </c>
      <c r="AR67" s="352" t="s">
        <v>817</v>
      </c>
      <c r="AS67" s="352">
        <v>0</v>
      </c>
      <c r="AV67" s="352">
        <v>5.0117449000000001</v>
      </c>
      <c r="AW67" s="352" t="s">
        <v>814</v>
      </c>
    </row>
    <row r="68" spans="1:49">
      <c r="A68" s="352" t="s">
        <v>818</v>
      </c>
      <c r="B68" s="352" t="s">
        <v>618</v>
      </c>
      <c r="C68" s="352">
        <v>17</v>
      </c>
      <c r="D68" s="352" t="s">
        <v>160</v>
      </c>
      <c r="E68" s="352" t="s">
        <v>512</v>
      </c>
      <c r="F68" s="352">
        <v>0.81100000000000005</v>
      </c>
      <c r="H68" s="352">
        <v>10042</v>
      </c>
      <c r="I68" s="352">
        <v>0.40799999999999997</v>
      </c>
      <c r="O68" s="352">
        <v>183.59200000000001</v>
      </c>
      <c r="P68" s="352">
        <v>182.22300000000001</v>
      </c>
      <c r="S68" s="352" t="s">
        <v>619</v>
      </c>
      <c r="T68" s="352">
        <v>0</v>
      </c>
      <c r="U68" s="352" t="s">
        <v>620</v>
      </c>
      <c r="V68" s="352" t="s">
        <v>705</v>
      </c>
      <c r="X68" s="352" t="s">
        <v>705</v>
      </c>
      <c r="Y68" s="352">
        <v>1</v>
      </c>
      <c r="Z68" s="352">
        <v>13.2</v>
      </c>
      <c r="AA68" s="352">
        <v>38.4</v>
      </c>
      <c r="AB68" s="352">
        <v>25.2</v>
      </c>
      <c r="AC68" s="352">
        <v>1.37</v>
      </c>
      <c r="AG68" s="352">
        <v>6860</v>
      </c>
      <c r="AK68" s="352" t="s">
        <v>656</v>
      </c>
      <c r="AL68" s="352" t="s">
        <v>683</v>
      </c>
      <c r="AM68" s="352" t="s">
        <v>819</v>
      </c>
      <c r="AS68" s="352">
        <v>0</v>
      </c>
      <c r="AT68" s="352">
        <v>0.68333880000000002</v>
      </c>
      <c r="AW68" s="352" t="s">
        <v>820</v>
      </c>
    </row>
    <row r="69" spans="1:49">
      <c r="A69" s="352" t="s">
        <v>821</v>
      </c>
      <c r="B69" s="352" t="s">
        <v>618</v>
      </c>
      <c r="C69" s="352">
        <v>17</v>
      </c>
      <c r="D69" s="352" t="s">
        <v>160</v>
      </c>
      <c r="E69" s="352" t="s">
        <v>512</v>
      </c>
      <c r="F69" s="352">
        <v>0.81100000000000005</v>
      </c>
      <c r="H69" s="352">
        <v>10049</v>
      </c>
      <c r="I69" s="352">
        <v>0</v>
      </c>
      <c r="O69" s="352">
        <v>184.41800000000001</v>
      </c>
      <c r="P69" s="352">
        <v>183.042</v>
      </c>
      <c r="S69" s="352" t="s">
        <v>619</v>
      </c>
      <c r="T69" s="352">
        <v>0</v>
      </c>
      <c r="U69" s="352" t="s">
        <v>620</v>
      </c>
      <c r="V69" s="352" t="s">
        <v>705</v>
      </c>
      <c r="X69" s="352" t="s">
        <v>705</v>
      </c>
      <c r="Y69" s="352">
        <v>2</v>
      </c>
      <c r="Z69" s="352">
        <v>53.5</v>
      </c>
      <c r="AA69" s="352">
        <v>78.599999999999994</v>
      </c>
      <c r="AB69" s="352">
        <v>25.2</v>
      </c>
      <c r="AC69" s="352">
        <v>1.375</v>
      </c>
      <c r="AG69" s="352">
        <v>6861</v>
      </c>
      <c r="AK69" s="352" t="s">
        <v>660</v>
      </c>
      <c r="AL69" s="352" t="s">
        <v>752</v>
      </c>
      <c r="AM69" s="352" t="s">
        <v>822</v>
      </c>
      <c r="AS69" s="352">
        <v>1</v>
      </c>
      <c r="AT69" s="352">
        <v>0.68306</v>
      </c>
      <c r="AW69" s="352" t="s">
        <v>820</v>
      </c>
    </row>
    <row r="70" spans="1:49">
      <c r="A70" s="352" t="s">
        <v>823</v>
      </c>
      <c r="B70" s="352" t="s">
        <v>618</v>
      </c>
      <c r="C70" s="352">
        <v>17</v>
      </c>
      <c r="D70" s="352" t="s">
        <v>160</v>
      </c>
      <c r="E70" s="352" t="s">
        <v>512</v>
      </c>
      <c r="F70" s="352">
        <v>0.81100000000000005</v>
      </c>
      <c r="G70" s="352" t="s">
        <v>630</v>
      </c>
      <c r="H70" s="352">
        <v>2900</v>
      </c>
      <c r="I70" s="352">
        <v>29.390999999999998</v>
      </c>
      <c r="N70" s="352">
        <v>13.6105068</v>
      </c>
      <c r="O70" s="352">
        <v>64.644999999999996</v>
      </c>
      <c r="P70" s="352">
        <v>64.147999999999996</v>
      </c>
      <c r="S70" s="352" t="s">
        <v>619</v>
      </c>
      <c r="T70" s="352">
        <v>0</v>
      </c>
      <c r="U70" s="352" t="s">
        <v>620</v>
      </c>
      <c r="V70" s="352" t="s">
        <v>705</v>
      </c>
      <c r="X70" s="352" t="s">
        <v>705</v>
      </c>
      <c r="Y70" s="352">
        <v>3</v>
      </c>
      <c r="Z70" s="352">
        <v>87.4</v>
      </c>
      <c r="AA70" s="352">
        <v>157.9</v>
      </c>
      <c r="AB70" s="352">
        <v>70.400000000000006</v>
      </c>
      <c r="AC70" s="352">
        <v>0.496</v>
      </c>
      <c r="AG70" s="352">
        <v>2040</v>
      </c>
      <c r="AK70" s="352" t="s">
        <v>824</v>
      </c>
      <c r="AL70" s="352" t="s">
        <v>632</v>
      </c>
      <c r="AM70" s="352" t="s">
        <v>825</v>
      </c>
      <c r="AS70" s="352">
        <v>0</v>
      </c>
      <c r="AT70" s="352">
        <v>0.70313579999999998</v>
      </c>
      <c r="AW70" s="352" t="s">
        <v>820</v>
      </c>
    </row>
    <row r="71" spans="1:49">
      <c r="A71" s="352" t="s">
        <v>826</v>
      </c>
      <c r="B71" s="352" t="s">
        <v>618</v>
      </c>
      <c r="C71" s="352">
        <v>17</v>
      </c>
      <c r="D71" s="352" t="s">
        <v>160</v>
      </c>
      <c r="E71" s="352" t="s">
        <v>512</v>
      </c>
      <c r="F71" s="352">
        <v>0.81100000000000005</v>
      </c>
      <c r="G71" s="352" t="s">
        <v>634</v>
      </c>
      <c r="J71" s="352">
        <v>6434</v>
      </c>
      <c r="K71" s="352">
        <v>62.220999999999997</v>
      </c>
      <c r="N71" s="352">
        <v>77.161813699999996</v>
      </c>
      <c r="O71" s="352">
        <v>195.636</v>
      </c>
      <c r="Q71" s="352">
        <v>192.40899999999999</v>
      </c>
      <c r="S71" s="352" t="s">
        <v>635</v>
      </c>
      <c r="T71" s="352">
        <v>89</v>
      </c>
      <c r="U71" s="352" t="s">
        <v>620</v>
      </c>
      <c r="V71" s="352" t="s">
        <v>705</v>
      </c>
      <c r="X71" s="352" t="s">
        <v>705</v>
      </c>
      <c r="Y71" s="352">
        <v>4</v>
      </c>
      <c r="Z71" s="352">
        <v>215.7</v>
      </c>
      <c r="AA71" s="352">
        <v>313.89999999999998</v>
      </c>
      <c r="AB71" s="352">
        <v>98.1</v>
      </c>
      <c r="AD71" s="352">
        <v>2.415</v>
      </c>
      <c r="AE71" s="352">
        <v>0.81200000000000006</v>
      </c>
      <c r="AH71" s="352">
        <v>8178</v>
      </c>
      <c r="AI71" s="352">
        <v>9069</v>
      </c>
      <c r="AN71" s="352" t="s">
        <v>636</v>
      </c>
      <c r="AO71" s="352" t="s">
        <v>671</v>
      </c>
      <c r="AP71" s="352" t="s">
        <v>827</v>
      </c>
      <c r="AS71" s="352">
        <v>0</v>
      </c>
      <c r="AU71" s="352">
        <v>1.2549809000000001</v>
      </c>
      <c r="AW71" s="352" t="s">
        <v>820</v>
      </c>
    </row>
    <row r="72" spans="1:49">
      <c r="A72" s="352" t="s">
        <v>828</v>
      </c>
      <c r="B72" s="352" t="s">
        <v>618</v>
      </c>
      <c r="C72" s="352">
        <v>17</v>
      </c>
      <c r="D72" s="352" t="s">
        <v>160</v>
      </c>
      <c r="E72" s="352" t="s">
        <v>512</v>
      </c>
      <c r="F72" s="352">
        <v>0.81100000000000005</v>
      </c>
      <c r="J72" s="352">
        <v>6322</v>
      </c>
      <c r="K72" s="352">
        <v>-11.003</v>
      </c>
      <c r="O72" s="352">
        <v>180.11199999999999</v>
      </c>
      <c r="Q72" s="352">
        <v>177.29</v>
      </c>
      <c r="S72" s="352" t="s">
        <v>635</v>
      </c>
      <c r="T72" s="352">
        <v>89</v>
      </c>
      <c r="U72" s="352" t="s">
        <v>620</v>
      </c>
      <c r="V72" s="352" t="s">
        <v>705</v>
      </c>
      <c r="X72" s="352" t="s">
        <v>705</v>
      </c>
      <c r="Y72" s="352">
        <v>5</v>
      </c>
      <c r="Z72" s="352">
        <v>437.8</v>
      </c>
      <c r="AA72" s="352">
        <v>473</v>
      </c>
      <c r="AB72" s="352">
        <v>35.200000000000003</v>
      </c>
      <c r="AD72" s="352">
        <v>2.081</v>
      </c>
      <c r="AE72" s="352">
        <v>0.74099999999999999</v>
      </c>
      <c r="AH72" s="352">
        <v>7417</v>
      </c>
      <c r="AI72" s="352">
        <v>8810</v>
      </c>
      <c r="AN72" s="352" t="s">
        <v>736</v>
      </c>
      <c r="AO72" s="352" t="s">
        <v>829</v>
      </c>
      <c r="AP72" s="352" t="s">
        <v>830</v>
      </c>
      <c r="AS72" s="352">
        <v>0</v>
      </c>
      <c r="AU72" s="352">
        <v>1.1736614999999999</v>
      </c>
      <c r="AW72" s="352" t="s">
        <v>820</v>
      </c>
    </row>
    <row r="73" spans="1:49">
      <c r="A73" s="352" t="s">
        <v>831</v>
      </c>
      <c r="B73" s="352" t="s">
        <v>618</v>
      </c>
      <c r="C73" s="352">
        <v>17</v>
      </c>
      <c r="D73" s="352" t="s">
        <v>160</v>
      </c>
      <c r="E73" s="352" t="s">
        <v>512</v>
      </c>
      <c r="F73" s="352">
        <v>0.81100000000000005</v>
      </c>
      <c r="J73" s="352">
        <v>6300</v>
      </c>
      <c r="K73" s="352">
        <v>-11.5</v>
      </c>
      <c r="O73" s="352">
        <v>180.46299999999999</v>
      </c>
      <c r="Q73" s="352">
        <v>177.637</v>
      </c>
      <c r="S73" s="352" t="s">
        <v>635</v>
      </c>
      <c r="T73" s="352">
        <v>89</v>
      </c>
      <c r="U73" s="352" t="s">
        <v>620</v>
      </c>
      <c r="V73" s="352" t="s">
        <v>705</v>
      </c>
      <c r="X73" s="352" t="s">
        <v>705</v>
      </c>
      <c r="Y73" s="352">
        <v>6</v>
      </c>
      <c r="Z73" s="352">
        <v>488.1</v>
      </c>
      <c r="AA73" s="352">
        <v>523.29999999999995</v>
      </c>
      <c r="AB73" s="352">
        <v>35.200000000000003</v>
      </c>
      <c r="AD73" s="352">
        <v>2.0840000000000001</v>
      </c>
      <c r="AE73" s="352">
        <v>0.74199999999999999</v>
      </c>
      <c r="AH73" s="352">
        <v>7389</v>
      </c>
      <c r="AI73" s="352">
        <v>8774</v>
      </c>
      <c r="AN73" s="352" t="s">
        <v>832</v>
      </c>
      <c r="AO73" s="352" t="s">
        <v>667</v>
      </c>
      <c r="AP73" s="352" t="s">
        <v>833</v>
      </c>
      <c r="AS73" s="352">
        <v>1</v>
      </c>
      <c r="AU73" s="352">
        <v>1.1730845999999999</v>
      </c>
      <c r="AW73" s="352" t="s">
        <v>820</v>
      </c>
    </row>
    <row r="74" spans="1:49">
      <c r="A74" s="352" t="s">
        <v>834</v>
      </c>
      <c r="B74" s="352" t="s">
        <v>618</v>
      </c>
      <c r="C74" s="352">
        <v>18</v>
      </c>
      <c r="D74" s="352" t="s">
        <v>160</v>
      </c>
      <c r="E74" s="352" t="s">
        <v>512</v>
      </c>
      <c r="F74" s="352">
        <v>0.81100000000000005</v>
      </c>
      <c r="L74" s="352">
        <v>22717</v>
      </c>
      <c r="M74" s="352">
        <v>9.6</v>
      </c>
      <c r="O74" s="352">
        <v>132.19800000000001</v>
      </c>
      <c r="R74" s="352">
        <v>125.889</v>
      </c>
      <c r="S74" s="352" t="s">
        <v>645</v>
      </c>
      <c r="T74" s="352">
        <v>0</v>
      </c>
      <c r="U74" s="352" t="s">
        <v>646</v>
      </c>
      <c r="V74" s="352" t="s">
        <v>673</v>
      </c>
      <c r="X74" s="352" t="s">
        <v>675</v>
      </c>
      <c r="Y74" s="352">
        <v>1</v>
      </c>
      <c r="Z74" s="352">
        <v>29.5</v>
      </c>
      <c r="AA74" s="352">
        <v>82.6</v>
      </c>
      <c r="AB74" s="352">
        <v>53.1</v>
      </c>
      <c r="AF74" s="352">
        <v>6.3090000000000002</v>
      </c>
      <c r="AJ74" s="352">
        <v>4535</v>
      </c>
      <c r="AQ74" s="352" t="s">
        <v>835</v>
      </c>
      <c r="AR74" s="352" t="s">
        <v>836</v>
      </c>
      <c r="AS74" s="352">
        <v>1</v>
      </c>
      <c r="AV74" s="352">
        <v>5.0116307999999998</v>
      </c>
      <c r="AW74" s="352" t="s">
        <v>837</v>
      </c>
    </row>
    <row r="75" spans="1:49">
      <c r="A75" s="352" t="s">
        <v>838</v>
      </c>
      <c r="B75" s="352" t="s">
        <v>618</v>
      </c>
      <c r="C75" s="352">
        <v>18</v>
      </c>
      <c r="D75" s="352" t="s">
        <v>160</v>
      </c>
      <c r="E75" s="352" t="s">
        <v>512</v>
      </c>
      <c r="F75" s="352">
        <v>0.81100000000000005</v>
      </c>
      <c r="L75" s="352">
        <v>22591</v>
      </c>
      <c r="M75" s="352">
        <v>9.6890000000000001</v>
      </c>
      <c r="O75" s="352">
        <v>129.14400000000001</v>
      </c>
      <c r="R75" s="352">
        <v>122.98</v>
      </c>
      <c r="S75" s="352" t="s">
        <v>645</v>
      </c>
      <c r="T75" s="352">
        <v>0</v>
      </c>
      <c r="U75" s="352" t="s">
        <v>646</v>
      </c>
      <c r="V75" s="352" t="s">
        <v>673</v>
      </c>
      <c r="X75" s="352" t="s">
        <v>675</v>
      </c>
      <c r="Y75" s="352">
        <v>2</v>
      </c>
      <c r="Z75" s="352">
        <v>412.8</v>
      </c>
      <c r="AA75" s="352">
        <v>464.4</v>
      </c>
      <c r="AB75" s="352">
        <v>51.6</v>
      </c>
      <c r="AF75" s="352">
        <v>6.1639999999999997</v>
      </c>
      <c r="AJ75" s="352">
        <v>4508</v>
      </c>
      <c r="AQ75" s="352" t="s">
        <v>839</v>
      </c>
      <c r="AR75" s="352" t="s">
        <v>840</v>
      </c>
      <c r="AS75" s="352">
        <v>0</v>
      </c>
      <c r="AV75" s="352">
        <v>5.0120351000000003</v>
      </c>
      <c r="AW75" s="352" t="s">
        <v>837</v>
      </c>
    </row>
    <row r="76" spans="1:49">
      <c r="A76" s="352" t="s">
        <v>841</v>
      </c>
      <c r="B76" s="352" t="s">
        <v>618</v>
      </c>
      <c r="C76" s="352">
        <v>19</v>
      </c>
      <c r="D76" s="352" t="s">
        <v>163</v>
      </c>
      <c r="E76" s="352" t="s">
        <v>21</v>
      </c>
      <c r="F76" s="352">
        <v>8.3000000000000004E-2</v>
      </c>
      <c r="H76" s="352">
        <v>10037</v>
      </c>
      <c r="I76" s="352">
        <v>0.432</v>
      </c>
      <c r="O76" s="352">
        <v>183.44200000000001</v>
      </c>
      <c r="P76" s="352">
        <v>182.07300000000001</v>
      </c>
      <c r="S76" s="352" t="s">
        <v>619</v>
      </c>
      <c r="T76" s="352">
        <v>0</v>
      </c>
      <c r="U76" s="352" t="s">
        <v>620</v>
      </c>
      <c r="V76" s="352" t="s">
        <v>705</v>
      </c>
      <c r="X76" s="352" t="s">
        <v>705</v>
      </c>
      <c r="Y76" s="352">
        <v>1</v>
      </c>
      <c r="Z76" s="352">
        <v>13.2</v>
      </c>
      <c r="AA76" s="352">
        <v>38.4</v>
      </c>
      <c r="AB76" s="352">
        <v>25.2</v>
      </c>
      <c r="AC76" s="352">
        <v>1.369</v>
      </c>
      <c r="AG76" s="352">
        <v>6856</v>
      </c>
      <c r="AK76" s="352" t="s">
        <v>842</v>
      </c>
      <c r="AL76" s="352" t="s">
        <v>657</v>
      </c>
      <c r="AM76" s="352" t="s">
        <v>843</v>
      </c>
      <c r="AS76" s="352">
        <v>0</v>
      </c>
      <c r="AT76" s="352">
        <v>0.68335429999999997</v>
      </c>
      <c r="AW76" s="352" t="s">
        <v>844</v>
      </c>
    </row>
    <row r="77" spans="1:49">
      <c r="A77" s="352" t="s">
        <v>845</v>
      </c>
      <c r="B77" s="352" t="s">
        <v>618</v>
      </c>
      <c r="C77" s="352">
        <v>19</v>
      </c>
      <c r="D77" s="352" t="s">
        <v>163</v>
      </c>
      <c r="E77" s="352" t="s">
        <v>21</v>
      </c>
      <c r="F77" s="352">
        <v>8.3000000000000004E-2</v>
      </c>
      <c r="H77" s="352">
        <v>10031</v>
      </c>
      <c r="I77" s="352">
        <v>0</v>
      </c>
      <c r="O77" s="352">
        <v>184.327</v>
      </c>
      <c r="P77" s="352">
        <v>182.953</v>
      </c>
      <c r="S77" s="352" t="s">
        <v>619</v>
      </c>
      <c r="T77" s="352">
        <v>0</v>
      </c>
      <c r="U77" s="352" t="s">
        <v>620</v>
      </c>
      <c r="V77" s="352" t="s">
        <v>705</v>
      </c>
      <c r="X77" s="352" t="s">
        <v>705</v>
      </c>
      <c r="Y77" s="352">
        <v>2</v>
      </c>
      <c r="Z77" s="352">
        <v>53.5</v>
      </c>
      <c r="AA77" s="352">
        <v>78.599999999999994</v>
      </c>
      <c r="AB77" s="352">
        <v>25.2</v>
      </c>
      <c r="AC77" s="352">
        <v>1.375</v>
      </c>
      <c r="AG77" s="352">
        <v>6848</v>
      </c>
      <c r="AK77" s="352" t="s">
        <v>688</v>
      </c>
      <c r="AL77" s="352" t="s">
        <v>661</v>
      </c>
      <c r="AM77" s="352" t="s">
        <v>801</v>
      </c>
      <c r="AS77" s="352">
        <v>1</v>
      </c>
      <c r="AT77" s="352">
        <v>0.68305890000000002</v>
      </c>
      <c r="AW77" s="352" t="s">
        <v>844</v>
      </c>
    </row>
    <row r="78" spans="1:49">
      <c r="A78" s="352" t="s">
        <v>846</v>
      </c>
      <c r="B78" s="352" t="s">
        <v>618</v>
      </c>
      <c r="C78" s="352">
        <v>19</v>
      </c>
      <c r="D78" s="352" t="s">
        <v>163</v>
      </c>
      <c r="E78" s="352" t="s">
        <v>21</v>
      </c>
      <c r="F78" s="352">
        <v>8.3000000000000004E-2</v>
      </c>
      <c r="J78" s="352">
        <v>6340</v>
      </c>
      <c r="K78" s="352">
        <v>-10.528</v>
      </c>
      <c r="O78" s="352">
        <v>180.19499999999999</v>
      </c>
      <c r="Q78" s="352">
        <v>177.369</v>
      </c>
      <c r="S78" s="352" t="s">
        <v>635</v>
      </c>
      <c r="T78" s="352">
        <v>89</v>
      </c>
      <c r="U78" s="352" t="s">
        <v>620</v>
      </c>
      <c r="V78" s="352" t="s">
        <v>705</v>
      </c>
      <c r="X78" s="352" t="s">
        <v>705</v>
      </c>
      <c r="Y78" s="352">
        <v>3</v>
      </c>
      <c r="Z78" s="352">
        <v>437.8</v>
      </c>
      <c r="AA78" s="352">
        <v>473</v>
      </c>
      <c r="AB78" s="352">
        <v>35.200000000000003</v>
      </c>
      <c r="AD78" s="352">
        <v>2.0830000000000002</v>
      </c>
      <c r="AE78" s="352">
        <v>0.74199999999999999</v>
      </c>
      <c r="AH78" s="352">
        <v>7442</v>
      </c>
      <c r="AI78" s="352">
        <v>8839</v>
      </c>
      <c r="AN78" s="352" t="s">
        <v>847</v>
      </c>
      <c r="AO78" s="352" t="s">
        <v>666</v>
      </c>
      <c r="AP78" s="352" t="s">
        <v>848</v>
      </c>
      <c r="AS78" s="352">
        <v>0</v>
      </c>
      <c r="AU78" s="352">
        <v>1.1746108</v>
      </c>
      <c r="AW78" s="352" t="s">
        <v>844</v>
      </c>
    </row>
    <row r="79" spans="1:49">
      <c r="A79" s="352" t="s">
        <v>849</v>
      </c>
      <c r="B79" s="352" t="s">
        <v>618</v>
      </c>
      <c r="C79" s="352">
        <v>19</v>
      </c>
      <c r="D79" s="352" t="s">
        <v>163</v>
      </c>
      <c r="E79" s="352" t="s">
        <v>21</v>
      </c>
      <c r="F79" s="352">
        <v>8.3000000000000004E-2</v>
      </c>
      <c r="J79" s="352">
        <v>6320</v>
      </c>
      <c r="K79" s="352">
        <v>-11.5</v>
      </c>
      <c r="O79" s="352">
        <v>180.791</v>
      </c>
      <c r="Q79" s="352">
        <v>177.959</v>
      </c>
      <c r="S79" s="352" t="s">
        <v>635</v>
      </c>
      <c r="T79" s="352">
        <v>89</v>
      </c>
      <c r="U79" s="352" t="s">
        <v>620</v>
      </c>
      <c r="V79" s="352" t="s">
        <v>705</v>
      </c>
      <c r="X79" s="352" t="s">
        <v>705</v>
      </c>
      <c r="Y79" s="352">
        <v>4</v>
      </c>
      <c r="Z79" s="352">
        <v>488.1</v>
      </c>
      <c r="AA79" s="352">
        <v>523.29999999999995</v>
      </c>
      <c r="AB79" s="352">
        <v>35.200000000000003</v>
      </c>
      <c r="AD79" s="352">
        <v>2.0880000000000001</v>
      </c>
      <c r="AE79" s="352">
        <v>0.74399999999999999</v>
      </c>
      <c r="AH79" s="352">
        <v>7414</v>
      </c>
      <c r="AI79" s="352">
        <v>8803</v>
      </c>
      <c r="AN79" s="352" t="s">
        <v>850</v>
      </c>
      <c r="AO79" s="352" t="s">
        <v>639</v>
      </c>
      <c r="AP79" s="352" t="s">
        <v>851</v>
      </c>
      <c r="AS79" s="352">
        <v>1</v>
      </c>
      <c r="AU79" s="352">
        <v>1.1734867</v>
      </c>
      <c r="AW79" s="352" t="s">
        <v>844</v>
      </c>
    </row>
    <row r="80" spans="1:49">
      <c r="A80" s="352" t="s">
        <v>852</v>
      </c>
      <c r="B80" s="352" t="s">
        <v>618</v>
      </c>
      <c r="C80" s="352">
        <v>20</v>
      </c>
      <c r="D80" s="352" t="s">
        <v>163</v>
      </c>
      <c r="E80" s="352" t="s">
        <v>21</v>
      </c>
      <c r="F80" s="352">
        <v>8.3000000000000004E-2</v>
      </c>
      <c r="L80" s="352">
        <v>22849</v>
      </c>
      <c r="M80" s="352">
        <v>9.6</v>
      </c>
      <c r="O80" s="352">
        <v>133.01599999999999</v>
      </c>
      <c r="R80" s="352">
        <v>126.667</v>
      </c>
      <c r="S80" s="352" t="s">
        <v>645</v>
      </c>
      <c r="T80" s="352">
        <v>0</v>
      </c>
      <c r="U80" s="352" t="s">
        <v>646</v>
      </c>
      <c r="V80" s="352" t="s">
        <v>673</v>
      </c>
      <c r="X80" s="352" t="s">
        <v>675</v>
      </c>
      <c r="Y80" s="352">
        <v>1</v>
      </c>
      <c r="Z80" s="352">
        <v>29.5</v>
      </c>
      <c r="AA80" s="352">
        <v>82.6</v>
      </c>
      <c r="AB80" s="352">
        <v>53.1</v>
      </c>
      <c r="AF80" s="352">
        <v>6.3490000000000002</v>
      </c>
      <c r="AJ80" s="352">
        <v>4561</v>
      </c>
      <c r="AQ80" s="352" t="s">
        <v>853</v>
      </c>
      <c r="AR80" s="352" t="s">
        <v>854</v>
      </c>
      <c r="AS80" s="352">
        <v>1</v>
      </c>
      <c r="AV80" s="352">
        <v>5.0121557000000001</v>
      </c>
      <c r="AW80" s="352" t="s">
        <v>855</v>
      </c>
    </row>
    <row r="81" spans="1:49">
      <c r="A81" s="352" t="s">
        <v>856</v>
      </c>
      <c r="B81" s="352" t="s">
        <v>618</v>
      </c>
      <c r="C81" s="352">
        <v>20</v>
      </c>
      <c r="D81" s="352" t="s">
        <v>163</v>
      </c>
      <c r="E81" s="352" t="s">
        <v>21</v>
      </c>
      <c r="F81" s="352">
        <v>8.3000000000000004E-2</v>
      </c>
      <c r="G81" s="352" t="s">
        <v>764</v>
      </c>
      <c r="L81" s="352">
        <v>5876</v>
      </c>
      <c r="M81" s="352">
        <v>19.913</v>
      </c>
      <c r="O81" s="352">
        <v>11.423</v>
      </c>
      <c r="R81" s="352">
        <v>10.872999999999999</v>
      </c>
      <c r="S81" s="352" t="s">
        <v>645</v>
      </c>
      <c r="T81" s="352">
        <v>0</v>
      </c>
      <c r="U81" s="352" t="s">
        <v>646</v>
      </c>
      <c r="V81" s="352" t="s">
        <v>673</v>
      </c>
      <c r="X81" s="352" t="s">
        <v>675</v>
      </c>
      <c r="Y81" s="352">
        <v>2</v>
      </c>
      <c r="Z81" s="352">
        <v>267.10000000000002</v>
      </c>
      <c r="AA81" s="352">
        <v>302.2</v>
      </c>
      <c r="AB81" s="352">
        <v>35.1</v>
      </c>
      <c r="AF81" s="352">
        <v>0.55000000000000004</v>
      </c>
      <c r="AJ81" s="352">
        <v>1166</v>
      </c>
      <c r="AQ81" s="352" t="s">
        <v>749</v>
      </c>
      <c r="AR81" s="352" t="s">
        <v>857</v>
      </c>
      <c r="AS81" s="352">
        <v>0</v>
      </c>
      <c r="AV81" s="352">
        <v>5.0591302000000002</v>
      </c>
      <c r="AW81" s="352" t="s">
        <v>855</v>
      </c>
    </row>
    <row r="82" spans="1:49">
      <c r="A82" s="352" t="s">
        <v>858</v>
      </c>
      <c r="B82" s="352" t="s">
        <v>618</v>
      </c>
      <c r="C82" s="352">
        <v>20</v>
      </c>
      <c r="D82" s="352" t="s">
        <v>163</v>
      </c>
      <c r="E82" s="352" t="s">
        <v>21</v>
      </c>
      <c r="F82" s="352">
        <v>8.3000000000000004E-2</v>
      </c>
      <c r="L82" s="352">
        <v>22829</v>
      </c>
      <c r="M82" s="352">
        <v>9.702</v>
      </c>
      <c r="O82" s="352">
        <v>131.01499999999999</v>
      </c>
      <c r="R82" s="352">
        <v>124.761</v>
      </c>
      <c r="S82" s="352" t="s">
        <v>645</v>
      </c>
      <c r="T82" s="352">
        <v>0</v>
      </c>
      <c r="U82" s="352" t="s">
        <v>646</v>
      </c>
      <c r="V82" s="352" t="s">
        <v>673</v>
      </c>
      <c r="X82" s="352" t="s">
        <v>675</v>
      </c>
      <c r="Y82" s="352">
        <v>3</v>
      </c>
      <c r="Z82" s="352">
        <v>412.8</v>
      </c>
      <c r="AA82" s="352">
        <v>464.6</v>
      </c>
      <c r="AB82" s="352">
        <v>51.8</v>
      </c>
      <c r="AF82" s="352">
        <v>6.2539999999999996</v>
      </c>
      <c r="AJ82" s="352">
        <v>4555</v>
      </c>
      <c r="AQ82" s="352" t="s">
        <v>859</v>
      </c>
      <c r="AR82" s="352" t="s">
        <v>860</v>
      </c>
      <c r="AS82" s="352">
        <v>0</v>
      </c>
      <c r="AV82" s="352">
        <v>5.0126203</v>
      </c>
      <c r="AW82" s="352" t="s">
        <v>855</v>
      </c>
    </row>
    <row r="83" spans="1:49">
      <c r="A83" s="352" t="s">
        <v>861</v>
      </c>
      <c r="B83" s="352" t="s">
        <v>618</v>
      </c>
      <c r="C83" s="352">
        <v>21</v>
      </c>
      <c r="D83" s="352" t="s">
        <v>164</v>
      </c>
      <c r="E83" s="352" t="s">
        <v>21</v>
      </c>
      <c r="F83" s="352">
        <v>8.7999999999999995E-2</v>
      </c>
      <c r="H83" s="352">
        <v>9999</v>
      </c>
      <c r="I83" s="352">
        <v>0.42199999999999999</v>
      </c>
      <c r="O83" s="352">
        <v>182.92</v>
      </c>
      <c r="P83" s="352">
        <v>181.55600000000001</v>
      </c>
      <c r="S83" s="352" t="s">
        <v>619</v>
      </c>
      <c r="T83" s="352">
        <v>0</v>
      </c>
      <c r="U83" s="352" t="s">
        <v>620</v>
      </c>
      <c r="V83" s="352" t="s">
        <v>705</v>
      </c>
      <c r="X83" s="352" t="s">
        <v>705</v>
      </c>
      <c r="Y83" s="352">
        <v>1</v>
      </c>
      <c r="Z83" s="352">
        <v>13.2</v>
      </c>
      <c r="AA83" s="352">
        <v>38.4</v>
      </c>
      <c r="AB83" s="352">
        <v>25.2</v>
      </c>
      <c r="AC83" s="352">
        <v>1.365</v>
      </c>
      <c r="AG83" s="352">
        <v>6830</v>
      </c>
      <c r="AK83" s="352" t="s">
        <v>862</v>
      </c>
      <c r="AL83" s="352" t="s">
        <v>624</v>
      </c>
      <c r="AM83" s="352" t="s">
        <v>863</v>
      </c>
      <c r="AS83" s="352">
        <v>0</v>
      </c>
      <c r="AT83" s="352">
        <v>0.68338549999999998</v>
      </c>
      <c r="AW83" s="352" t="s">
        <v>864</v>
      </c>
    </row>
    <row r="84" spans="1:49">
      <c r="A84" s="352" t="s">
        <v>865</v>
      </c>
      <c r="B84" s="352" t="s">
        <v>618</v>
      </c>
      <c r="C84" s="352">
        <v>21</v>
      </c>
      <c r="D84" s="352" t="s">
        <v>164</v>
      </c>
      <c r="E84" s="352" t="s">
        <v>21</v>
      </c>
      <c r="F84" s="352">
        <v>8.7999999999999995E-2</v>
      </c>
      <c r="H84" s="352">
        <v>10019</v>
      </c>
      <c r="I84" s="352">
        <v>0</v>
      </c>
      <c r="O84" s="352">
        <v>183.48599999999999</v>
      </c>
      <c r="P84" s="352">
        <v>182.11799999999999</v>
      </c>
      <c r="S84" s="352" t="s">
        <v>619</v>
      </c>
      <c r="T84" s="352">
        <v>0</v>
      </c>
      <c r="U84" s="352" t="s">
        <v>620</v>
      </c>
      <c r="V84" s="352" t="s">
        <v>705</v>
      </c>
      <c r="X84" s="352" t="s">
        <v>705</v>
      </c>
      <c r="Y84" s="352">
        <v>2</v>
      </c>
      <c r="Z84" s="352">
        <v>53.5</v>
      </c>
      <c r="AA84" s="352">
        <v>78.599999999999994</v>
      </c>
      <c r="AB84" s="352">
        <v>25.2</v>
      </c>
      <c r="AC84" s="352">
        <v>1.3680000000000001</v>
      </c>
      <c r="AG84" s="352">
        <v>6839</v>
      </c>
      <c r="AK84" s="352" t="s">
        <v>866</v>
      </c>
      <c r="AL84" s="352" t="s">
        <v>657</v>
      </c>
      <c r="AM84" s="352" t="s">
        <v>867</v>
      </c>
      <c r="AS84" s="352">
        <v>1</v>
      </c>
      <c r="AT84" s="352">
        <v>0.68309690000000001</v>
      </c>
      <c r="AW84" s="352" t="s">
        <v>864</v>
      </c>
    </row>
    <row r="85" spans="1:49">
      <c r="A85" s="352" t="s">
        <v>868</v>
      </c>
      <c r="B85" s="352" t="s">
        <v>618</v>
      </c>
      <c r="C85" s="352">
        <v>21</v>
      </c>
      <c r="D85" s="352" t="s">
        <v>164</v>
      </c>
      <c r="E85" s="352" t="s">
        <v>21</v>
      </c>
      <c r="F85" s="352">
        <v>8.7999999999999995E-2</v>
      </c>
      <c r="J85" s="352">
        <v>6362</v>
      </c>
      <c r="K85" s="352">
        <v>-10.484</v>
      </c>
      <c r="O85" s="352">
        <v>181.018</v>
      </c>
      <c r="Q85" s="352">
        <v>178.179</v>
      </c>
      <c r="S85" s="352" t="s">
        <v>635</v>
      </c>
      <c r="T85" s="352">
        <v>89</v>
      </c>
      <c r="U85" s="352" t="s">
        <v>620</v>
      </c>
      <c r="V85" s="352" t="s">
        <v>705</v>
      </c>
      <c r="X85" s="352" t="s">
        <v>705</v>
      </c>
      <c r="Y85" s="352">
        <v>3</v>
      </c>
      <c r="Z85" s="352">
        <v>437.8</v>
      </c>
      <c r="AA85" s="352">
        <v>473</v>
      </c>
      <c r="AB85" s="352">
        <v>35.200000000000003</v>
      </c>
      <c r="AD85" s="352">
        <v>2.093</v>
      </c>
      <c r="AE85" s="352">
        <v>0.746</v>
      </c>
      <c r="AH85" s="352">
        <v>7468</v>
      </c>
      <c r="AI85" s="352">
        <v>8870</v>
      </c>
      <c r="AN85" s="352" t="s">
        <v>847</v>
      </c>
      <c r="AO85" s="352" t="s">
        <v>869</v>
      </c>
      <c r="AP85" s="352" t="s">
        <v>870</v>
      </c>
      <c r="AS85" s="352">
        <v>0</v>
      </c>
      <c r="AU85" s="352">
        <v>1.1747030000000001</v>
      </c>
      <c r="AW85" s="352" t="s">
        <v>864</v>
      </c>
    </row>
    <row r="86" spans="1:49">
      <c r="A86" s="352" t="s">
        <v>871</v>
      </c>
      <c r="B86" s="352" t="s">
        <v>618</v>
      </c>
      <c r="C86" s="352">
        <v>21</v>
      </c>
      <c r="D86" s="352" t="s">
        <v>164</v>
      </c>
      <c r="E86" s="352" t="s">
        <v>21</v>
      </c>
      <c r="F86" s="352">
        <v>8.7999999999999995E-2</v>
      </c>
      <c r="J86" s="352">
        <v>6346</v>
      </c>
      <c r="K86" s="352">
        <v>-11.5</v>
      </c>
      <c r="O86" s="352">
        <v>181.739</v>
      </c>
      <c r="Q86" s="352">
        <v>178.892</v>
      </c>
      <c r="S86" s="352" t="s">
        <v>635</v>
      </c>
      <c r="T86" s="352">
        <v>89</v>
      </c>
      <c r="U86" s="352" t="s">
        <v>620</v>
      </c>
      <c r="V86" s="352" t="s">
        <v>705</v>
      </c>
      <c r="X86" s="352" t="s">
        <v>705</v>
      </c>
      <c r="Y86" s="352">
        <v>4</v>
      </c>
      <c r="Z86" s="352">
        <v>488.1</v>
      </c>
      <c r="AA86" s="352">
        <v>523.29999999999995</v>
      </c>
      <c r="AB86" s="352">
        <v>35.200000000000003</v>
      </c>
      <c r="AD86" s="352">
        <v>2.0990000000000002</v>
      </c>
      <c r="AE86" s="352">
        <v>0.748</v>
      </c>
      <c r="AH86" s="352">
        <v>7445</v>
      </c>
      <c r="AI86" s="352">
        <v>8842</v>
      </c>
      <c r="AN86" s="352" t="s">
        <v>735</v>
      </c>
      <c r="AO86" s="352" t="s">
        <v>639</v>
      </c>
      <c r="AP86" s="352" t="s">
        <v>872</v>
      </c>
      <c r="AS86" s="352">
        <v>1</v>
      </c>
      <c r="AU86" s="352">
        <v>1.1735291999999999</v>
      </c>
      <c r="AW86" s="352" t="s">
        <v>864</v>
      </c>
    </row>
    <row r="87" spans="1:49">
      <c r="A87" s="352" t="s">
        <v>873</v>
      </c>
      <c r="B87" s="352" t="s">
        <v>618</v>
      </c>
      <c r="C87" s="352">
        <v>22</v>
      </c>
      <c r="D87" s="352" t="s">
        <v>164</v>
      </c>
      <c r="E87" s="352" t="s">
        <v>21</v>
      </c>
      <c r="F87" s="352">
        <v>8.7999999999999995E-2</v>
      </c>
      <c r="L87" s="352">
        <v>23007</v>
      </c>
      <c r="M87" s="352">
        <v>9.6</v>
      </c>
      <c r="O87" s="352">
        <v>134.036</v>
      </c>
      <c r="R87" s="352">
        <v>127.63800000000001</v>
      </c>
      <c r="S87" s="352" t="s">
        <v>645</v>
      </c>
      <c r="T87" s="352">
        <v>0</v>
      </c>
      <c r="U87" s="352" t="s">
        <v>646</v>
      </c>
      <c r="V87" s="352" t="s">
        <v>673</v>
      </c>
      <c r="X87" s="352" t="s">
        <v>675</v>
      </c>
      <c r="Y87" s="352">
        <v>1</v>
      </c>
      <c r="Z87" s="352">
        <v>29.5</v>
      </c>
      <c r="AA87" s="352">
        <v>82.8</v>
      </c>
      <c r="AB87" s="352">
        <v>53.3</v>
      </c>
      <c r="AF87" s="352">
        <v>6.3970000000000002</v>
      </c>
      <c r="AJ87" s="352">
        <v>4592</v>
      </c>
      <c r="AQ87" s="352" t="s">
        <v>874</v>
      </c>
      <c r="AR87" s="352" t="s">
        <v>875</v>
      </c>
      <c r="AS87" s="352">
        <v>1</v>
      </c>
      <c r="AV87" s="352">
        <v>5.0121304000000002</v>
      </c>
      <c r="AW87" s="352" t="s">
        <v>876</v>
      </c>
    </row>
    <row r="88" spans="1:49">
      <c r="A88" s="352" t="s">
        <v>877</v>
      </c>
      <c r="B88" s="352" t="s">
        <v>618</v>
      </c>
      <c r="C88" s="352">
        <v>22</v>
      </c>
      <c r="D88" s="352" t="s">
        <v>164</v>
      </c>
      <c r="E88" s="352" t="s">
        <v>21</v>
      </c>
      <c r="F88" s="352">
        <v>8.7999999999999995E-2</v>
      </c>
      <c r="G88" s="352" t="s">
        <v>764</v>
      </c>
      <c r="L88" s="352">
        <v>6532</v>
      </c>
      <c r="M88" s="352">
        <v>19.983000000000001</v>
      </c>
      <c r="O88" s="352">
        <v>12.691000000000001</v>
      </c>
      <c r="R88" s="352">
        <v>12.08</v>
      </c>
      <c r="S88" s="352" t="s">
        <v>645</v>
      </c>
      <c r="T88" s="352">
        <v>0</v>
      </c>
      <c r="U88" s="352" t="s">
        <v>646</v>
      </c>
      <c r="V88" s="352" t="s">
        <v>673</v>
      </c>
      <c r="X88" s="352" t="s">
        <v>675</v>
      </c>
      <c r="Y88" s="352">
        <v>2</v>
      </c>
      <c r="Z88" s="352">
        <v>266.5</v>
      </c>
      <c r="AA88" s="352">
        <v>301.8</v>
      </c>
      <c r="AB88" s="352">
        <v>35.299999999999997</v>
      </c>
      <c r="AF88" s="352">
        <v>0.61099999999999999</v>
      </c>
      <c r="AJ88" s="352">
        <v>1296</v>
      </c>
      <c r="AQ88" s="352" t="s">
        <v>752</v>
      </c>
      <c r="AR88" s="352" t="s">
        <v>878</v>
      </c>
      <c r="AS88" s="352">
        <v>0</v>
      </c>
      <c r="AV88" s="352">
        <v>5.0594228000000001</v>
      </c>
      <c r="AW88" s="352" t="s">
        <v>876</v>
      </c>
    </row>
    <row r="89" spans="1:49">
      <c r="A89" s="352" t="s">
        <v>879</v>
      </c>
      <c r="B89" s="352" t="s">
        <v>618</v>
      </c>
      <c r="C89" s="352">
        <v>22</v>
      </c>
      <c r="D89" s="352" t="s">
        <v>164</v>
      </c>
      <c r="E89" s="352" t="s">
        <v>21</v>
      </c>
      <c r="F89" s="352">
        <v>8.7999999999999995E-2</v>
      </c>
      <c r="L89" s="352">
        <v>22802</v>
      </c>
      <c r="M89" s="352">
        <v>9.6940000000000008</v>
      </c>
      <c r="O89" s="352">
        <v>131.04599999999999</v>
      </c>
      <c r="R89" s="352">
        <v>124.791</v>
      </c>
      <c r="S89" s="352" t="s">
        <v>645</v>
      </c>
      <c r="T89" s="352">
        <v>0</v>
      </c>
      <c r="U89" s="352" t="s">
        <v>646</v>
      </c>
      <c r="V89" s="352" t="s">
        <v>673</v>
      </c>
      <c r="X89" s="352" t="s">
        <v>675</v>
      </c>
      <c r="Y89" s="352">
        <v>3</v>
      </c>
      <c r="Z89" s="352">
        <v>412.8</v>
      </c>
      <c r="AA89" s="352">
        <v>464.6</v>
      </c>
      <c r="AB89" s="352">
        <v>51.8</v>
      </c>
      <c r="AF89" s="352">
        <v>6.2549999999999999</v>
      </c>
      <c r="AJ89" s="352">
        <v>4550</v>
      </c>
      <c r="AQ89" s="352" t="s">
        <v>880</v>
      </c>
      <c r="AR89" s="352" t="s">
        <v>881</v>
      </c>
      <c r="AS89" s="352">
        <v>0</v>
      </c>
      <c r="AV89" s="352">
        <v>5.0125567999999996</v>
      </c>
      <c r="AW89" s="352" t="s">
        <v>876</v>
      </c>
    </row>
    <row r="90" spans="1:49">
      <c r="A90" s="352" t="s">
        <v>882</v>
      </c>
      <c r="B90" s="352" t="s">
        <v>618</v>
      </c>
      <c r="C90" s="352">
        <v>23</v>
      </c>
      <c r="D90" s="352" t="s">
        <v>165</v>
      </c>
      <c r="E90" s="352" t="s">
        <v>23</v>
      </c>
      <c r="F90" s="352">
        <v>3.7999999999999999E-2</v>
      </c>
      <c r="H90" s="352">
        <v>10038</v>
      </c>
      <c r="I90" s="352">
        <v>0.443</v>
      </c>
      <c r="O90" s="352">
        <v>183.667</v>
      </c>
      <c r="P90" s="352">
        <v>182.29599999999999</v>
      </c>
      <c r="S90" s="352" t="s">
        <v>619</v>
      </c>
      <c r="T90" s="352">
        <v>0</v>
      </c>
      <c r="U90" s="352" t="s">
        <v>620</v>
      </c>
      <c r="V90" s="352" t="s">
        <v>705</v>
      </c>
      <c r="X90" s="352" t="s">
        <v>705</v>
      </c>
      <c r="Y90" s="352">
        <v>1</v>
      </c>
      <c r="Z90" s="352">
        <v>13.2</v>
      </c>
      <c r="AA90" s="352">
        <v>38.4</v>
      </c>
      <c r="AB90" s="352">
        <v>25.2</v>
      </c>
      <c r="AC90" s="352">
        <v>1.37</v>
      </c>
      <c r="AG90" s="352">
        <v>6858</v>
      </c>
      <c r="AK90" s="352" t="s">
        <v>883</v>
      </c>
      <c r="AL90" s="352" t="s">
        <v>884</v>
      </c>
      <c r="AM90" s="352" t="s">
        <v>885</v>
      </c>
      <c r="AS90" s="352">
        <v>0</v>
      </c>
      <c r="AT90" s="352">
        <v>0.68340199999999995</v>
      </c>
      <c r="AW90" s="352" t="s">
        <v>886</v>
      </c>
    </row>
    <row r="91" spans="1:49">
      <c r="A91" s="352" t="s">
        <v>887</v>
      </c>
      <c r="B91" s="352" t="s">
        <v>618</v>
      </c>
      <c r="C91" s="352">
        <v>23</v>
      </c>
      <c r="D91" s="352" t="s">
        <v>165</v>
      </c>
      <c r="E91" s="352" t="s">
        <v>23</v>
      </c>
      <c r="F91" s="352">
        <v>3.7999999999999999E-2</v>
      </c>
      <c r="H91" s="352">
        <v>10060</v>
      </c>
      <c r="I91" s="352">
        <v>0</v>
      </c>
      <c r="O91" s="352">
        <v>184.351</v>
      </c>
      <c r="P91" s="352">
        <v>182.976</v>
      </c>
      <c r="S91" s="352" t="s">
        <v>619</v>
      </c>
      <c r="T91" s="352">
        <v>0</v>
      </c>
      <c r="U91" s="352" t="s">
        <v>620</v>
      </c>
      <c r="V91" s="352" t="s">
        <v>705</v>
      </c>
      <c r="X91" s="352" t="s">
        <v>705</v>
      </c>
      <c r="Y91" s="352">
        <v>2</v>
      </c>
      <c r="Z91" s="352">
        <v>53.5</v>
      </c>
      <c r="AA91" s="352">
        <v>78.599999999999994</v>
      </c>
      <c r="AB91" s="352">
        <v>25.2</v>
      </c>
      <c r="AC91" s="352">
        <v>1.375</v>
      </c>
      <c r="AG91" s="352">
        <v>6868</v>
      </c>
      <c r="AK91" s="352" t="s">
        <v>866</v>
      </c>
      <c r="AL91" s="352" t="s">
        <v>708</v>
      </c>
      <c r="AM91" s="352" t="s">
        <v>888</v>
      </c>
      <c r="AS91" s="352">
        <v>1</v>
      </c>
      <c r="AT91" s="352">
        <v>0.68309960000000003</v>
      </c>
      <c r="AW91" s="352" t="s">
        <v>886</v>
      </c>
    </row>
    <row r="92" spans="1:49">
      <c r="A92" s="352" t="s">
        <v>889</v>
      </c>
      <c r="B92" s="352" t="s">
        <v>618</v>
      </c>
      <c r="C92" s="352">
        <v>23</v>
      </c>
      <c r="D92" s="352" t="s">
        <v>165</v>
      </c>
      <c r="E92" s="352" t="s">
        <v>23</v>
      </c>
      <c r="F92" s="352">
        <v>3.7999999999999999E-2</v>
      </c>
      <c r="J92" s="352">
        <v>6338</v>
      </c>
      <c r="K92" s="352">
        <v>-10.487</v>
      </c>
      <c r="O92" s="352">
        <v>180.583</v>
      </c>
      <c r="Q92" s="352">
        <v>177.751</v>
      </c>
      <c r="S92" s="352" t="s">
        <v>635</v>
      </c>
      <c r="T92" s="352">
        <v>89</v>
      </c>
      <c r="U92" s="352" t="s">
        <v>620</v>
      </c>
      <c r="V92" s="352" t="s">
        <v>705</v>
      </c>
      <c r="X92" s="352" t="s">
        <v>705</v>
      </c>
      <c r="Y92" s="352">
        <v>3</v>
      </c>
      <c r="Z92" s="352">
        <v>437.8</v>
      </c>
      <c r="AA92" s="352">
        <v>473</v>
      </c>
      <c r="AB92" s="352">
        <v>35.200000000000003</v>
      </c>
      <c r="AD92" s="352">
        <v>2.0880000000000001</v>
      </c>
      <c r="AE92" s="352">
        <v>0.74399999999999999</v>
      </c>
      <c r="AH92" s="352">
        <v>7441</v>
      </c>
      <c r="AI92" s="352">
        <v>8837</v>
      </c>
      <c r="AN92" s="352" t="s">
        <v>890</v>
      </c>
      <c r="AO92" s="352" t="s">
        <v>891</v>
      </c>
      <c r="AP92" s="352" t="s">
        <v>892</v>
      </c>
      <c r="AS92" s="352">
        <v>0</v>
      </c>
      <c r="AU92" s="352">
        <v>1.1747692000000001</v>
      </c>
      <c r="AW92" s="352" t="s">
        <v>886</v>
      </c>
    </row>
    <row r="93" spans="1:49">
      <c r="A93" s="352" t="s">
        <v>893</v>
      </c>
      <c r="B93" s="352" t="s">
        <v>618</v>
      </c>
      <c r="C93" s="352">
        <v>23</v>
      </c>
      <c r="D93" s="352" t="s">
        <v>165</v>
      </c>
      <c r="E93" s="352" t="s">
        <v>23</v>
      </c>
      <c r="F93" s="352">
        <v>3.7999999999999999E-2</v>
      </c>
      <c r="J93" s="352">
        <v>6335</v>
      </c>
      <c r="K93" s="352">
        <v>-11.5</v>
      </c>
      <c r="O93" s="352">
        <v>181.01599999999999</v>
      </c>
      <c r="Q93" s="352">
        <v>178.18</v>
      </c>
      <c r="S93" s="352" t="s">
        <v>635</v>
      </c>
      <c r="T93" s="352">
        <v>89</v>
      </c>
      <c r="U93" s="352" t="s">
        <v>620</v>
      </c>
      <c r="V93" s="352" t="s">
        <v>705</v>
      </c>
      <c r="X93" s="352" t="s">
        <v>705</v>
      </c>
      <c r="Y93" s="352">
        <v>4</v>
      </c>
      <c r="Z93" s="352">
        <v>488.1</v>
      </c>
      <c r="AA93" s="352">
        <v>523.29999999999995</v>
      </c>
      <c r="AB93" s="352">
        <v>35.200000000000003</v>
      </c>
      <c r="AD93" s="352">
        <v>2.0910000000000002</v>
      </c>
      <c r="AE93" s="352">
        <v>0.745</v>
      </c>
      <c r="AH93" s="352">
        <v>7432</v>
      </c>
      <c r="AI93" s="352">
        <v>8825</v>
      </c>
      <c r="AN93" s="352" t="s">
        <v>735</v>
      </c>
      <c r="AO93" s="352" t="s">
        <v>894</v>
      </c>
      <c r="AP93" s="352" t="s">
        <v>743</v>
      </c>
      <c r="AS93" s="352">
        <v>1</v>
      </c>
      <c r="AU93" s="352">
        <v>1.1735990999999999</v>
      </c>
      <c r="AW93" s="352" t="s">
        <v>886</v>
      </c>
    </row>
    <row r="94" spans="1:49">
      <c r="A94" s="352" t="s">
        <v>895</v>
      </c>
      <c r="B94" s="352" t="s">
        <v>618</v>
      </c>
      <c r="C94" s="352">
        <v>24</v>
      </c>
      <c r="D94" s="352" t="s">
        <v>165</v>
      </c>
      <c r="E94" s="352" t="s">
        <v>23</v>
      </c>
      <c r="F94" s="352">
        <v>3.7999999999999999E-2</v>
      </c>
      <c r="L94" s="352">
        <v>22966</v>
      </c>
      <c r="M94" s="352">
        <v>9.6</v>
      </c>
      <c r="O94" s="352">
        <v>133.50299999999999</v>
      </c>
      <c r="R94" s="352">
        <v>127.13</v>
      </c>
      <c r="S94" s="352" t="s">
        <v>645</v>
      </c>
      <c r="T94" s="352">
        <v>0</v>
      </c>
      <c r="U94" s="352" t="s">
        <v>646</v>
      </c>
      <c r="V94" s="352" t="s">
        <v>673</v>
      </c>
      <c r="X94" s="352" t="s">
        <v>675</v>
      </c>
      <c r="Y94" s="352">
        <v>1</v>
      </c>
      <c r="Z94" s="352">
        <v>29.5</v>
      </c>
      <c r="AA94" s="352">
        <v>83</v>
      </c>
      <c r="AB94" s="352">
        <v>53.5</v>
      </c>
      <c r="AF94" s="352">
        <v>6.3730000000000002</v>
      </c>
      <c r="AJ94" s="352">
        <v>4584</v>
      </c>
      <c r="AQ94" s="352" t="s">
        <v>896</v>
      </c>
      <c r="AR94" s="352" t="s">
        <v>897</v>
      </c>
      <c r="AS94" s="352">
        <v>1</v>
      </c>
      <c r="AV94" s="352">
        <v>5.0129425000000003</v>
      </c>
      <c r="AW94" s="352" t="s">
        <v>898</v>
      </c>
    </row>
    <row r="95" spans="1:49">
      <c r="A95" s="352" t="s">
        <v>899</v>
      </c>
      <c r="B95" s="352" t="s">
        <v>618</v>
      </c>
      <c r="C95" s="352">
        <v>24</v>
      </c>
      <c r="D95" s="352" t="s">
        <v>165</v>
      </c>
      <c r="E95" s="352" t="s">
        <v>23</v>
      </c>
      <c r="F95" s="352">
        <v>3.7999999999999999E-2</v>
      </c>
      <c r="G95" s="352" t="s">
        <v>764</v>
      </c>
      <c r="L95" s="352">
        <v>2620</v>
      </c>
      <c r="M95" s="352">
        <v>11.273999999999999</v>
      </c>
      <c r="O95" s="352">
        <v>5.0549999999999997</v>
      </c>
      <c r="R95" s="352">
        <v>4.8129999999999997</v>
      </c>
      <c r="S95" s="352" t="s">
        <v>645</v>
      </c>
      <c r="T95" s="352">
        <v>0</v>
      </c>
      <c r="U95" s="352" t="s">
        <v>646</v>
      </c>
      <c r="V95" s="352" t="s">
        <v>673</v>
      </c>
      <c r="X95" s="352" t="s">
        <v>675</v>
      </c>
      <c r="Y95" s="352">
        <v>2</v>
      </c>
      <c r="Z95" s="352">
        <v>268.8</v>
      </c>
      <c r="AA95" s="352">
        <v>299.5</v>
      </c>
      <c r="AB95" s="352">
        <v>30.7</v>
      </c>
      <c r="AF95" s="352">
        <v>0.24199999999999999</v>
      </c>
      <c r="AJ95" s="352">
        <v>524</v>
      </c>
      <c r="AQ95" s="352" t="s">
        <v>632</v>
      </c>
      <c r="AR95" s="352" t="s">
        <v>900</v>
      </c>
      <c r="AS95" s="352">
        <v>0</v>
      </c>
      <c r="AV95" s="352">
        <v>5.0205688000000004</v>
      </c>
      <c r="AW95" s="352" t="s">
        <v>898</v>
      </c>
    </row>
    <row r="96" spans="1:49">
      <c r="A96" s="352" t="s">
        <v>901</v>
      </c>
      <c r="B96" s="352" t="s">
        <v>618</v>
      </c>
      <c r="C96" s="352">
        <v>24</v>
      </c>
      <c r="D96" s="352" t="s">
        <v>165</v>
      </c>
      <c r="E96" s="352" t="s">
        <v>23</v>
      </c>
      <c r="F96" s="352">
        <v>3.7999999999999999E-2</v>
      </c>
      <c r="L96" s="352">
        <v>22826</v>
      </c>
      <c r="M96" s="352">
        <v>9.7270000000000003</v>
      </c>
      <c r="O96" s="352">
        <v>130.76</v>
      </c>
      <c r="R96" s="352">
        <v>124.518</v>
      </c>
      <c r="S96" s="352" t="s">
        <v>645</v>
      </c>
      <c r="T96" s="352">
        <v>0</v>
      </c>
      <c r="U96" s="352" t="s">
        <v>646</v>
      </c>
      <c r="V96" s="352" t="s">
        <v>673</v>
      </c>
      <c r="X96" s="352" t="s">
        <v>675</v>
      </c>
      <c r="Y96" s="352">
        <v>3</v>
      </c>
      <c r="Z96" s="352">
        <v>412.8</v>
      </c>
      <c r="AA96" s="352">
        <v>464.4</v>
      </c>
      <c r="AB96" s="352">
        <v>51.6</v>
      </c>
      <c r="AF96" s="352">
        <v>6.2430000000000003</v>
      </c>
      <c r="AJ96" s="352">
        <v>4554</v>
      </c>
      <c r="AQ96" s="352" t="s">
        <v>902</v>
      </c>
      <c r="AR96" s="352" t="s">
        <v>903</v>
      </c>
      <c r="AS96" s="352">
        <v>0</v>
      </c>
      <c r="AV96" s="352">
        <v>5.0135189000000002</v>
      </c>
      <c r="AW96" s="352" t="s">
        <v>898</v>
      </c>
    </row>
    <row r="97" spans="1:49">
      <c r="A97" s="352" t="s">
        <v>904</v>
      </c>
      <c r="B97" s="352" t="s">
        <v>618</v>
      </c>
      <c r="C97" s="352">
        <v>25</v>
      </c>
      <c r="D97" s="352" t="s">
        <v>166</v>
      </c>
      <c r="E97" s="352" t="s">
        <v>23</v>
      </c>
      <c r="F97" s="352">
        <v>8.4000000000000005E-2</v>
      </c>
      <c r="H97" s="352">
        <v>10065</v>
      </c>
      <c r="I97" s="352">
        <v>0.44600000000000001</v>
      </c>
      <c r="O97" s="352">
        <v>184.18600000000001</v>
      </c>
      <c r="P97" s="352">
        <v>182.81200000000001</v>
      </c>
      <c r="S97" s="352" t="s">
        <v>619</v>
      </c>
      <c r="T97" s="352">
        <v>0</v>
      </c>
      <c r="U97" s="352" t="s">
        <v>620</v>
      </c>
      <c r="V97" s="352" t="s">
        <v>705</v>
      </c>
      <c r="X97" s="352" t="s">
        <v>705</v>
      </c>
      <c r="Y97" s="352">
        <v>1</v>
      </c>
      <c r="Z97" s="352">
        <v>13.2</v>
      </c>
      <c r="AA97" s="352">
        <v>38.4</v>
      </c>
      <c r="AB97" s="352">
        <v>25.2</v>
      </c>
      <c r="AC97" s="352">
        <v>1.3740000000000001</v>
      </c>
      <c r="AG97" s="352">
        <v>6877</v>
      </c>
      <c r="AK97" s="352" t="s">
        <v>707</v>
      </c>
      <c r="AL97" s="352" t="s">
        <v>683</v>
      </c>
      <c r="AM97" s="352" t="s">
        <v>905</v>
      </c>
      <c r="AS97" s="352">
        <v>0</v>
      </c>
      <c r="AT97" s="352">
        <v>0.68341850000000004</v>
      </c>
      <c r="AW97" s="352" t="s">
        <v>906</v>
      </c>
    </row>
    <row r="98" spans="1:49">
      <c r="A98" s="352" t="s">
        <v>907</v>
      </c>
      <c r="B98" s="352" t="s">
        <v>618</v>
      </c>
      <c r="C98" s="352">
        <v>25</v>
      </c>
      <c r="D98" s="352" t="s">
        <v>166</v>
      </c>
      <c r="E98" s="352" t="s">
        <v>23</v>
      </c>
      <c r="F98" s="352">
        <v>8.4000000000000005E-2</v>
      </c>
      <c r="H98" s="352">
        <v>10081</v>
      </c>
      <c r="I98" s="352">
        <v>0</v>
      </c>
      <c r="O98" s="352">
        <v>184.79</v>
      </c>
      <c r="P98" s="352">
        <v>183.411</v>
      </c>
      <c r="S98" s="352" t="s">
        <v>619</v>
      </c>
      <c r="T98" s="352">
        <v>0</v>
      </c>
      <c r="U98" s="352" t="s">
        <v>620</v>
      </c>
      <c r="V98" s="352" t="s">
        <v>705</v>
      </c>
      <c r="X98" s="352" t="s">
        <v>705</v>
      </c>
      <c r="Y98" s="352">
        <v>2</v>
      </c>
      <c r="Z98" s="352">
        <v>53.5</v>
      </c>
      <c r="AA98" s="352">
        <v>78.599999999999994</v>
      </c>
      <c r="AB98" s="352">
        <v>25.2</v>
      </c>
      <c r="AC98" s="352">
        <v>1.3779999999999999</v>
      </c>
      <c r="AG98" s="352">
        <v>6883</v>
      </c>
      <c r="AK98" s="352" t="s">
        <v>908</v>
      </c>
      <c r="AL98" s="352" t="s">
        <v>628</v>
      </c>
      <c r="AM98" s="352" t="s">
        <v>909</v>
      </c>
      <c r="AS98" s="352">
        <v>1</v>
      </c>
      <c r="AT98" s="352">
        <v>0.68311359999999999</v>
      </c>
      <c r="AW98" s="352" t="s">
        <v>906</v>
      </c>
    </row>
    <row r="99" spans="1:49">
      <c r="A99" s="352" t="s">
        <v>910</v>
      </c>
      <c r="B99" s="352" t="s">
        <v>618</v>
      </c>
      <c r="C99" s="352">
        <v>25</v>
      </c>
      <c r="D99" s="352" t="s">
        <v>166</v>
      </c>
      <c r="E99" s="352" t="s">
        <v>23</v>
      </c>
      <c r="F99" s="352">
        <v>8.4000000000000005E-2</v>
      </c>
      <c r="J99" s="352">
        <v>6342</v>
      </c>
      <c r="K99" s="352">
        <v>-10.489000000000001</v>
      </c>
      <c r="O99" s="352">
        <v>180.495</v>
      </c>
      <c r="Q99" s="352">
        <v>177.66499999999999</v>
      </c>
      <c r="S99" s="352" t="s">
        <v>635</v>
      </c>
      <c r="T99" s="352">
        <v>89</v>
      </c>
      <c r="U99" s="352" t="s">
        <v>620</v>
      </c>
      <c r="V99" s="352" t="s">
        <v>705</v>
      </c>
      <c r="X99" s="352" t="s">
        <v>705</v>
      </c>
      <c r="Y99" s="352">
        <v>3</v>
      </c>
      <c r="Z99" s="352">
        <v>437.8</v>
      </c>
      <c r="AA99" s="352">
        <v>473</v>
      </c>
      <c r="AB99" s="352">
        <v>35.200000000000003</v>
      </c>
      <c r="AD99" s="352">
        <v>2.0870000000000002</v>
      </c>
      <c r="AE99" s="352">
        <v>0.74399999999999999</v>
      </c>
      <c r="AH99" s="352">
        <v>7445</v>
      </c>
      <c r="AI99" s="352">
        <v>8843</v>
      </c>
      <c r="AN99" s="352" t="s">
        <v>890</v>
      </c>
      <c r="AO99" s="352" t="s">
        <v>891</v>
      </c>
      <c r="AP99" s="352" t="s">
        <v>911</v>
      </c>
      <c r="AS99" s="352">
        <v>0</v>
      </c>
      <c r="AU99" s="352">
        <v>1.1747787999999999</v>
      </c>
      <c r="AW99" s="352" t="s">
        <v>906</v>
      </c>
    </row>
    <row r="100" spans="1:49">
      <c r="A100" s="352" t="s">
        <v>912</v>
      </c>
      <c r="B100" s="352" t="s">
        <v>618</v>
      </c>
      <c r="C100" s="352">
        <v>25</v>
      </c>
      <c r="D100" s="352" t="s">
        <v>166</v>
      </c>
      <c r="E100" s="352" t="s">
        <v>23</v>
      </c>
      <c r="F100" s="352">
        <v>8.4000000000000005E-2</v>
      </c>
      <c r="J100" s="352">
        <v>6331</v>
      </c>
      <c r="K100" s="352">
        <v>-11.5</v>
      </c>
      <c r="O100" s="352">
        <v>181.23</v>
      </c>
      <c r="Q100" s="352">
        <v>178.39099999999999</v>
      </c>
      <c r="S100" s="352" t="s">
        <v>635</v>
      </c>
      <c r="T100" s="352">
        <v>89</v>
      </c>
      <c r="U100" s="352" t="s">
        <v>620</v>
      </c>
      <c r="V100" s="352" t="s">
        <v>705</v>
      </c>
      <c r="X100" s="352" t="s">
        <v>705</v>
      </c>
      <c r="Y100" s="352">
        <v>4</v>
      </c>
      <c r="Z100" s="352">
        <v>488.1</v>
      </c>
      <c r="AA100" s="352">
        <v>523.29999999999995</v>
      </c>
      <c r="AB100" s="352">
        <v>35.200000000000003</v>
      </c>
      <c r="AD100" s="352">
        <v>2.0939999999999999</v>
      </c>
      <c r="AE100" s="352">
        <v>0.746</v>
      </c>
      <c r="AH100" s="352">
        <v>7428</v>
      </c>
      <c r="AI100" s="352">
        <v>8820</v>
      </c>
      <c r="AN100" s="352" t="s">
        <v>735</v>
      </c>
      <c r="AO100" s="352" t="s">
        <v>894</v>
      </c>
      <c r="AP100" s="352" t="s">
        <v>913</v>
      </c>
      <c r="AS100" s="352">
        <v>1</v>
      </c>
      <c r="AU100" s="352">
        <v>1.1736104000000001</v>
      </c>
      <c r="AW100" s="352" t="s">
        <v>906</v>
      </c>
    </row>
    <row r="101" spans="1:49">
      <c r="A101" s="352" t="s">
        <v>914</v>
      </c>
      <c r="B101" s="352" t="s">
        <v>618</v>
      </c>
      <c r="C101" s="352">
        <v>26</v>
      </c>
      <c r="D101" s="352" t="s">
        <v>166</v>
      </c>
      <c r="E101" s="352" t="s">
        <v>23</v>
      </c>
      <c r="F101" s="352">
        <v>8.4000000000000005E-2</v>
      </c>
      <c r="L101" s="352">
        <v>23068</v>
      </c>
      <c r="M101" s="352">
        <v>9.6</v>
      </c>
      <c r="O101" s="352">
        <v>134.142</v>
      </c>
      <c r="R101" s="352">
        <v>127.739</v>
      </c>
      <c r="S101" s="352" t="s">
        <v>645</v>
      </c>
      <c r="T101" s="352">
        <v>0</v>
      </c>
      <c r="U101" s="352" t="s">
        <v>646</v>
      </c>
      <c r="V101" s="352" t="s">
        <v>673</v>
      </c>
      <c r="X101" s="352" t="s">
        <v>675</v>
      </c>
      <c r="Y101" s="352">
        <v>1</v>
      </c>
      <c r="Z101" s="352">
        <v>29.5</v>
      </c>
      <c r="AA101" s="352">
        <v>83</v>
      </c>
      <c r="AB101" s="352">
        <v>53.5</v>
      </c>
      <c r="AF101" s="352">
        <v>6.4029999999999996</v>
      </c>
      <c r="AJ101" s="352">
        <v>4604</v>
      </c>
      <c r="AQ101" s="352" t="s">
        <v>915</v>
      </c>
      <c r="AR101" s="352" t="s">
        <v>916</v>
      </c>
      <c r="AS101" s="352">
        <v>1</v>
      </c>
      <c r="AV101" s="352">
        <v>5.0126324000000002</v>
      </c>
      <c r="AW101" s="352" t="s">
        <v>917</v>
      </c>
    </row>
    <row r="102" spans="1:49">
      <c r="A102" s="352" t="s">
        <v>918</v>
      </c>
      <c r="B102" s="352" t="s">
        <v>618</v>
      </c>
      <c r="C102" s="352">
        <v>26</v>
      </c>
      <c r="D102" s="352" t="s">
        <v>166</v>
      </c>
      <c r="E102" s="352" t="s">
        <v>23</v>
      </c>
      <c r="F102" s="352">
        <v>8.4000000000000005E-2</v>
      </c>
      <c r="G102" s="352" t="s">
        <v>764</v>
      </c>
      <c r="L102" s="352">
        <v>6415</v>
      </c>
      <c r="M102" s="352">
        <v>9.4619999999999997</v>
      </c>
      <c r="O102" s="352">
        <v>12.462999999999999</v>
      </c>
      <c r="R102" s="352">
        <v>11.868</v>
      </c>
      <c r="S102" s="352" t="s">
        <v>645</v>
      </c>
      <c r="T102" s="352">
        <v>0</v>
      </c>
      <c r="U102" s="352" t="s">
        <v>646</v>
      </c>
      <c r="V102" s="352" t="s">
        <v>673</v>
      </c>
      <c r="X102" s="352" t="s">
        <v>675</v>
      </c>
      <c r="Y102" s="352">
        <v>2</v>
      </c>
      <c r="Z102" s="352">
        <v>266.89999999999998</v>
      </c>
      <c r="AA102" s="352">
        <v>302</v>
      </c>
      <c r="AB102" s="352">
        <v>35.1</v>
      </c>
      <c r="AF102" s="352">
        <v>0.59499999999999997</v>
      </c>
      <c r="AJ102" s="352">
        <v>1285</v>
      </c>
      <c r="AQ102" s="352" t="s">
        <v>664</v>
      </c>
      <c r="AR102" s="352" t="s">
        <v>919</v>
      </c>
      <c r="AS102" s="352">
        <v>0</v>
      </c>
      <c r="AV102" s="352">
        <v>5.0120032999999999</v>
      </c>
      <c r="AW102" s="352" t="s">
        <v>917</v>
      </c>
    </row>
    <row r="103" spans="1:49">
      <c r="A103" s="352" t="s">
        <v>920</v>
      </c>
      <c r="B103" s="352" t="s">
        <v>618</v>
      </c>
      <c r="C103" s="352">
        <v>26</v>
      </c>
      <c r="D103" s="352" t="s">
        <v>166</v>
      </c>
      <c r="E103" s="352" t="s">
        <v>23</v>
      </c>
      <c r="F103" s="352">
        <v>8.4000000000000005E-2</v>
      </c>
      <c r="L103" s="352">
        <v>22985</v>
      </c>
      <c r="M103" s="352">
        <v>9.7080000000000002</v>
      </c>
      <c r="O103" s="352">
        <v>131.93</v>
      </c>
      <c r="R103" s="352">
        <v>125.63200000000001</v>
      </c>
      <c r="S103" s="352" t="s">
        <v>645</v>
      </c>
      <c r="T103" s="352">
        <v>0</v>
      </c>
      <c r="U103" s="352" t="s">
        <v>646</v>
      </c>
      <c r="V103" s="352" t="s">
        <v>673</v>
      </c>
      <c r="X103" s="352" t="s">
        <v>675</v>
      </c>
      <c r="Y103" s="352">
        <v>3</v>
      </c>
      <c r="Z103" s="352">
        <v>412.8</v>
      </c>
      <c r="AA103" s="352">
        <v>464.6</v>
      </c>
      <c r="AB103" s="352">
        <v>51.8</v>
      </c>
      <c r="AF103" s="352">
        <v>6.298</v>
      </c>
      <c r="AJ103" s="352">
        <v>4586</v>
      </c>
      <c r="AQ103" s="352" t="s">
        <v>921</v>
      </c>
      <c r="AR103" s="352" t="s">
        <v>922</v>
      </c>
      <c r="AS103" s="352">
        <v>0</v>
      </c>
      <c r="AV103" s="352">
        <v>5.0131265999999997</v>
      </c>
      <c r="AW103" s="352" t="s">
        <v>917</v>
      </c>
    </row>
    <row r="104" spans="1:49">
      <c r="A104" s="352" t="s">
        <v>923</v>
      </c>
      <c r="B104" s="352" t="s">
        <v>618</v>
      </c>
      <c r="C104" s="352">
        <v>27</v>
      </c>
      <c r="D104" s="352" t="s">
        <v>167</v>
      </c>
      <c r="E104" s="352" t="s">
        <v>23</v>
      </c>
      <c r="F104" s="352">
        <v>0.156</v>
      </c>
      <c r="H104" s="352">
        <v>10038</v>
      </c>
      <c r="I104" s="352">
        <v>0.441</v>
      </c>
      <c r="O104" s="352">
        <v>183.46299999999999</v>
      </c>
      <c r="P104" s="352">
        <v>182.09399999999999</v>
      </c>
      <c r="S104" s="352" t="s">
        <v>619</v>
      </c>
      <c r="T104" s="352">
        <v>0</v>
      </c>
      <c r="U104" s="352" t="s">
        <v>620</v>
      </c>
      <c r="V104" s="352" t="s">
        <v>705</v>
      </c>
      <c r="X104" s="352" t="s">
        <v>705</v>
      </c>
      <c r="Y104" s="352">
        <v>1</v>
      </c>
      <c r="Z104" s="352">
        <v>13.2</v>
      </c>
      <c r="AA104" s="352">
        <v>38.4</v>
      </c>
      <c r="AB104" s="352">
        <v>25.2</v>
      </c>
      <c r="AC104" s="352">
        <v>1.369</v>
      </c>
      <c r="AG104" s="352">
        <v>6857</v>
      </c>
      <c r="AK104" s="352" t="s">
        <v>883</v>
      </c>
      <c r="AL104" s="352" t="s">
        <v>924</v>
      </c>
      <c r="AM104" s="352" t="s">
        <v>925</v>
      </c>
      <c r="AS104" s="352">
        <v>0</v>
      </c>
      <c r="AT104" s="352">
        <v>0.68343169999999998</v>
      </c>
      <c r="AW104" s="352" t="s">
        <v>926</v>
      </c>
    </row>
    <row r="105" spans="1:49">
      <c r="A105" s="352" t="s">
        <v>927</v>
      </c>
      <c r="B105" s="352" t="s">
        <v>618</v>
      </c>
      <c r="C105" s="352">
        <v>27</v>
      </c>
      <c r="D105" s="352" t="s">
        <v>167</v>
      </c>
      <c r="E105" s="352" t="s">
        <v>23</v>
      </c>
      <c r="F105" s="352">
        <v>0.156</v>
      </c>
      <c r="H105" s="352">
        <v>10052</v>
      </c>
      <c r="I105" s="352">
        <v>0</v>
      </c>
      <c r="O105" s="352">
        <v>184.18</v>
      </c>
      <c r="P105" s="352">
        <v>182.80600000000001</v>
      </c>
      <c r="S105" s="352" t="s">
        <v>619</v>
      </c>
      <c r="T105" s="352">
        <v>0</v>
      </c>
      <c r="U105" s="352" t="s">
        <v>620</v>
      </c>
      <c r="V105" s="352" t="s">
        <v>705</v>
      </c>
      <c r="X105" s="352" t="s">
        <v>705</v>
      </c>
      <c r="Y105" s="352">
        <v>2</v>
      </c>
      <c r="Z105" s="352">
        <v>53.5</v>
      </c>
      <c r="AA105" s="352">
        <v>78.599999999999994</v>
      </c>
      <c r="AB105" s="352">
        <v>25.2</v>
      </c>
      <c r="AC105" s="352">
        <v>1.3740000000000001</v>
      </c>
      <c r="AG105" s="352">
        <v>6864</v>
      </c>
      <c r="AK105" s="352" t="s">
        <v>928</v>
      </c>
      <c r="AL105" s="352" t="s">
        <v>749</v>
      </c>
      <c r="AM105" s="352" t="s">
        <v>929</v>
      </c>
      <c r="AS105" s="352">
        <v>1</v>
      </c>
      <c r="AT105" s="352">
        <v>0.68313049999999997</v>
      </c>
      <c r="AW105" s="352" t="s">
        <v>926</v>
      </c>
    </row>
    <row r="106" spans="1:49">
      <c r="A106" s="352" t="s">
        <v>930</v>
      </c>
      <c r="B106" s="352" t="s">
        <v>618</v>
      </c>
      <c r="C106" s="352">
        <v>27</v>
      </c>
      <c r="D106" s="352" t="s">
        <v>167</v>
      </c>
      <c r="E106" s="352" t="s">
        <v>23</v>
      </c>
      <c r="F106" s="352">
        <v>0.156</v>
      </c>
      <c r="J106" s="352">
        <v>6358</v>
      </c>
      <c r="K106" s="352">
        <v>-10.474</v>
      </c>
      <c r="O106" s="352">
        <v>180.77799999999999</v>
      </c>
      <c r="Q106" s="352">
        <v>177.94300000000001</v>
      </c>
      <c r="S106" s="352" t="s">
        <v>635</v>
      </c>
      <c r="T106" s="352">
        <v>89</v>
      </c>
      <c r="U106" s="352" t="s">
        <v>620</v>
      </c>
      <c r="V106" s="352" t="s">
        <v>705</v>
      </c>
      <c r="X106" s="352" t="s">
        <v>705</v>
      </c>
      <c r="Y106" s="352">
        <v>3</v>
      </c>
      <c r="Z106" s="352">
        <v>437.8</v>
      </c>
      <c r="AA106" s="352">
        <v>473</v>
      </c>
      <c r="AB106" s="352">
        <v>35.200000000000003</v>
      </c>
      <c r="AD106" s="352">
        <v>2.09</v>
      </c>
      <c r="AE106" s="352">
        <v>0.745</v>
      </c>
      <c r="AH106" s="352">
        <v>7464</v>
      </c>
      <c r="AI106" s="352">
        <v>8866</v>
      </c>
      <c r="AN106" s="352" t="s">
        <v>890</v>
      </c>
      <c r="AO106" s="352" t="s">
        <v>891</v>
      </c>
      <c r="AP106" s="352" t="s">
        <v>931</v>
      </c>
      <c r="AS106" s="352">
        <v>0</v>
      </c>
      <c r="AU106" s="352">
        <v>1.1748151</v>
      </c>
      <c r="AW106" s="352" t="s">
        <v>926</v>
      </c>
    </row>
    <row r="107" spans="1:49">
      <c r="A107" s="352" t="s">
        <v>932</v>
      </c>
      <c r="B107" s="352" t="s">
        <v>618</v>
      </c>
      <c r="C107" s="352">
        <v>27</v>
      </c>
      <c r="D107" s="352" t="s">
        <v>167</v>
      </c>
      <c r="E107" s="352" t="s">
        <v>23</v>
      </c>
      <c r="F107" s="352">
        <v>0.156</v>
      </c>
      <c r="J107" s="352">
        <v>6347</v>
      </c>
      <c r="K107" s="352">
        <v>-11.5</v>
      </c>
      <c r="O107" s="352">
        <v>181.52099999999999</v>
      </c>
      <c r="Q107" s="352">
        <v>178.67699999999999</v>
      </c>
      <c r="S107" s="352" t="s">
        <v>635</v>
      </c>
      <c r="T107" s="352">
        <v>89</v>
      </c>
      <c r="U107" s="352" t="s">
        <v>620</v>
      </c>
      <c r="V107" s="352" t="s">
        <v>705</v>
      </c>
      <c r="X107" s="352" t="s">
        <v>705</v>
      </c>
      <c r="Y107" s="352">
        <v>4</v>
      </c>
      <c r="Z107" s="352">
        <v>488.1</v>
      </c>
      <c r="AA107" s="352">
        <v>523.29999999999995</v>
      </c>
      <c r="AB107" s="352">
        <v>35.200000000000003</v>
      </c>
      <c r="AD107" s="352">
        <v>2.097</v>
      </c>
      <c r="AE107" s="352">
        <v>0.747</v>
      </c>
      <c r="AH107" s="352">
        <v>7447</v>
      </c>
      <c r="AI107" s="352">
        <v>8841</v>
      </c>
      <c r="AN107" s="352" t="s">
        <v>735</v>
      </c>
      <c r="AO107" s="352" t="s">
        <v>894</v>
      </c>
      <c r="AP107" s="352" t="s">
        <v>760</v>
      </c>
      <c r="AS107" s="352">
        <v>1</v>
      </c>
      <c r="AU107" s="352">
        <v>1.1736295000000001</v>
      </c>
      <c r="AW107" s="352" t="s">
        <v>926</v>
      </c>
    </row>
    <row r="108" spans="1:49">
      <c r="A108" s="352" t="s">
        <v>933</v>
      </c>
      <c r="B108" s="352" t="s">
        <v>618</v>
      </c>
      <c r="C108" s="352">
        <v>28</v>
      </c>
      <c r="D108" s="352" t="s">
        <v>167</v>
      </c>
      <c r="E108" s="352" t="s">
        <v>23</v>
      </c>
      <c r="F108" s="352">
        <v>0.156</v>
      </c>
      <c r="L108" s="352">
        <v>23136</v>
      </c>
      <c r="M108" s="352">
        <v>9.6</v>
      </c>
      <c r="O108" s="352">
        <v>134.40299999999999</v>
      </c>
      <c r="R108" s="352">
        <v>127.98699999999999</v>
      </c>
      <c r="S108" s="352" t="s">
        <v>645</v>
      </c>
      <c r="T108" s="352">
        <v>0</v>
      </c>
      <c r="U108" s="352" t="s">
        <v>646</v>
      </c>
      <c r="V108" s="352" t="s">
        <v>673</v>
      </c>
      <c r="X108" s="352" t="s">
        <v>675</v>
      </c>
      <c r="Y108" s="352">
        <v>1</v>
      </c>
      <c r="Z108" s="352">
        <v>29.5</v>
      </c>
      <c r="AA108" s="352">
        <v>82.8</v>
      </c>
      <c r="AB108" s="352">
        <v>53.3</v>
      </c>
      <c r="AF108" s="352">
        <v>6.4160000000000004</v>
      </c>
      <c r="AJ108" s="352">
        <v>4617</v>
      </c>
      <c r="AQ108" s="352" t="s">
        <v>934</v>
      </c>
      <c r="AR108" s="352" t="s">
        <v>935</v>
      </c>
      <c r="AS108" s="352">
        <v>1</v>
      </c>
      <c r="AV108" s="352">
        <v>5.0131680999999997</v>
      </c>
      <c r="AW108" s="352" t="s">
        <v>936</v>
      </c>
    </row>
    <row r="109" spans="1:49">
      <c r="A109" s="352" t="s">
        <v>937</v>
      </c>
      <c r="B109" s="352" t="s">
        <v>618</v>
      </c>
      <c r="C109" s="352">
        <v>28</v>
      </c>
      <c r="D109" s="352" t="s">
        <v>167</v>
      </c>
      <c r="E109" s="352" t="s">
        <v>23</v>
      </c>
      <c r="F109" s="352">
        <v>0.156</v>
      </c>
      <c r="G109" s="352" t="s">
        <v>764</v>
      </c>
      <c r="L109" s="352">
        <v>11763</v>
      </c>
      <c r="M109" s="352">
        <v>8.7010000000000005</v>
      </c>
      <c r="O109" s="352">
        <v>24.303999999999998</v>
      </c>
      <c r="R109" s="352">
        <v>23.145</v>
      </c>
      <c r="S109" s="352" t="s">
        <v>645</v>
      </c>
      <c r="T109" s="352">
        <v>0</v>
      </c>
      <c r="U109" s="352" t="s">
        <v>646</v>
      </c>
      <c r="V109" s="352" t="s">
        <v>673</v>
      </c>
      <c r="X109" s="352" t="s">
        <v>675</v>
      </c>
      <c r="Y109" s="352">
        <v>2</v>
      </c>
      <c r="Z109" s="352">
        <v>265.39999999999998</v>
      </c>
      <c r="AA109" s="352">
        <v>305.8</v>
      </c>
      <c r="AB109" s="352">
        <v>40.299999999999997</v>
      </c>
      <c r="AF109" s="352">
        <v>1.159</v>
      </c>
      <c r="AJ109" s="352">
        <v>2357</v>
      </c>
      <c r="AQ109" s="352" t="s">
        <v>938</v>
      </c>
      <c r="AR109" s="352" t="s">
        <v>939</v>
      </c>
      <c r="AS109" s="352">
        <v>0</v>
      </c>
      <c r="AV109" s="352">
        <v>5.009074</v>
      </c>
      <c r="AW109" s="352" t="s">
        <v>936</v>
      </c>
    </row>
    <row r="110" spans="1:49">
      <c r="A110" s="352" t="s">
        <v>940</v>
      </c>
      <c r="B110" s="352" t="s">
        <v>618</v>
      </c>
      <c r="C110" s="352">
        <v>28</v>
      </c>
      <c r="D110" s="352" t="s">
        <v>167</v>
      </c>
      <c r="E110" s="352" t="s">
        <v>23</v>
      </c>
      <c r="F110" s="352">
        <v>0.156</v>
      </c>
      <c r="L110" s="352">
        <v>22998</v>
      </c>
      <c r="M110" s="352">
        <v>9.6790000000000003</v>
      </c>
      <c r="O110" s="352">
        <v>132.32400000000001</v>
      </c>
      <c r="R110" s="352">
        <v>126.006</v>
      </c>
      <c r="S110" s="352" t="s">
        <v>645</v>
      </c>
      <c r="T110" s="352">
        <v>0</v>
      </c>
      <c r="U110" s="352" t="s">
        <v>646</v>
      </c>
      <c r="V110" s="352" t="s">
        <v>673</v>
      </c>
      <c r="X110" s="352" t="s">
        <v>675</v>
      </c>
      <c r="Y110" s="352">
        <v>3</v>
      </c>
      <c r="Z110" s="352">
        <v>412.8</v>
      </c>
      <c r="AA110" s="352">
        <v>464.8</v>
      </c>
      <c r="AB110" s="352">
        <v>52</v>
      </c>
      <c r="AF110" s="352">
        <v>6.3170000000000002</v>
      </c>
      <c r="AJ110" s="352">
        <v>4589</v>
      </c>
      <c r="AQ110" s="352" t="s">
        <v>624</v>
      </c>
      <c r="AR110" s="352" t="s">
        <v>941</v>
      </c>
      <c r="AS110" s="352">
        <v>0</v>
      </c>
      <c r="AV110" s="352">
        <v>5.0135287000000002</v>
      </c>
      <c r="AW110" s="352" t="s">
        <v>936</v>
      </c>
    </row>
    <row r="111" spans="1:49">
      <c r="A111" s="352" t="s">
        <v>942</v>
      </c>
      <c r="B111" s="352" t="s">
        <v>618</v>
      </c>
      <c r="C111" s="352">
        <v>29</v>
      </c>
      <c r="D111" s="352" t="s">
        <v>271</v>
      </c>
      <c r="E111" s="352" t="s">
        <v>272</v>
      </c>
      <c r="F111" s="352">
        <v>0.8</v>
      </c>
      <c r="H111" s="352">
        <v>10043</v>
      </c>
      <c r="I111" s="352">
        <v>0.42899999999999999</v>
      </c>
      <c r="O111" s="352">
        <v>183.66399999999999</v>
      </c>
      <c r="P111" s="352">
        <v>182.29400000000001</v>
      </c>
      <c r="S111" s="352" t="s">
        <v>619</v>
      </c>
      <c r="T111" s="352">
        <v>0</v>
      </c>
      <c r="U111" s="352" t="s">
        <v>620</v>
      </c>
      <c r="V111" s="352" t="s">
        <v>705</v>
      </c>
      <c r="X111" s="352" t="s">
        <v>705</v>
      </c>
      <c r="Y111" s="352">
        <v>1</v>
      </c>
      <c r="Z111" s="352">
        <v>13.2</v>
      </c>
      <c r="AA111" s="352">
        <v>38.4</v>
      </c>
      <c r="AB111" s="352">
        <v>25.2</v>
      </c>
      <c r="AC111" s="352">
        <v>1.37</v>
      </c>
      <c r="AG111" s="352">
        <v>6861</v>
      </c>
      <c r="AK111" s="352" t="s">
        <v>623</v>
      </c>
      <c r="AL111" s="352" t="s">
        <v>924</v>
      </c>
      <c r="AM111" s="352" t="s">
        <v>943</v>
      </c>
      <c r="AS111" s="352">
        <v>0</v>
      </c>
      <c r="AT111" s="352">
        <v>0.68345120000000004</v>
      </c>
      <c r="AW111" s="352" t="s">
        <v>944</v>
      </c>
    </row>
    <row r="112" spans="1:49">
      <c r="A112" s="352" t="s">
        <v>945</v>
      </c>
      <c r="B112" s="352" t="s">
        <v>618</v>
      </c>
      <c r="C112" s="352">
        <v>29</v>
      </c>
      <c r="D112" s="352" t="s">
        <v>271</v>
      </c>
      <c r="E112" s="352" t="s">
        <v>272</v>
      </c>
      <c r="F112" s="352">
        <v>0.8</v>
      </c>
      <c r="H112" s="352">
        <v>10059</v>
      </c>
      <c r="I112" s="352">
        <v>0</v>
      </c>
      <c r="O112" s="352">
        <v>184.74</v>
      </c>
      <c r="P112" s="352">
        <v>183.36199999999999</v>
      </c>
      <c r="S112" s="352" t="s">
        <v>619</v>
      </c>
      <c r="T112" s="352">
        <v>0</v>
      </c>
      <c r="U112" s="352" t="s">
        <v>620</v>
      </c>
      <c r="V112" s="352" t="s">
        <v>705</v>
      </c>
      <c r="X112" s="352" t="s">
        <v>705</v>
      </c>
      <c r="Y112" s="352">
        <v>2</v>
      </c>
      <c r="Z112" s="352">
        <v>53.5</v>
      </c>
      <c r="AA112" s="352">
        <v>78.599999999999994</v>
      </c>
      <c r="AB112" s="352">
        <v>25.2</v>
      </c>
      <c r="AC112" s="352">
        <v>1.3779999999999999</v>
      </c>
      <c r="AG112" s="352">
        <v>6871</v>
      </c>
      <c r="AK112" s="352" t="s">
        <v>627</v>
      </c>
      <c r="AL112" s="352" t="s">
        <v>749</v>
      </c>
      <c r="AM112" s="352" t="s">
        <v>946</v>
      </c>
      <c r="AS112" s="352">
        <v>1</v>
      </c>
      <c r="AT112" s="352">
        <v>0.68315789999999998</v>
      </c>
      <c r="AW112" s="352" t="s">
        <v>944</v>
      </c>
    </row>
    <row r="113" spans="1:49">
      <c r="A113" s="352" t="s">
        <v>947</v>
      </c>
      <c r="B113" s="352" t="s">
        <v>618</v>
      </c>
      <c r="C113" s="352">
        <v>29</v>
      </c>
      <c r="D113" s="352" t="s">
        <v>271</v>
      </c>
      <c r="E113" s="352" t="s">
        <v>272</v>
      </c>
      <c r="F113" s="352">
        <v>0.8</v>
      </c>
      <c r="G113" s="352" t="s">
        <v>630</v>
      </c>
      <c r="H113" s="352">
        <v>1716</v>
      </c>
      <c r="I113" s="352">
        <v>7.2370000000000001</v>
      </c>
      <c r="N113" s="352">
        <v>8.2016766000000008</v>
      </c>
      <c r="O113" s="352">
        <v>38.426000000000002</v>
      </c>
      <c r="P113" s="352">
        <v>38.137999999999998</v>
      </c>
      <c r="S113" s="352" t="s">
        <v>619</v>
      </c>
      <c r="T113" s="352">
        <v>0</v>
      </c>
      <c r="U113" s="352" t="s">
        <v>620</v>
      </c>
      <c r="V113" s="352" t="s">
        <v>705</v>
      </c>
      <c r="X113" s="352" t="s">
        <v>705</v>
      </c>
      <c r="Y113" s="352">
        <v>3</v>
      </c>
      <c r="Z113" s="352">
        <v>88.7</v>
      </c>
      <c r="AA113" s="352">
        <v>155.4</v>
      </c>
      <c r="AB113" s="352">
        <v>66.7</v>
      </c>
      <c r="AC113" s="352">
        <v>0.28899999999999998</v>
      </c>
      <c r="AG113" s="352">
        <v>1181</v>
      </c>
      <c r="AK113" s="352" t="s">
        <v>908</v>
      </c>
      <c r="AL113" s="352" t="s">
        <v>628</v>
      </c>
      <c r="AM113" s="352" t="s">
        <v>948</v>
      </c>
      <c r="AS113" s="352">
        <v>0</v>
      </c>
      <c r="AT113" s="352">
        <v>0.6881022</v>
      </c>
      <c r="AW113" s="352" t="s">
        <v>944</v>
      </c>
    </row>
    <row r="114" spans="1:49">
      <c r="A114" s="352" t="s">
        <v>949</v>
      </c>
      <c r="B114" s="352" t="s">
        <v>618</v>
      </c>
      <c r="C114" s="352">
        <v>29</v>
      </c>
      <c r="D114" s="352" t="s">
        <v>271</v>
      </c>
      <c r="E114" s="352" t="s">
        <v>272</v>
      </c>
      <c r="F114" s="352">
        <v>0.8</v>
      </c>
      <c r="G114" s="352" t="s">
        <v>634</v>
      </c>
      <c r="J114" s="352">
        <v>4151</v>
      </c>
      <c r="K114" s="352">
        <v>3.6120000000000001</v>
      </c>
      <c r="N114" s="352">
        <v>48.361091399999999</v>
      </c>
      <c r="O114" s="352">
        <v>120.95099999999999</v>
      </c>
      <c r="Q114" s="352">
        <v>119.03100000000001</v>
      </c>
      <c r="S114" s="352" t="s">
        <v>635</v>
      </c>
      <c r="T114" s="352">
        <v>89</v>
      </c>
      <c r="U114" s="352" t="s">
        <v>620</v>
      </c>
      <c r="V114" s="352" t="s">
        <v>705</v>
      </c>
      <c r="X114" s="352" t="s">
        <v>705</v>
      </c>
      <c r="Y114" s="352">
        <v>4</v>
      </c>
      <c r="Z114" s="352">
        <v>217.6</v>
      </c>
      <c r="AA114" s="352">
        <v>309.5</v>
      </c>
      <c r="AB114" s="352">
        <v>91.8</v>
      </c>
      <c r="AD114" s="352">
        <v>1.417</v>
      </c>
      <c r="AE114" s="352">
        <v>0.503</v>
      </c>
      <c r="AH114" s="352">
        <v>4981</v>
      </c>
      <c r="AI114" s="352">
        <v>5860</v>
      </c>
      <c r="AN114" s="352" t="s">
        <v>805</v>
      </c>
      <c r="AO114" s="352" t="s">
        <v>637</v>
      </c>
      <c r="AP114" s="352" t="s">
        <v>950</v>
      </c>
      <c r="AS114" s="352">
        <v>0</v>
      </c>
      <c r="AU114" s="352">
        <v>1.1905452000000001</v>
      </c>
      <c r="AW114" s="352" t="s">
        <v>944</v>
      </c>
    </row>
    <row r="115" spans="1:49">
      <c r="A115" s="352" t="s">
        <v>951</v>
      </c>
      <c r="B115" s="352" t="s">
        <v>618</v>
      </c>
      <c r="C115" s="352">
        <v>29</v>
      </c>
      <c r="D115" s="352" t="s">
        <v>271</v>
      </c>
      <c r="E115" s="352" t="s">
        <v>272</v>
      </c>
      <c r="F115" s="352">
        <v>0.8</v>
      </c>
      <c r="J115" s="352">
        <v>6353</v>
      </c>
      <c r="K115" s="352">
        <v>-10.856</v>
      </c>
      <c r="O115" s="352">
        <v>180.86199999999999</v>
      </c>
      <c r="Q115" s="352">
        <v>178.02699999999999</v>
      </c>
      <c r="S115" s="352" t="s">
        <v>635</v>
      </c>
      <c r="T115" s="352">
        <v>89</v>
      </c>
      <c r="U115" s="352" t="s">
        <v>620</v>
      </c>
      <c r="V115" s="352" t="s">
        <v>705</v>
      </c>
      <c r="X115" s="352" t="s">
        <v>705</v>
      </c>
      <c r="Y115" s="352">
        <v>5</v>
      </c>
      <c r="Z115" s="352">
        <v>437.8</v>
      </c>
      <c r="AA115" s="352">
        <v>473</v>
      </c>
      <c r="AB115" s="352">
        <v>35.200000000000003</v>
      </c>
      <c r="AD115" s="352">
        <v>2.09</v>
      </c>
      <c r="AE115" s="352">
        <v>0.745</v>
      </c>
      <c r="AH115" s="352">
        <v>7456</v>
      </c>
      <c r="AI115" s="352">
        <v>8856</v>
      </c>
      <c r="AN115" s="352" t="s">
        <v>691</v>
      </c>
      <c r="AO115" s="352" t="s">
        <v>637</v>
      </c>
      <c r="AP115" s="352" t="s">
        <v>952</v>
      </c>
      <c r="AS115" s="352">
        <v>0</v>
      </c>
      <c r="AU115" s="352">
        <v>1.1741178000000001</v>
      </c>
      <c r="AW115" s="352" t="s">
        <v>944</v>
      </c>
    </row>
    <row r="116" spans="1:49">
      <c r="A116" s="352" t="s">
        <v>953</v>
      </c>
      <c r="B116" s="352" t="s">
        <v>618</v>
      </c>
      <c r="C116" s="352">
        <v>29</v>
      </c>
      <c r="D116" s="352" t="s">
        <v>271</v>
      </c>
      <c r="E116" s="352" t="s">
        <v>272</v>
      </c>
      <c r="F116" s="352">
        <v>0.8</v>
      </c>
      <c r="J116" s="352">
        <v>6343</v>
      </c>
      <c r="K116" s="352">
        <v>-11.5</v>
      </c>
      <c r="O116" s="352">
        <v>181.595</v>
      </c>
      <c r="Q116" s="352">
        <v>178.75</v>
      </c>
      <c r="S116" s="352" t="s">
        <v>635</v>
      </c>
      <c r="T116" s="352">
        <v>89</v>
      </c>
      <c r="U116" s="352" t="s">
        <v>620</v>
      </c>
      <c r="V116" s="352" t="s">
        <v>705</v>
      </c>
      <c r="X116" s="352" t="s">
        <v>705</v>
      </c>
      <c r="Y116" s="352">
        <v>6</v>
      </c>
      <c r="Z116" s="352">
        <v>488.1</v>
      </c>
      <c r="AA116" s="352">
        <v>523.29999999999995</v>
      </c>
      <c r="AB116" s="352">
        <v>35.200000000000003</v>
      </c>
      <c r="AD116" s="352">
        <v>2.097</v>
      </c>
      <c r="AE116" s="352">
        <v>0.747</v>
      </c>
      <c r="AH116" s="352">
        <v>7440</v>
      </c>
      <c r="AI116" s="352">
        <v>8835</v>
      </c>
      <c r="AN116" s="352" t="s">
        <v>694</v>
      </c>
      <c r="AO116" s="352" t="s">
        <v>695</v>
      </c>
      <c r="AP116" s="352" t="s">
        <v>954</v>
      </c>
      <c r="AS116" s="352">
        <v>1</v>
      </c>
      <c r="AU116" s="352">
        <v>1.1733699</v>
      </c>
      <c r="AW116" s="352" t="s">
        <v>944</v>
      </c>
    </row>
    <row r="117" spans="1:49">
      <c r="A117" s="352" t="s">
        <v>955</v>
      </c>
      <c r="B117" s="352" t="s">
        <v>618</v>
      </c>
      <c r="C117" s="352">
        <v>30</v>
      </c>
      <c r="D117" s="352" t="s">
        <v>271</v>
      </c>
      <c r="E117" s="352" t="s">
        <v>272</v>
      </c>
      <c r="F117" s="352">
        <v>0.8</v>
      </c>
      <c r="L117" s="352">
        <v>23087</v>
      </c>
      <c r="M117" s="352">
        <v>9.6</v>
      </c>
      <c r="O117" s="352">
        <v>134.458</v>
      </c>
      <c r="R117" s="352">
        <v>128.03899999999999</v>
      </c>
      <c r="S117" s="352" t="s">
        <v>645</v>
      </c>
      <c r="T117" s="352">
        <v>0</v>
      </c>
      <c r="U117" s="352" t="s">
        <v>646</v>
      </c>
      <c r="V117" s="352" t="s">
        <v>673</v>
      </c>
      <c r="X117" s="352" t="s">
        <v>675</v>
      </c>
      <c r="Y117" s="352">
        <v>1</v>
      </c>
      <c r="Z117" s="352">
        <v>29.5</v>
      </c>
      <c r="AA117" s="352">
        <v>83</v>
      </c>
      <c r="AB117" s="352">
        <v>53.5</v>
      </c>
      <c r="AF117" s="352">
        <v>6.4189999999999996</v>
      </c>
      <c r="AJ117" s="352">
        <v>4607</v>
      </c>
      <c r="AQ117" s="352" t="s">
        <v>956</v>
      </c>
      <c r="AR117" s="352" t="s">
        <v>957</v>
      </c>
      <c r="AS117" s="352">
        <v>1</v>
      </c>
      <c r="AV117" s="352">
        <v>5.0134568000000002</v>
      </c>
      <c r="AW117" s="352" t="s">
        <v>958</v>
      </c>
    </row>
    <row r="118" spans="1:49">
      <c r="A118" s="352" t="s">
        <v>959</v>
      </c>
      <c r="B118" s="352" t="s">
        <v>618</v>
      </c>
      <c r="C118" s="352">
        <v>30</v>
      </c>
      <c r="D118" s="352" t="s">
        <v>271</v>
      </c>
      <c r="E118" s="352" t="s">
        <v>272</v>
      </c>
      <c r="F118" s="352">
        <v>0.8</v>
      </c>
      <c r="G118" s="352" t="s">
        <v>764</v>
      </c>
      <c r="L118" s="352">
        <v>2625</v>
      </c>
      <c r="M118" s="352">
        <v>12.867000000000001</v>
      </c>
      <c r="O118" s="352">
        <v>5.0869999999999997</v>
      </c>
      <c r="R118" s="352">
        <v>4.843</v>
      </c>
      <c r="S118" s="352" t="s">
        <v>645</v>
      </c>
      <c r="T118" s="352">
        <v>0</v>
      </c>
      <c r="U118" s="352" t="s">
        <v>646</v>
      </c>
      <c r="V118" s="352" t="s">
        <v>673</v>
      </c>
      <c r="X118" s="352" t="s">
        <v>675</v>
      </c>
      <c r="Y118" s="352">
        <v>2</v>
      </c>
      <c r="Z118" s="352">
        <v>269.2</v>
      </c>
      <c r="AA118" s="352">
        <v>300.10000000000002</v>
      </c>
      <c r="AB118" s="352">
        <v>30.9</v>
      </c>
      <c r="AF118" s="352">
        <v>0.24399999999999999</v>
      </c>
      <c r="AJ118" s="352">
        <v>525</v>
      </c>
      <c r="AQ118" s="352" t="s">
        <v>960</v>
      </c>
      <c r="AR118" s="352" t="s">
        <v>961</v>
      </c>
      <c r="AS118" s="352">
        <v>0</v>
      </c>
      <c r="AV118" s="352">
        <v>5.0283427999999999</v>
      </c>
      <c r="AW118" s="352" t="s">
        <v>958</v>
      </c>
    </row>
    <row r="119" spans="1:49">
      <c r="A119" s="352" t="s">
        <v>962</v>
      </c>
      <c r="B119" s="352" t="s">
        <v>618</v>
      </c>
      <c r="C119" s="352">
        <v>30</v>
      </c>
      <c r="D119" s="352" t="s">
        <v>271</v>
      </c>
      <c r="E119" s="352" t="s">
        <v>272</v>
      </c>
      <c r="F119" s="352">
        <v>0.8</v>
      </c>
      <c r="L119" s="352">
        <v>22922</v>
      </c>
      <c r="M119" s="352">
        <v>9.8160000000000007</v>
      </c>
      <c r="O119" s="352">
        <v>131.553</v>
      </c>
      <c r="R119" s="352">
        <v>125.27200000000001</v>
      </c>
      <c r="S119" s="352" t="s">
        <v>645</v>
      </c>
      <c r="T119" s="352">
        <v>0</v>
      </c>
      <c r="U119" s="352" t="s">
        <v>646</v>
      </c>
      <c r="V119" s="352" t="s">
        <v>673</v>
      </c>
      <c r="X119" s="352" t="s">
        <v>675</v>
      </c>
      <c r="Y119" s="352">
        <v>3</v>
      </c>
      <c r="Z119" s="352">
        <v>412.8</v>
      </c>
      <c r="AA119" s="352">
        <v>464.4</v>
      </c>
      <c r="AB119" s="352">
        <v>51.6</v>
      </c>
      <c r="AF119" s="352">
        <v>6.282</v>
      </c>
      <c r="AJ119" s="352">
        <v>4573</v>
      </c>
      <c r="AQ119" s="352" t="s">
        <v>963</v>
      </c>
      <c r="AR119" s="352" t="s">
        <v>964</v>
      </c>
      <c r="AS119" s="352">
        <v>0</v>
      </c>
      <c r="AV119" s="352">
        <v>5.0144402000000001</v>
      </c>
      <c r="AW119" s="352" t="s">
        <v>958</v>
      </c>
    </row>
    <row r="120" spans="1:49">
      <c r="A120" s="352" t="s">
        <v>965</v>
      </c>
      <c r="B120" s="352" t="s">
        <v>618</v>
      </c>
      <c r="C120" s="352">
        <v>31</v>
      </c>
      <c r="D120" s="352" t="s">
        <v>273</v>
      </c>
      <c r="E120" s="352" t="s">
        <v>274</v>
      </c>
      <c r="F120" s="352">
        <v>0.85599999999999998</v>
      </c>
      <c r="H120" s="352">
        <v>10106</v>
      </c>
      <c r="I120" s="352">
        <v>0.442</v>
      </c>
      <c r="O120" s="352">
        <v>184.85300000000001</v>
      </c>
      <c r="P120" s="352">
        <v>183.47399999999999</v>
      </c>
      <c r="S120" s="352" t="s">
        <v>619</v>
      </c>
      <c r="T120" s="352">
        <v>0</v>
      </c>
      <c r="U120" s="352" t="s">
        <v>620</v>
      </c>
      <c r="V120" s="352" t="s">
        <v>705</v>
      </c>
      <c r="X120" s="352" t="s">
        <v>705</v>
      </c>
      <c r="Y120" s="352">
        <v>1</v>
      </c>
      <c r="Z120" s="352">
        <v>13.2</v>
      </c>
      <c r="AA120" s="352">
        <v>38.4</v>
      </c>
      <c r="AB120" s="352">
        <v>25.2</v>
      </c>
      <c r="AC120" s="352">
        <v>1.379</v>
      </c>
      <c r="AG120" s="352">
        <v>6905</v>
      </c>
      <c r="AK120" s="352" t="s">
        <v>770</v>
      </c>
      <c r="AL120" s="352" t="s">
        <v>749</v>
      </c>
      <c r="AM120" s="352" t="s">
        <v>966</v>
      </c>
      <c r="AS120" s="352">
        <v>0</v>
      </c>
      <c r="AT120" s="352">
        <v>0.68344919999999998</v>
      </c>
      <c r="AW120" s="352" t="s">
        <v>967</v>
      </c>
    </row>
    <row r="121" spans="1:49">
      <c r="A121" s="352" t="s">
        <v>968</v>
      </c>
      <c r="B121" s="352" t="s">
        <v>618</v>
      </c>
      <c r="C121" s="352">
        <v>31</v>
      </c>
      <c r="D121" s="352" t="s">
        <v>273</v>
      </c>
      <c r="E121" s="352" t="s">
        <v>274</v>
      </c>
      <c r="F121" s="352">
        <v>0.85599999999999998</v>
      </c>
      <c r="H121" s="352">
        <v>10102</v>
      </c>
      <c r="I121" s="352">
        <v>0</v>
      </c>
      <c r="O121" s="352">
        <v>185.31100000000001</v>
      </c>
      <c r="P121" s="352">
        <v>183.929</v>
      </c>
      <c r="S121" s="352" t="s">
        <v>619</v>
      </c>
      <c r="T121" s="352">
        <v>0</v>
      </c>
      <c r="U121" s="352" t="s">
        <v>620</v>
      </c>
      <c r="V121" s="352" t="s">
        <v>705</v>
      </c>
      <c r="X121" s="352" t="s">
        <v>705</v>
      </c>
      <c r="Y121" s="352">
        <v>2</v>
      </c>
      <c r="Z121" s="352">
        <v>53.5</v>
      </c>
      <c r="AA121" s="352">
        <v>78.599999999999994</v>
      </c>
      <c r="AB121" s="352">
        <v>25.2</v>
      </c>
      <c r="AC121" s="352">
        <v>1.3819999999999999</v>
      </c>
      <c r="AG121" s="352">
        <v>6899</v>
      </c>
      <c r="AK121" s="352" t="s">
        <v>711</v>
      </c>
      <c r="AL121" s="352" t="s">
        <v>752</v>
      </c>
      <c r="AM121" s="352" t="s">
        <v>969</v>
      </c>
      <c r="AS121" s="352">
        <v>1</v>
      </c>
      <c r="AT121" s="352">
        <v>0.68314739999999996</v>
      </c>
      <c r="AW121" s="352" t="s">
        <v>967</v>
      </c>
    </row>
    <row r="122" spans="1:49">
      <c r="A122" s="352" t="s">
        <v>970</v>
      </c>
      <c r="B122" s="352" t="s">
        <v>618</v>
      </c>
      <c r="C122" s="352">
        <v>31</v>
      </c>
      <c r="D122" s="352" t="s">
        <v>273</v>
      </c>
      <c r="E122" s="352" t="s">
        <v>274</v>
      </c>
      <c r="F122" s="352">
        <v>0.85599999999999998</v>
      </c>
      <c r="G122" s="352" t="s">
        <v>630</v>
      </c>
      <c r="H122" s="352">
        <v>811</v>
      </c>
      <c r="I122" s="352">
        <v>11.125</v>
      </c>
      <c r="N122" s="352">
        <v>3.6145413999999998</v>
      </c>
      <c r="O122" s="352">
        <v>18.12</v>
      </c>
      <c r="P122" s="352">
        <v>17.984000000000002</v>
      </c>
      <c r="S122" s="352" t="s">
        <v>619</v>
      </c>
      <c r="T122" s="352">
        <v>0</v>
      </c>
      <c r="U122" s="352" t="s">
        <v>620</v>
      </c>
      <c r="V122" s="352" t="s">
        <v>705</v>
      </c>
      <c r="X122" s="352" t="s">
        <v>705</v>
      </c>
      <c r="Y122" s="352">
        <v>3</v>
      </c>
      <c r="Z122" s="352">
        <v>89.3</v>
      </c>
      <c r="AA122" s="352">
        <v>150.30000000000001</v>
      </c>
      <c r="AB122" s="352">
        <v>61</v>
      </c>
      <c r="AC122" s="352">
        <v>0.13700000000000001</v>
      </c>
      <c r="AG122" s="352">
        <v>560</v>
      </c>
      <c r="AK122" s="352" t="s">
        <v>714</v>
      </c>
      <c r="AL122" s="352" t="s">
        <v>689</v>
      </c>
      <c r="AM122" s="352" t="s">
        <v>971</v>
      </c>
      <c r="AS122" s="352">
        <v>0</v>
      </c>
      <c r="AT122" s="352">
        <v>0.69074729999999995</v>
      </c>
      <c r="AW122" s="352" t="s">
        <v>967</v>
      </c>
    </row>
    <row r="123" spans="1:49">
      <c r="A123" s="352" t="s">
        <v>972</v>
      </c>
      <c r="B123" s="352" t="s">
        <v>618</v>
      </c>
      <c r="C123" s="352">
        <v>31</v>
      </c>
      <c r="D123" s="352" t="s">
        <v>273</v>
      </c>
      <c r="E123" s="352" t="s">
        <v>274</v>
      </c>
      <c r="F123" s="352">
        <v>0.85599999999999998</v>
      </c>
      <c r="G123" s="352" t="s">
        <v>634</v>
      </c>
      <c r="J123" s="352">
        <v>2106</v>
      </c>
      <c r="K123" s="352">
        <v>9.5869999999999997</v>
      </c>
      <c r="N123" s="352">
        <v>22.456885499999999</v>
      </c>
      <c r="O123" s="352">
        <v>60.095999999999997</v>
      </c>
      <c r="Q123" s="352">
        <v>59.137999999999998</v>
      </c>
      <c r="S123" s="352" t="s">
        <v>635</v>
      </c>
      <c r="T123" s="352">
        <v>89</v>
      </c>
      <c r="U123" s="352" t="s">
        <v>620</v>
      </c>
      <c r="V123" s="352" t="s">
        <v>705</v>
      </c>
      <c r="X123" s="352" t="s">
        <v>705</v>
      </c>
      <c r="Y123" s="352">
        <v>4</v>
      </c>
      <c r="Z123" s="352">
        <v>219.5</v>
      </c>
      <c r="AA123" s="352">
        <v>303.8</v>
      </c>
      <c r="AB123" s="352">
        <v>84.3</v>
      </c>
      <c r="AD123" s="352">
        <v>0.70799999999999996</v>
      </c>
      <c r="AE123" s="352">
        <v>0.25</v>
      </c>
      <c r="AH123" s="352">
        <v>2535</v>
      </c>
      <c r="AI123" s="352">
        <v>2975</v>
      </c>
      <c r="AN123" s="352" t="s">
        <v>973</v>
      </c>
      <c r="AO123" s="352" t="s">
        <v>974</v>
      </c>
      <c r="AP123" s="352" t="s">
        <v>975</v>
      </c>
      <c r="AS123" s="352">
        <v>0</v>
      </c>
      <c r="AU123" s="352">
        <v>1.1972143</v>
      </c>
      <c r="AW123" s="352" t="s">
        <v>967</v>
      </c>
    </row>
    <row r="124" spans="1:49">
      <c r="A124" s="352" t="s">
        <v>976</v>
      </c>
      <c r="B124" s="352" t="s">
        <v>618</v>
      </c>
      <c r="C124" s="352">
        <v>31</v>
      </c>
      <c r="D124" s="352" t="s">
        <v>273</v>
      </c>
      <c r="E124" s="352" t="s">
        <v>274</v>
      </c>
      <c r="F124" s="352">
        <v>0.85599999999999998</v>
      </c>
      <c r="J124" s="352">
        <v>6345</v>
      </c>
      <c r="K124" s="352">
        <v>-10.712999999999999</v>
      </c>
      <c r="O124" s="352">
        <v>181.13200000000001</v>
      </c>
      <c r="Q124" s="352">
        <v>178.292</v>
      </c>
      <c r="S124" s="352" t="s">
        <v>635</v>
      </c>
      <c r="T124" s="352">
        <v>89</v>
      </c>
      <c r="U124" s="352" t="s">
        <v>620</v>
      </c>
      <c r="V124" s="352" t="s">
        <v>705</v>
      </c>
      <c r="X124" s="352" t="s">
        <v>705</v>
      </c>
      <c r="Y124" s="352">
        <v>5</v>
      </c>
      <c r="Z124" s="352">
        <v>437.8</v>
      </c>
      <c r="AA124" s="352">
        <v>473</v>
      </c>
      <c r="AB124" s="352">
        <v>35.200000000000003</v>
      </c>
      <c r="AD124" s="352">
        <v>2.0939999999999999</v>
      </c>
      <c r="AE124" s="352">
        <v>0.746</v>
      </c>
      <c r="AH124" s="352">
        <v>7447</v>
      </c>
      <c r="AI124" s="352">
        <v>8847</v>
      </c>
      <c r="AN124" s="352" t="s">
        <v>716</v>
      </c>
      <c r="AO124" s="352" t="s">
        <v>719</v>
      </c>
      <c r="AP124" s="352" t="s">
        <v>977</v>
      </c>
      <c r="AS124" s="352">
        <v>0</v>
      </c>
      <c r="AU124" s="352">
        <v>1.1743721</v>
      </c>
      <c r="AW124" s="352" t="s">
        <v>967</v>
      </c>
    </row>
    <row r="125" spans="1:49">
      <c r="A125" s="352" t="s">
        <v>978</v>
      </c>
      <c r="B125" s="352" t="s">
        <v>618</v>
      </c>
      <c r="C125" s="352">
        <v>31</v>
      </c>
      <c r="D125" s="352" t="s">
        <v>273</v>
      </c>
      <c r="E125" s="352" t="s">
        <v>274</v>
      </c>
      <c r="F125" s="352">
        <v>0.85599999999999998</v>
      </c>
      <c r="J125" s="352">
        <v>6359</v>
      </c>
      <c r="K125" s="352">
        <v>-11.5</v>
      </c>
      <c r="O125" s="352">
        <v>181.78700000000001</v>
      </c>
      <c r="Q125" s="352">
        <v>178.93899999999999</v>
      </c>
      <c r="S125" s="352" t="s">
        <v>635</v>
      </c>
      <c r="T125" s="352">
        <v>89</v>
      </c>
      <c r="U125" s="352" t="s">
        <v>620</v>
      </c>
      <c r="V125" s="352" t="s">
        <v>705</v>
      </c>
      <c r="X125" s="352" t="s">
        <v>705</v>
      </c>
      <c r="Y125" s="352">
        <v>6</v>
      </c>
      <c r="Z125" s="352">
        <v>488.1</v>
      </c>
      <c r="AA125" s="352">
        <v>523.29999999999995</v>
      </c>
      <c r="AB125" s="352">
        <v>35.200000000000003</v>
      </c>
      <c r="AD125" s="352">
        <v>2.1</v>
      </c>
      <c r="AE125" s="352">
        <v>0.748</v>
      </c>
      <c r="AH125" s="352">
        <v>7460</v>
      </c>
      <c r="AI125" s="352">
        <v>8859</v>
      </c>
      <c r="AN125" s="352" t="s">
        <v>979</v>
      </c>
      <c r="AO125" s="352" t="s">
        <v>669</v>
      </c>
      <c r="AP125" s="352" t="s">
        <v>980</v>
      </c>
      <c r="AS125" s="352">
        <v>1</v>
      </c>
      <c r="AU125" s="352">
        <v>1.1734610000000001</v>
      </c>
      <c r="AW125" s="352" t="s">
        <v>967</v>
      </c>
    </row>
    <row r="126" spans="1:49">
      <c r="A126" s="352" t="s">
        <v>981</v>
      </c>
      <c r="B126" s="352" t="s">
        <v>618</v>
      </c>
      <c r="C126" s="352">
        <v>32</v>
      </c>
      <c r="D126" s="352" t="s">
        <v>273</v>
      </c>
      <c r="E126" s="352" t="s">
        <v>274</v>
      </c>
      <c r="F126" s="352">
        <v>0.85599999999999998</v>
      </c>
      <c r="L126" s="352">
        <v>23249</v>
      </c>
      <c r="M126" s="352">
        <v>9.6</v>
      </c>
      <c r="O126" s="352">
        <v>134.63200000000001</v>
      </c>
      <c r="R126" s="352">
        <v>128.20599999999999</v>
      </c>
      <c r="S126" s="352" t="s">
        <v>645</v>
      </c>
      <c r="T126" s="352">
        <v>0</v>
      </c>
      <c r="U126" s="352" t="s">
        <v>646</v>
      </c>
      <c r="V126" s="352" t="s">
        <v>673</v>
      </c>
      <c r="X126" s="352" t="s">
        <v>675</v>
      </c>
      <c r="Y126" s="352">
        <v>1</v>
      </c>
      <c r="Z126" s="352">
        <v>29.5</v>
      </c>
      <c r="AA126" s="352">
        <v>83</v>
      </c>
      <c r="AB126" s="352">
        <v>53.5</v>
      </c>
      <c r="AF126" s="352">
        <v>6.4269999999999996</v>
      </c>
      <c r="AJ126" s="352">
        <v>4640</v>
      </c>
      <c r="AQ126" s="352" t="s">
        <v>982</v>
      </c>
      <c r="AR126" s="352" t="s">
        <v>983</v>
      </c>
      <c r="AS126" s="352">
        <v>1</v>
      </c>
      <c r="AV126" s="352">
        <v>5.0127074</v>
      </c>
      <c r="AW126" s="352" t="s">
        <v>984</v>
      </c>
    </row>
    <row r="127" spans="1:49">
      <c r="A127" s="352" t="s">
        <v>470</v>
      </c>
      <c r="B127" s="352" t="s">
        <v>618</v>
      </c>
      <c r="C127" s="352">
        <v>32</v>
      </c>
      <c r="D127" s="352" t="s">
        <v>273</v>
      </c>
      <c r="E127" s="352" t="s">
        <v>274</v>
      </c>
      <c r="F127" s="352">
        <v>0.85599999999999998</v>
      </c>
      <c r="G127" s="352" t="s">
        <v>764</v>
      </c>
      <c r="L127" s="352">
        <v>1049</v>
      </c>
      <c r="M127" s="352">
        <v>3.9780000000000002</v>
      </c>
      <c r="O127" s="352">
        <v>2.0710000000000002</v>
      </c>
      <c r="R127" s="352">
        <v>1.972</v>
      </c>
      <c r="S127" s="352" t="s">
        <v>645</v>
      </c>
      <c r="T127" s="352">
        <v>0</v>
      </c>
      <c r="U127" s="352" t="s">
        <v>646</v>
      </c>
      <c r="V127" s="352" t="s">
        <v>673</v>
      </c>
      <c r="X127" s="352" t="s">
        <v>675</v>
      </c>
      <c r="Y127" s="352">
        <v>2</v>
      </c>
      <c r="Z127" s="352">
        <v>269.60000000000002</v>
      </c>
      <c r="AA127" s="352">
        <v>296.39999999999998</v>
      </c>
      <c r="AB127" s="352">
        <v>26.8</v>
      </c>
      <c r="AF127" s="352">
        <v>9.8000000000000004E-2</v>
      </c>
      <c r="AJ127" s="352">
        <v>212</v>
      </c>
      <c r="AQ127" s="352" t="s">
        <v>985</v>
      </c>
      <c r="AR127" s="352" t="s">
        <v>986</v>
      </c>
      <c r="AS127" s="352">
        <v>0</v>
      </c>
      <c r="AV127" s="352">
        <v>4.9870979000000002</v>
      </c>
      <c r="AW127" s="352" t="s">
        <v>984</v>
      </c>
    </row>
    <row r="128" spans="1:49">
      <c r="A128" s="352" t="s">
        <v>987</v>
      </c>
      <c r="B128" s="352" t="s">
        <v>618</v>
      </c>
      <c r="C128" s="352">
        <v>32</v>
      </c>
      <c r="D128" s="352" t="s">
        <v>273</v>
      </c>
      <c r="E128" s="352" t="s">
        <v>274</v>
      </c>
      <c r="F128" s="352">
        <v>0.85599999999999998</v>
      </c>
      <c r="L128" s="352">
        <v>23052</v>
      </c>
      <c r="M128" s="352">
        <v>9.7390000000000008</v>
      </c>
      <c r="O128" s="352">
        <v>131.96799999999999</v>
      </c>
      <c r="R128" s="352">
        <v>125.66800000000001</v>
      </c>
      <c r="S128" s="352" t="s">
        <v>645</v>
      </c>
      <c r="T128" s="352">
        <v>0</v>
      </c>
      <c r="U128" s="352" t="s">
        <v>646</v>
      </c>
      <c r="V128" s="352" t="s">
        <v>673</v>
      </c>
      <c r="X128" s="352" t="s">
        <v>675</v>
      </c>
      <c r="Y128" s="352">
        <v>3</v>
      </c>
      <c r="Z128" s="352">
        <v>412.8</v>
      </c>
      <c r="AA128" s="352">
        <v>464.6</v>
      </c>
      <c r="AB128" s="352">
        <v>51.8</v>
      </c>
      <c r="AF128" s="352">
        <v>6.3</v>
      </c>
      <c r="AJ128" s="352">
        <v>4600</v>
      </c>
      <c r="AQ128" s="352" t="s">
        <v>988</v>
      </c>
      <c r="AR128" s="352" t="s">
        <v>989</v>
      </c>
      <c r="AS128" s="352">
        <v>0</v>
      </c>
      <c r="AV128" s="352">
        <v>5.0133418000000001</v>
      </c>
      <c r="AW128" s="352" t="s">
        <v>984</v>
      </c>
    </row>
    <row r="129" spans="1:49">
      <c r="A129" s="352" t="s">
        <v>990</v>
      </c>
      <c r="B129" s="352" t="s">
        <v>618</v>
      </c>
      <c r="C129" s="352">
        <v>33</v>
      </c>
      <c r="D129" s="352" t="s">
        <v>275</v>
      </c>
      <c r="E129" s="352" t="s">
        <v>276</v>
      </c>
      <c r="F129" s="352">
        <v>0.76600000000000001</v>
      </c>
      <c r="H129" s="352">
        <v>10071</v>
      </c>
      <c r="I129" s="352">
        <v>0.433</v>
      </c>
      <c r="O129" s="352">
        <v>184.017</v>
      </c>
      <c r="P129" s="352">
        <v>182.64400000000001</v>
      </c>
      <c r="S129" s="352" t="s">
        <v>619</v>
      </c>
      <c r="T129" s="352">
        <v>0</v>
      </c>
      <c r="U129" s="352" t="s">
        <v>620</v>
      </c>
      <c r="V129" s="352" t="s">
        <v>705</v>
      </c>
      <c r="X129" s="352" t="s">
        <v>705</v>
      </c>
      <c r="Y129" s="352">
        <v>1</v>
      </c>
      <c r="Z129" s="352">
        <v>13.2</v>
      </c>
      <c r="AA129" s="352">
        <v>38.4</v>
      </c>
      <c r="AB129" s="352">
        <v>25.2</v>
      </c>
      <c r="AC129" s="352">
        <v>1.373</v>
      </c>
      <c r="AG129" s="352">
        <v>6880</v>
      </c>
      <c r="AK129" s="352" t="s">
        <v>682</v>
      </c>
      <c r="AL129" s="352" t="s">
        <v>624</v>
      </c>
      <c r="AM129" s="352" t="s">
        <v>991</v>
      </c>
      <c r="AS129" s="352">
        <v>0</v>
      </c>
      <c r="AT129" s="352">
        <v>0.68343449999999994</v>
      </c>
      <c r="AW129" s="352" t="s">
        <v>992</v>
      </c>
    </row>
    <row r="130" spans="1:49">
      <c r="A130" s="352" t="s">
        <v>993</v>
      </c>
      <c r="B130" s="352" t="s">
        <v>618</v>
      </c>
      <c r="C130" s="352">
        <v>33</v>
      </c>
      <c r="D130" s="352" t="s">
        <v>275</v>
      </c>
      <c r="E130" s="352" t="s">
        <v>276</v>
      </c>
      <c r="F130" s="352">
        <v>0.76600000000000001</v>
      </c>
      <c r="H130" s="352">
        <v>10083</v>
      </c>
      <c r="I130" s="352">
        <v>0</v>
      </c>
      <c r="O130" s="352">
        <v>184.77799999999999</v>
      </c>
      <c r="P130" s="352">
        <v>183.4</v>
      </c>
      <c r="S130" s="352" t="s">
        <v>619</v>
      </c>
      <c r="T130" s="352">
        <v>0</v>
      </c>
      <c r="U130" s="352" t="s">
        <v>620</v>
      </c>
      <c r="V130" s="352" t="s">
        <v>705</v>
      </c>
      <c r="X130" s="352" t="s">
        <v>705</v>
      </c>
      <c r="Y130" s="352">
        <v>2</v>
      </c>
      <c r="Z130" s="352">
        <v>53.5</v>
      </c>
      <c r="AA130" s="352">
        <v>78.599999999999994</v>
      </c>
      <c r="AB130" s="352">
        <v>25.2</v>
      </c>
      <c r="AC130" s="352">
        <v>1.3779999999999999</v>
      </c>
      <c r="AG130" s="352">
        <v>6886</v>
      </c>
      <c r="AK130" s="352" t="s">
        <v>686</v>
      </c>
      <c r="AL130" s="352" t="s">
        <v>657</v>
      </c>
      <c r="AM130" s="352" t="s">
        <v>994</v>
      </c>
      <c r="AS130" s="352">
        <v>1</v>
      </c>
      <c r="AT130" s="352">
        <v>0.68313889999999999</v>
      </c>
      <c r="AW130" s="352" t="s">
        <v>992</v>
      </c>
    </row>
    <row r="131" spans="1:49">
      <c r="A131" s="352" t="s">
        <v>995</v>
      </c>
      <c r="B131" s="352" t="s">
        <v>618</v>
      </c>
      <c r="C131" s="352">
        <v>33</v>
      </c>
      <c r="D131" s="352" t="s">
        <v>275</v>
      </c>
      <c r="E131" s="352" t="s">
        <v>276</v>
      </c>
      <c r="F131" s="352">
        <v>0.76600000000000001</v>
      </c>
      <c r="G131" s="352" t="s">
        <v>630</v>
      </c>
      <c r="H131" s="352">
        <v>1306</v>
      </c>
      <c r="I131" s="352">
        <v>9.5139999999999993</v>
      </c>
      <c r="N131" s="352">
        <v>6.5245129999999998</v>
      </c>
      <c r="O131" s="352">
        <v>29.268999999999998</v>
      </c>
      <c r="P131" s="352">
        <v>29.048999999999999</v>
      </c>
      <c r="S131" s="352" t="s">
        <v>619</v>
      </c>
      <c r="T131" s="352">
        <v>0</v>
      </c>
      <c r="U131" s="352" t="s">
        <v>620</v>
      </c>
      <c r="V131" s="352" t="s">
        <v>705</v>
      </c>
      <c r="X131" s="352" t="s">
        <v>705</v>
      </c>
      <c r="Y131" s="352">
        <v>3</v>
      </c>
      <c r="Z131" s="352">
        <v>88.7</v>
      </c>
      <c r="AA131" s="352">
        <v>154.1</v>
      </c>
      <c r="AB131" s="352">
        <v>65.400000000000006</v>
      </c>
      <c r="AC131" s="352">
        <v>0.22</v>
      </c>
      <c r="AG131" s="352">
        <v>901</v>
      </c>
      <c r="AK131" s="352" t="s">
        <v>631</v>
      </c>
      <c r="AL131" s="352" t="s">
        <v>712</v>
      </c>
      <c r="AM131" s="352" t="s">
        <v>996</v>
      </c>
      <c r="AS131" s="352">
        <v>0</v>
      </c>
      <c r="AT131" s="352">
        <v>0.68963830000000004</v>
      </c>
      <c r="AW131" s="352" t="s">
        <v>992</v>
      </c>
    </row>
    <row r="132" spans="1:49">
      <c r="A132" s="352" t="s">
        <v>997</v>
      </c>
      <c r="B132" s="352" t="s">
        <v>618</v>
      </c>
      <c r="C132" s="352">
        <v>33</v>
      </c>
      <c r="D132" s="352" t="s">
        <v>275</v>
      </c>
      <c r="E132" s="352" t="s">
        <v>276</v>
      </c>
      <c r="F132" s="352">
        <v>0.76600000000000001</v>
      </c>
      <c r="G132" s="352" t="s">
        <v>634</v>
      </c>
      <c r="J132" s="352">
        <v>3697</v>
      </c>
      <c r="K132" s="352">
        <v>5.1150000000000002</v>
      </c>
      <c r="N132" s="352">
        <v>44.891324599999997</v>
      </c>
      <c r="O132" s="352">
        <v>107.502</v>
      </c>
      <c r="Q132" s="352">
        <v>105.79300000000001</v>
      </c>
      <c r="S132" s="352" t="s">
        <v>635</v>
      </c>
      <c r="T132" s="352">
        <v>89</v>
      </c>
      <c r="U132" s="352" t="s">
        <v>620</v>
      </c>
      <c r="V132" s="352" t="s">
        <v>705</v>
      </c>
      <c r="X132" s="352" t="s">
        <v>705</v>
      </c>
      <c r="Y132" s="352">
        <v>4</v>
      </c>
      <c r="Z132" s="352">
        <v>218.3</v>
      </c>
      <c r="AA132" s="352">
        <v>308.8</v>
      </c>
      <c r="AB132" s="352">
        <v>90.6</v>
      </c>
      <c r="AD132" s="352">
        <v>1.2609999999999999</v>
      </c>
      <c r="AE132" s="352">
        <v>0.44700000000000001</v>
      </c>
      <c r="AH132" s="352">
        <v>4442</v>
      </c>
      <c r="AI132" s="352">
        <v>5218</v>
      </c>
      <c r="AN132" s="352" t="s">
        <v>694</v>
      </c>
      <c r="AO132" s="352" t="s">
        <v>697</v>
      </c>
      <c r="AP132" s="352" t="s">
        <v>998</v>
      </c>
      <c r="AS132" s="352">
        <v>0</v>
      </c>
      <c r="AU132" s="352">
        <v>1.192242</v>
      </c>
      <c r="AW132" s="352" t="s">
        <v>992</v>
      </c>
    </row>
    <row r="133" spans="1:49">
      <c r="A133" s="352" t="s">
        <v>999</v>
      </c>
      <c r="B133" s="352" t="s">
        <v>618</v>
      </c>
      <c r="C133" s="352">
        <v>33</v>
      </c>
      <c r="D133" s="352" t="s">
        <v>275</v>
      </c>
      <c r="E133" s="352" t="s">
        <v>276</v>
      </c>
      <c r="F133" s="352">
        <v>0.76600000000000001</v>
      </c>
      <c r="J133" s="352">
        <v>6361</v>
      </c>
      <c r="K133" s="352">
        <v>-10.834</v>
      </c>
      <c r="O133" s="352">
        <v>181.35599999999999</v>
      </c>
      <c r="Q133" s="352">
        <v>178.51300000000001</v>
      </c>
      <c r="S133" s="352" t="s">
        <v>635</v>
      </c>
      <c r="T133" s="352">
        <v>89</v>
      </c>
      <c r="U133" s="352" t="s">
        <v>620</v>
      </c>
      <c r="V133" s="352" t="s">
        <v>705</v>
      </c>
      <c r="X133" s="352" t="s">
        <v>705</v>
      </c>
      <c r="Y133" s="352">
        <v>5</v>
      </c>
      <c r="Z133" s="352">
        <v>438.4</v>
      </c>
      <c r="AA133" s="352">
        <v>473</v>
      </c>
      <c r="AB133" s="352">
        <v>34.6</v>
      </c>
      <c r="AD133" s="352">
        <v>2.0960000000000001</v>
      </c>
      <c r="AE133" s="352">
        <v>0.747</v>
      </c>
      <c r="AH133" s="352">
        <v>7465</v>
      </c>
      <c r="AI133" s="352">
        <v>8865</v>
      </c>
      <c r="AN133" s="352" t="s">
        <v>1000</v>
      </c>
      <c r="AO133" s="352" t="s">
        <v>671</v>
      </c>
      <c r="AP133" s="352" t="s">
        <v>1001</v>
      </c>
      <c r="AS133" s="352">
        <v>0</v>
      </c>
      <c r="AU133" s="352">
        <v>1.1741987</v>
      </c>
      <c r="AW133" s="352" t="s">
        <v>992</v>
      </c>
    </row>
    <row r="134" spans="1:49">
      <c r="A134" s="352" t="s">
        <v>1002</v>
      </c>
      <c r="B134" s="352" t="s">
        <v>618</v>
      </c>
      <c r="C134" s="352">
        <v>33</v>
      </c>
      <c r="D134" s="352" t="s">
        <v>275</v>
      </c>
      <c r="E134" s="352" t="s">
        <v>276</v>
      </c>
      <c r="F134" s="352">
        <v>0.76600000000000001</v>
      </c>
      <c r="J134" s="352">
        <v>6363</v>
      </c>
      <c r="K134" s="352">
        <v>-11.5</v>
      </c>
      <c r="O134" s="352">
        <v>182.06700000000001</v>
      </c>
      <c r="Q134" s="352">
        <v>179.215</v>
      </c>
      <c r="S134" s="352" t="s">
        <v>635</v>
      </c>
      <c r="T134" s="352">
        <v>89</v>
      </c>
      <c r="U134" s="352" t="s">
        <v>620</v>
      </c>
      <c r="V134" s="352" t="s">
        <v>705</v>
      </c>
      <c r="X134" s="352" t="s">
        <v>705</v>
      </c>
      <c r="Y134" s="352">
        <v>6</v>
      </c>
      <c r="Z134" s="352">
        <v>488.1</v>
      </c>
      <c r="AA134" s="352">
        <v>523.29999999999995</v>
      </c>
      <c r="AB134" s="352">
        <v>35.200000000000003</v>
      </c>
      <c r="AD134" s="352">
        <v>2.1030000000000002</v>
      </c>
      <c r="AE134" s="352">
        <v>0.749</v>
      </c>
      <c r="AH134" s="352">
        <v>7466</v>
      </c>
      <c r="AI134" s="352">
        <v>8865</v>
      </c>
      <c r="AN134" s="352" t="s">
        <v>1000</v>
      </c>
      <c r="AO134" s="352" t="s">
        <v>695</v>
      </c>
      <c r="AP134" s="352" t="s">
        <v>1003</v>
      </c>
      <c r="AS134" s="352">
        <v>1</v>
      </c>
      <c r="AU134" s="352">
        <v>1.1734263</v>
      </c>
      <c r="AW134" s="352" t="s">
        <v>992</v>
      </c>
    </row>
    <row r="135" spans="1:49">
      <c r="A135" s="352" t="s">
        <v>1004</v>
      </c>
      <c r="B135" s="352" t="s">
        <v>618</v>
      </c>
      <c r="C135" s="352">
        <v>34</v>
      </c>
      <c r="D135" s="352" t="s">
        <v>275</v>
      </c>
      <c r="E135" s="352" t="s">
        <v>276</v>
      </c>
      <c r="F135" s="352">
        <v>0.76600000000000001</v>
      </c>
      <c r="L135" s="352">
        <v>23240</v>
      </c>
      <c r="M135" s="352">
        <v>9.6</v>
      </c>
      <c r="O135" s="352">
        <v>135.33000000000001</v>
      </c>
      <c r="R135" s="352">
        <v>128.87</v>
      </c>
      <c r="S135" s="352" t="s">
        <v>645</v>
      </c>
      <c r="T135" s="352">
        <v>0</v>
      </c>
      <c r="U135" s="352" t="s">
        <v>646</v>
      </c>
      <c r="V135" s="352" t="s">
        <v>673</v>
      </c>
      <c r="X135" s="352" t="s">
        <v>675</v>
      </c>
      <c r="Y135" s="352">
        <v>1</v>
      </c>
      <c r="Z135" s="352">
        <v>29.5</v>
      </c>
      <c r="AA135" s="352">
        <v>83</v>
      </c>
      <c r="AB135" s="352">
        <v>53.5</v>
      </c>
      <c r="AF135" s="352">
        <v>6.4610000000000003</v>
      </c>
      <c r="AJ135" s="352">
        <v>4638</v>
      </c>
      <c r="AQ135" s="352" t="s">
        <v>1005</v>
      </c>
      <c r="AR135" s="352" t="s">
        <v>1006</v>
      </c>
      <c r="AS135" s="352">
        <v>1</v>
      </c>
      <c r="AV135" s="352">
        <v>5.0132922999999998</v>
      </c>
      <c r="AW135" s="352" t="s">
        <v>1007</v>
      </c>
    </row>
    <row r="136" spans="1:49">
      <c r="A136" s="352" t="s">
        <v>1008</v>
      </c>
      <c r="B136" s="352" t="s">
        <v>618</v>
      </c>
      <c r="C136" s="352">
        <v>34</v>
      </c>
      <c r="D136" s="352" t="s">
        <v>275</v>
      </c>
      <c r="E136" s="352" t="s">
        <v>276</v>
      </c>
      <c r="F136" s="352">
        <v>0.76600000000000001</v>
      </c>
      <c r="G136" s="352" t="s">
        <v>764</v>
      </c>
      <c r="L136" s="352">
        <v>2763</v>
      </c>
      <c r="M136" s="352">
        <v>3.1970000000000001</v>
      </c>
      <c r="O136" s="352">
        <v>5.4349999999999996</v>
      </c>
      <c r="R136" s="352">
        <v>5.1769999999999996</v>
      </c>
      <c r="S136" s="352" t="s">
        <v>645</v>
      </c>
      <c r="T136" s="352">
        <v>0</v>
      </c>
      <c r="U136" s="352" t="s">
        <v>646</v>
      </c>
      <c r="V136" s="352" t="s">
        <v>673</v>
      </c>
      <c r="X136" s="352" t="s">
        <v>675</v>
      </c>
      <c r="Y136" s="352">
        <v>2</v>
      </c>
      <c r="Z136" s="352">
        <v>268.8</v>
      </c>
      <c r="AA136" s="352">
        <v>299.89999999999998</v>
      </c>
      <c r="AB136" s="352">
        <v>31.1</v>
      </c>
      <c r="AF136" s="352">
        <v>0.25800000000000001</v>
      </c>
      <c r="AJ136" s="352">
        <v>557</v>
      </c>
      <c r="AQ136" s="352" t="s">
        <v>1009</v>
      </c>
      <c r="AR136" s="352" t="s">
        <v>1010</v>
      </c>
      <c r="AS136" s="352">
        <v>0</v>
      </c>
      <c r="AV136" s="352">
        <v>4.9841217000000002</v>
      </c>
      <c r="AW136" s="352" t="s">
        <v>1007</v>
      </c>
    </row>
    <row r="137" spans="1:49">
      <c r="A137" s="352" t="s">
        <v>1011</v>
      </c>
      <c r="B137" s="352" t="s">
        <v>618</v>
      </c>
      <c r="C137" s="352">
        <v>34</v>
      </c>
      <c r="D137" s="352" t="s">
        <v>275</v>
      </c>
      <c r="E137" s="352" t="s">
        <v>276</v>
      </c>
      <c r="F137" s="352">
        <v>0.76600000000000001</v>
      </c>
      <c r="L137" s="352">
        <v>23143</v>
      </c>
      <c r="M137" s="352">
        <v>9.8000000000000007</v>
      </c>
      <c r="O137" s="352">
        <v>132.58600000000001</v>
      </c>
      <c r="R137" s="352">
        <v>126.256</v>
      </c>
      <c r="S137" s="352" t="s">
        <v>645</v>
      </c>
      <c r="T137" s="352">
        <v>0</v>
      </c>
      <c r="U137" s="352" t="s">
        <v>646</v>
      </c>
      <c r="V137" s="352" t="s">
        <v>673</v>
      </c>
      <c r="X137" s="352" t="s">
        <v>675</v>
      </c>
      <c r="Y137" s="352">
        <v>3</v>
      </c>
      <c r="Z137" s="352">
        <v>412.8</v>
      </c>
      <c r="AA137" s="352">
        <v>464.6</v>
      </c>
      <c r="AB137" s="352">
        <v>51.8</v>
      </c>
      <c r="AF137" s="352">
        <v>6.3310000000000004</v>
      </c>
      <c r="AJ137" s="352">
        <v>4618</v>
      </c>
      <c r="AQ137" s="352" t="s">
        <v>1012</v>
      </c>
      <c r="AR137" s="352" t="s">
        <v>1013</v>
      </c>
      <c r="AS137" s="352">
        <v>0</v>
      </c>
      <c r="AV137" s="352">
        <v>5.0142045</v>
      </c>
      <c r="AW137" s="352" t="s">
        <v>1007</v>
      </c>
    </row>
    <row r="138" spans="1:49">
      <c r="A138" s="352" t="s">
        <v>1014</v>
      </c>
      <c r="B138" s="352" t="s">
        <v>618</v>
      </c>
      <c r="C138" s="352">
        <v>35</v>
      </c>
      <c r="D138" s="352" t="s">
        <v>277</v>
      </c>
      <c r="E138" s="352" t="s">
        <v>278</v>
      </c>
      <c r="F138" s="352">
        <v>0.44600000000000001</v>
      </c>
      <c r="H138" s="352">
        <v>10123</v>
      </c>
      <c r="I138" s="352">
        <v>0.436</v>
      </c>
      <c r="O138" s="352">
        <v>185.161</v>
      </c>
      <c r="P138" s="352">
        <v>183.78</v>
      </c>
      <c r="S138" s="352" t="s">
        <v>619</v>
      </c>
      <c r="T138" s="352">
        <v>0</v>
      </c>
      <c r="U138" s="352" t="s">
        <v>620</v>
      </c>
      <c r="V138" s="352" t="s">
        <v>705</v>
      </c>
      <c r="X138" s="352" t="s">
        <v>705</v>
      </c>
      <c r="Y138" s="352">
        <v>1</v>
      </c>
      <c r="Z138" s="352">
        <v>13.2</v>
      </c>
      <c r="AA138" s="352">
        <v>38.4</v>
      </c>
      <c r="AB138" s="352">
        <v>25.2</v>
      </c>
      <c r="AC138" s="352">
        <v>1.3819999999999999</v>
      </c>
      <c r="AG138" s="352">
        <v>6915</v>
      </c>
      <c r="AK138" s="352" t="s">
        <v>656</v>
      </c>
      <c r="AL138" s="352" t="s">
        <v>624</v>
      </c>
      <c r="AM138" s="352" t="s">
        <v>1015</v>
      </c>
      <c r="AS138" s="352">
        <v>0</v>
      </c>
      <c r="AT138" s="352">
        <v>0.68344369999999999</v>
      </c>
      <c r="AW138" s="352" t="s">
        <v>1016</v>
      </c>
    </row>
    <row r="139" spans="1:49">
      <c r="A139" s="352" t="s">
        <v>1017</v>
      </c>
      <c r="B139" s="352" t="s">
        <v>618</v>
      </c>
      <c r="C139" s="352">
        <v>35</v>
      </c>
      <c r="D139" s="352" t="s">
        <v>277</v>
      </c>
      <c r="E139" s="352" t="s">
        <v>278</v>
      </c>
      <c r="F139" s="352">
        <v>0.44600000000000001</v>
      </c>
      <c r="H139" s="352">
        <v>10128</v>
      </c>
      <c r="I139" s="352">
        <v>0</v>
      </c>
      <c r="O139" s="352">
        <v>185.495</v>
      </c>
      <c r="P139" s="352">
        <v>184.11199999999999</v>
      </c>
      <c r="S139" s="352" t="s">
        <v>619</v>
      </c>
      <c r="T139" s="352">
        <v>0</v>
      </c>
      <c r="U139" s="352" t="s">
        <v>620</v>
      </c>
      <c r="V139" s="352" t="s">
        <v>705</v>
      </c>
      <c r="X139" s="352" t="s">
        <v>705</v>
      </c>
      <c r="Y139" s="352">
        <v>2</v>
      </c>
      <c r="Z139" s="352">
        <v>53.5</v>
      </c>
      <c r="AA139" s="352">
        <v>78.599999999999994</v>
      </c>
      <c r="AB139" s="352">
        <v>25.2</v>
      </c>
      <c r="AC139" s="352">
        <v>1.3839999999999999</v>
      </c>
      <c r="AG139" s="352">
        <v>6915</v>
      </c>
      <c r="AK139" s="352" t="s">
        <v>660</v>
      </c>
      <c r="AL139" s="352" t="s">
        <v>628</v>
      </c>
      <c r="AM139" s="352" t="s">
        <v>1018</v>
      </c>
      <c r="AS139" s="352">
        <v>1</v>
      </c>
      <c r="AT139" s="352">
        <v>0.68314600000000003</v>
      </c>
      <c r="AW139" s="352" t="s">
        <v>1016</v>
      </c>
    </row>
    <row r="140" spans="1:49">
      <c r="A140" s="352" t="s">
        <v>1019</v>
      </c>
      <c r="B140" s="352" t="s">
        <v>618</v>
      </c>
      <c r="C140" s="352">
        <v>35</v>
      </c>
      <c r="D140" s="352" t="s">
        <v>277</v>
      </c>
      <c r="E140" s="352" t="s">
        <v>278</v>
      </c>
      <c r="F140" s="352">
        <v>0.44600000000000001</v>
      </c>
      <c r="G140" s="352" t="s">
        <v>630</v>
      </c>
      <c r="H140" s="352">
        <v>1979</v>
      </c>
      <c r="I140" s="352">
        <v>15.786</v>
      </c>
      <c r="N140" s="352">
        <v>16.897865500000002</v>
      </c>
      <c r="O140" s="352">
        <v>44.137</v>
      </c>
      <c r="P140" s="352">
        <v>43.802999999999997</v>
      </c>
      <c r="S140" s="352" t="s">
        <v>619</v>
      </c>
      <c r="T140" s="352">
        <v>0</v>
      </c>
      <c r="U140" s="352" t="s">
        <v>620</v>
      </c>
      <c r="V140" s="352" t="s">
        <v>705</v>
      </c>
      <c r="X140" s="352" t="s">
        <v>705</v>
      </c>
      <c r="Y140" s="352">
        <v>3</v>
      </c>
      <c r="Z140" s="352">
        <v>88.1</v>
      </c>
      <c r="AA140" s="352">
        <v>155.4</v>
      </c>
      <c r="AB140" s="352">
        <v>67.3</v>
      </c>
      <c r="AC140" s="352">
        <v>0.33400000000000002</v>
      </c>
      <c r="AG140" s="352">
        <v>1374</v>
      </c>
      <c r="AK140" s="352" t="s">
        <v>663</v>
      </c>
      <c r="AL140" s="352" t="s">
        <v>661</v>
      </c>
      <c r="AM140" s="352" t="s">
        <v>1020</v>
      </c>
      <c r="AS140" s="352">
        <v>0</v>
      </c>
      <c r="AT140" s="352">
        <v>0.69393009999999999</v>
      </c>
      <c r="AW140" s="352" t="s">
        <v>1016</v>
      </c>
    </row>
    <row r="141" spans="1:49">
      <c r="A141" s="352" t="s">
        <v>1021</v>
      </c>
      <c r="B141" s="352" t="s">
        <v>618</v>
      </c>
      <c r="C141" s="352">
        <v>35</v>
      </c>
      <c r="D141" s="352" t="s">
        <v>277</v>
      </c>
      <c r="E141" s="352" t="s">
        <v>278</v>
      </c>
      <c r="F141" s="352">
        <v>0.44600000000000001</v>
      </c>
      <c r="G141" s="352" t="s">
        <v>634</v>
      </c>
      <c r="J141" s="352">
        <v>3722</v>
      </c>
      <c r="K141" s="352">
        <v>8.5329999999999995</v>
      </c>
      <c r="N141" s="352">
        <v>77.034093100000007</v>
      </c>
      <c r="O141" s="352">
        <v>107.40900000000001</v>
      </c>
      <c r="Q141" s="352">
        <v>105.699</v>
      </c>
      <c r="S141" s="352" t="s">
        <v>635</v>
      </c>
      <c r="T141" s="352">
        <v>89</v>
      </c>
      <c r="U141" s="352" t="s">
        <v>620</v>
      </c>
      <c r="V141" s="352" t="s">
        <v>705</v>
      </c>
      <c r="X141" s="352" t="s">
        <v>705</v>
      </c>
      <c r="Y141" s="352">
        <v>4</v>
      </c>
      <c r="Z141" s="352">
        <v>218.3</v>
      </c>
      <c r="AA141" s="352">
        <v>308.2</v>
      </c>
      <c r="AB141" s="352">
        <v>89.9</v>
      </c>
      <c r="AD141" s="352">
        <v>1.264</v>
      </c>
      <c r="AE141" s="352">
        <v>0.44600000000000001</v>
      </c>
      <c r="AH141" s="352">
        <v>4491</v>
      </c>
      <c r="AI141" s="352">
        <v>5251</v>
      </c>
      <c r="AN141" s="352" t="s">
        <v>691</v>
      </c>
      <c r="AO141" s="352" t="s">
        <v>738</v>
      </c>
      <c r="AP141" s="352" t="s">
        <v>1022</v>
      </c>
      <c r="AS141" s="352">
        <v>0</v>
      </c>
      <c r="AU141" s="352">
        <v>1.1959455000000001</v>
      </c>
      <c r="AW141" s="352" t="s">
        <v>1016</v>
      </c>
    </row>
    <row r="142" spans="1:49">
      <c r="A142" s="352" t="s">
        <v>1023</v>
      </c>
      <c r="B142" s="352" t="s">
        <v>618</v>
      </c>
      <c r="C142" s="352">
        <v>35</v>
      </c>
      <c r="D142" s="352" t="s">
        <v>277</v>
      </c>
      <c r="E142" s="352" t="s">
        <v>278</v>
      </c>
      <c r="F142" s="352">
        <v>0.44600000000000001</v>
      </c>
      <c r="J142" s="352">
        <v>6345</v>
      </c>
      <c r="K142" s="352">
        <v>-10.835000000000001</v>
      </c>
      <c r="O142" s="352">
        <v>180.52699999999999</v>
      </c>
      <c r="Q142" s="352">
        <v>177.697</v>
      </c>
      <c r="S142" s="352" t="s">
        <v>635</v>
      </c>
      <c r="T142" s="352">
        <v>89</v>
      </c>
      <c r="U142" s="352" t="s">
        <v>620</v>
      </c>
      <c r="V142" s="352" t="s">
        <v>705</v>
      </c>
      <c r="X142" s="352" t="s">
        <v>705</v>
      </c>
      <c r="Y142" s="352">
        <v>5</v>
      </c>
      <c r="Z142" s="352">
        <v>438.4</v>
      </c>
      <c r="AA142" s="352">
        <v>473</v>
      </c>
      <c r="AB142" s="352">
        <v>34.6</v>
      </c>
      <c r="AD142" s="352">
        <v>2.0859999999999999</v>
      </c>
      <c r="AE142" s="352">
        <v>0.74399999999999999</v>
      </c>
      <c r="AH142" s="352">
        <v>7447</v>
      </c>
      <c r="AI142" s="352">
        <v>8845</v>
      </c>
      <c r="AN142" s="352" t="s">
        <v>1000</v>
      </c>
      <c r="AO142" s="352" t="s">
        <v>671</v>
      </c>
      <c r="AP142" s="352" t="s">
        <v>1024</v>
      </c>
      <c r="AS142" s="352">
        <v>0</v>
      </c>
      <c r="AU142" s="352">
        <v>1.1741391999999999</v>
      </c>
      <c r="AW142" s="352" t="s">
        <v>1016</v>
      </c>
    </row>
    <row r="143" spans="1:49">
      <c r="A143" s="352" t="s">
        <v>1025</v>
      </c>
      <c r="B143" s="352" t="s">
        <v>618</v>
      </c>
      <c r="C143" s="352">
        <v>35</v>
      </c>
      <c r="D143" s="352" t="s">
        <v>277</v>
      </c>
      <c r="E143" s="352" t="s">
        <v>278</v>
      </c>
      <c r="F143" s="352">
        <v>0.44600000000000001</v>
      </c>
      <c r="J143" s="352">
        <v>6336</v>
      </c>
      <c r="K143" s="352">
        <v>-11.5</v>
      </c>
      <c r="O143" s="352">
        <v>181.059</v>
      </c>
      <c r="Q143" s="352">
        <v>178.22300000000001</v>
      </c>
      <c r="S143" s="352" t="s">
        <v>635</v>
      </c>
      <c r="T143" s="352">
        <v>89</v>
      </c>
      <c r="U143" s="352" t="s">
        <v>620</v>
      </c>
      <c r="V143" s="352" t="s">
        <v>705</v>
      </c>
      <c r="X143" s="352" t="s">
        <v>705</v>
      </c>
      <c r="Y143" s="352">
        <v>6</v>
      </c>
      <c r="Z143" s="352">
        <v>488.1</v>
      </c>
      <c r="AA143" s="352">
        <v>523.29999999999995</v>
      </c>
      <c r="AB143" s="352">
        <v>35.200000000000003</v>
      </c>
      <c r="AD143" s="352">
        <v>2.0910000000000002</v>
      </c>
      <c r="AE143" s="352">
        <v>0.745</v>
      </c>
      <c r="AH143" s="352">
        <v>7433</v>
      </c>
      <c r="AI143" s="352">
        <v>8826</v>
      </c>
      <c r="AN143" s="352" t="s">
        <v>1000</v>
      </c>
      <c r="AO143" s="352" t="s">
        <v>695</v>
      </c>
      <c r="AP143" s="352" t="s">
        <v>1026</v>
      </c>
      <c r="AS143" s="352">
        <v>1</v>
      </c>
      <c r="AU143" s="352">
        <v>1.1733674000000001</v>
      </c>
      <c r="AW143" s="352" t="s">
        <v>1016</v>
      </c>
    </row>
    <row r="144" spans="1:49">
      <c r="A144" s="352" t="s">
        <v>1027</v>
      </c>
      <c r="B144" s="352" t="s">
        <v>618</v>
      </c>
      <c r="C144" s="352">
        <v>36</v>
      </c>
      <c r="D144" s="352" t="s">
        <v>277</v>
      </c>
      <c r="E144" s="352" t="s">
        <v>278</v>
      </c>
      <c r="F144" s="352">
        <v>0.44600000000000001</v>
      </c>
      <c r="L144" s="352">
        <v>22963</v>
      </c>
      <c r="M144" s="352">
        <v>9.6</v>
      </c>
      <c r="O144" s="352">
        <v>133.91800000000001</v>
      </c>
      <c r="R144" s="352">
        <v>127.52500000000001</v>
      </c>
      <c r="S144" s="352" t="s">
        <v>645</v>
      </c>
      <c r="T144" s="352">
        <v>0</v>
      </c>
      <c r="U144" s="352" t="s">
        <v>646</v>
      </c>
      <c r="V144" s="352" t="s">
        <v>673</v>
      </c>
      <c r="X144" s="352" t="s">
        <v>675</v>
      </c>
      <c r="Y144" s="352">
        <v>1</v>
      </c>
      <c r="Z144" s="352">
        <v>29.5</v>
      </c>
      <c r="AA144" s="352">
        <v>83</v>
      </c>
      <c r="AB144" s="352">
        <v>53.5</v>
      </c>
      <c r="AF144" s="352">
        <v>6.3940000000000001</v>
      </c>
      <c r="AJ144" s="352">
        <v>4582</v>
      </c>
      <c r="AQ144" s="352" t="s">
        <v>1028</v>
      </c>
      <c r="AR144" s="352" t="s">
        <v>1029</v>
      </c>
      <c r="AS144" s="352">
        <v>1</v>
      </c>
      <c r="AV144" s="352">
        <v>5.0136839000000002</v>
      </c>
      <c r="AW144" s="352" t="s">
        <v>1030</v>
      </c>
    </row>
    <row r="145" spans="1:49">
      <c r="A145" s="352" t="s">
        <v>1031</v>
      </c>
      <c r="B145" s="352" t="s">
        <v>618</v>
      </c>
      <c r="C145" s="352">
        <v>36</v>
      </c>
      <c r="D145" s="352" t="s">
        <v>277</v>
      </c>
      <c r="E145" s="352" t="s">
        <v>278</v>
      </c>
      <c r="F145" s="352">
        <v>0.44600000000000001</v>
      </c>
      <c r="G145" s="352" t="s">
        <v>764</v>
      </c>
      <c r="L145" s="352">
        <v>2083</v>
      </c>
      <c r="M145" s="352">
        <v>0.98599999999999999</v>
      </c>
      <c r="O145" s="352">
        <v>4.1630000000000003</v>
      </c>
      <c r="R145" s="352">
        <v>3.9660000000000002</v>
      </c>
      <c r="S145" s="352" t="s">
        <v>645</v>
      </c>
      <c r="T145" s="352">
        <v>0</v>
      </c>
      <c r="U145" s="352" t="s">
        <v>646</v>
      </c>
      <c r="V145" s="352" t="s">
        <v>673</v>
      </c>
      <c r="X145" s="352" t="s">
        <v>675</v>
      </c>
      <c r="Y145" s="352">
        <v>2</v>
      </c>
      <c r="Z145" s="352">
        <v>270.2</v>
      </c>
      <c r="AA145" s="352">
        <v>300.3</v>
      </c>
      <c r="AB145" s="352">
        <v>30.1</v>
      </c>
      <c r="AF145" s="352">
        <v>0.19700000000000001</v>
      </c>
      <c r="AJ145" s="352">
        <v>421</v>
      </c>
      <c r="AQ145" s="352" t="s">
        <v>1032</v>
      </c>
      <c r="AR145" s="352" t="s">
        <v>1033</v>
      </c>
      <c r="AS145" s="352">
        <v>0</v>
      </c>
      <c r="AV145" s="352">
        <v>4.9744365000000004</v>
      </c>
      <c r="AW145" s="352" t="s">
        <v>1030</v>
      </c>
    </row>
    <row r="146" spans="1:49">
      <c r="A146" s="352" t="s">
        <v>1034</v>
      </c>
      <c r="B146" s="352" t="s">
        <v>618</v>
      </c>
      <c r="C146" s="352">
        <v>36</v>
      </c>
      <c r="D146" s="352" t="s">
        <v>277</v>
      </c>
      <c r="E146" s="352" t="s">
        <v>278</v>
      </c>
      <c r="F146" s="352">
        <v>0.44600000000000001</v>
      </c>
      <c r="L146" s="352">
        <v>23021</v>
      </c>
      <c r="M146" s="352">
        <v>9.7230000000000008</v>
      </c>
      <c r="O146" s="352">
        <v>132.21299999999999</v>
      </c>
      <c r="R146" s="352">
        <v>125.9</v>
      </c>
      <c r="S146" s="352" t="s">
        <v>645</v>
      </c>
      <c r="T146" s="352">
        <v>0</v>
      </c>
      <c r="U146" s="352" t="s">
        <v>646</v>
      </c>
      <c r="V146" s="352" t="s">
        <v>673</v>
      </c>
      <c r="X146" s="352" t="s">
        <v>675</v>
      </c>
      <c r="Y146" s="352">
        <v>3</v>
      </c>
      <c r="Z146" s="352">
        <v>412.8</v>
      </c>
      <c r="AA146" s="352">
        <v>464.6</v>
      </c>
      <c r="AB146" s="352">
        <v>51.8</v>
      </c>
      <c r="AF146" s="352">
        <v>6.3129999999999997</v>
      </c>
      <c r="AJ146" s="352">
        <v>4593</v>
      </c>
      <c r="AQ146" s="352" t="s">
        <v>1012</v>
      </c>
      <c r="AR146" s="352" t="s">
        <v>1035</v>
      </c>
      <c r="AS146" s="352">
        <v>0</v>
      </c>
      <c r="AV146" s="352">
        <v>5.0142435000000001</v>
      </c>
      <c r="AW146" s="352" t="s">
        <v>1030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3C44-4FF9-4644-B5AC-5E97AF71FEEA}">
  <dimension ref="A1:AV616"/>
  <sheetViews>
    <sheetView workbookViewId="0">
      <selection activeCell="P2" activeCellId="1" sqref="D2:E6 P2:V6"/>
    </sheetView>
  </sheetViews>
  <sheetFormatPr baseColWidth="10" defaultColWidth="9.1640625" defaultRowHeight="13"/>
  <cols>
    <col min="1" max="16384" width="9.1640625" style="350"/>
  </cols>
  <sheetData>
    <row r="1" spans="1:48">
      <c r="A1" s="349" t="s">
        <v>475</v>
      </c>
      <c r="B1" s="349" t="s">
        <v>476</v>
      </c>
      <c r="C1" s="349" t="s">
        <v>74</v>
      </c>
      <c r="D1" s="349" t="s">
        <v>478</v>
      </c>
      <c r="E1" s="349" t="s">
        <v>479</v>
      </c>
      <c r="F1" s="349" t="s">
        <v>575</v>
      </c>
      <c r="G1" s="349" t="s">
        <v>480</v>
      </c>
      <c r="H1" s="349" t="s">
        <v>481</v>
      </c>
      <c r="I1" s="349" t="s">
        <v>483</v>
      </c>
      <c r="J1" s="349" t="s">
        <v>484</v>
      </c>
      <c r="K1" s="349" t="s">
        <v>486</v>
      </c>
      <c r="L1" s="349" t="s">
        <v>487</v>
      </c>
      <c r="M1" s="349" t="s">
        <v>1036</v>
      </c>
      <c r="N1" s="349" t="s">
        <v>1037</v>
      </c>
      <c r="O1" s="349" t="s">
        <v>1038</v>
      </c>
      <c r="P1" s="349" t="s">
        <v>1039</v>
      </c>
      <c r="Q1" s="349" t="s">
        <v>1040</v>
      </c>
      <c r="R1" s="349" t="s">
        <v>1041</v>
      </c>
      <c r="S1" s="349" t="s">
        <v>1042</v>
      </c>
      <c r="T1" s="349" t="s">
        <v>589</v>
      </c>
      <c r="U1" s="349" t="s">
        <v>1043</v>
      </c>
      <c r="V1" s="349" t="s">
        <v>591</v>
      </c>
      <c r="W1" s="349" t="s">
        <v>592</v>
      </c>
      <c r="X1" s="349" t="s">
        <v>1044</v>
      </c>
      <c r="Y1" s="349" t="s">
        <v>594</v>
      </c>
      <c r="Z1" s="349" t="s">
        <v>595</v>
      </c>
      <c r="AA1" s="349" t="s">
        <v>596</v>
      </c>
      <c r="AB1" s="349" t="s">
        <v>1045</v>
      </c>
      <c r="AC1" s="349" t="s">
        <v>1046</v>
      </c>
      <c r="AD1" s="349" t="s">
        <v>1047</v>
      </c>
      <c r="AE1" s="349" t="s">
        <v>1048</v>
      </c>
      <c r="AF1" s="349" t="s">
        <v>1049</v>
      </c>
      <c r="AG1" s="349" t="s">
        <v>1050</v>
      </c>
      <c r="AH1" s="349" t="s">
        <v>1051</v>
      </c>
      <c r="AI1" s="349" t="s">
        <v>1052</v>
      </c>
      <c r="AJ1" s="349" t="s">
        <v>1053</v>
      </c>
      <c r="AK1" s="349" t="s">
        <v>1054</v>
      </c>
      <c r="AL1" s="349" t="s">
        <v>1055</v>
      </c>
      <c r="AM1" s="349" t="s">
        <v>1056</v>
      </c>
      <c r="AN1" s="349" t="s">
        <v>1057</v>
      </c>
      <c r="AO1" s="349" t="s">
        <v>1058</v>
      </c>
      <c r="AP1" s="349" t="s">
        <v>1059</v>
      </c>
      <c r="AQ1" s="349" t="s">
        <v>1060</v>
      </c>
      <c r="AR1" s="349" t="s">
        <v>1061</v>
      </c>
      <c r="AS1" s="349" t="s">
        <v>1062</v>
      </c>
      <c r="AT1" s="349" t="s">
        <v>1063</v>
      </c>
      <c r="AU1" s="349" t="s">
        <v>1064</v>
      </c>
      <c r="AV1" s="349" t="s">
        <v>617</v>
      </c>
    </row>
    <row r="2" spans="1:48">
      <c r="A2" s="349" t="s">
        <v>182</v>
      </c>
      <c r="B2" s="349">
        <v>1</v>
      </c>
      <c r="C2" s="349" t="s">
        <v>1065</v>
      </c>
      <c r="D2" s="349" t="s">
        <v>536</v>
      </c>
      <c r="E2" s="349">
        <v>0.74099999999999999</v>
      </c>
      <c r="G2" s="349">
        <v>10196</v>
      </c>
      <c r="H2" s="349">
        <v>0.53600000000000003</v>
      </c>
      <c r="N2" s="349">
        <v>186.55699999999999</v>
      </c>
      <c r="O2" s="349">
        <v>185.16499999999999</v>
      </c>
      <c r="R2" s="349" t="s">
        <v>619</v>
      </c>
      <c r="S2" s="349">
        <v>0</v>
      </c>
      <c r="T2" s="349" t="s">
        <v>620</v>
      </c>
      <c r="U2" s="349" t="s">
        <v>705</v>
      </c>
      <c r="V2" s="349" t="s">
        <v>1066</v>
      </c>
      <c r="W2" s="349" t="s">
        <v>705</v>
      </c>
      <c r="X2" s="349">
        <v>1</v>
      </c>
      <c r="Y2" s="349">
        <v>13.2</v>
      </c>
      <c r="Z2" s="349">
        <v>38.4</v>
      </c>
      <c r="AA2" s="349">
        <v>25.2</v>
      </c>
      <c r="AB2" s="349">
        <v>1.393</v>
      </c>
      <c r="AF2" s="349">
        <v>6969</v>
      </c>
      <c r="AJ2" s="349" t="s">
        <v>1067</v>
      </c>
      <c r="AK2" s="349" t="s">
        <v>1068</v>
      </c>
      <c r="AL2" s="349" t="s">
        <v>1069</v>
      </c>
      <c r="AR2" s="349">
        <v>0</v>
      </c>
      <c r="AS2" s="349">
        <v>0.68371409999999999</v>
      </c>
      <c r="AV2" s="349" t="s">
        <v>1070</v>
      </c>
    </row>
    <row r="3" spans="1:48">
      <c r="A3" s="349" t="s">
        <v>182</v>
      </c>
      <c r="B3" s="349">
        <v>1</v>
      </c>
      <c r="C3" s="349" t="s">
        <v>1065</v>
      </c>
      <c r="D3" s="349" t="s">
        <v>536</v>
      </c>
      <c r="E3" s="349">
        <v>0.74099999999999999</v>
      </c>
      <c r="G3" s="349">
        <v>10202</v>
      </c>
      <c r="H3" s="349">
        <v>0</v>
      </c>
      <c r="N3" s="349">
        <v>186.74700000000001</v>
      </c>
      <c r="O3" s="349">
        <v>185.35300000000001</v>
      </c>
      <c r="R3" s="349" t="s">
        <v>619</v>
      </c>
      <c r="S3" s="349">
        <v>0</v>
      </c>
      <c r="T3" s="349" t="s">
        <v>620</v>
      </c>
      <c r="U3" s="349" t="s">
        <v>705</v>
      </c>
      <c r="V3" s="349" t="s">
        <v>1066</v>
      </c>
      <c r="W3" s="349" t="s">
        <v>705</v>
      </c>
      <c r="X3" s="349">
        <v>2</v>
      </c>
      <c r="Y3" s="349">
        <v>53.5</v>
      </c>
      <c r="Z3" s="349">
        <v>78.599999999999994</v>
      </c>
      <c r="AA3" s="349">
        <v>25.2</v>
      </c>
      <c r="AB3" s="349">
        <v>1.393</v>
      </c>
      <c r="AF3" s="349">
        <v>6968</v>
      </c>
      <c r="AJ3" s="349" t="s">
        <v>1071</v>
      </c>
      <c r="AK3" s="349" t="s">
        <v>853</v>
      </c>
      <c r="AL3" s="349" t="s">
        <v>1072</v>
      </c>
      <c r="AR3" s="349">
        <v>1</v>
      </c>
      <c r="AS3" s="349">
        <v>0.68334790000000001</v>
      </c>
      <c r="AV3" s="349" t="s">
        <v>1070</v>
      </c>
    </row>
    <row r="4" spans="1:48">
      <c r="A4" s="349" t="s">
        <v>182</v>
      </c>
      <c r="B4" s="349">
        <v>1</v>
      </c>
      <c r="C4" s="349" t="s">
        <v>1065</v>
      </c>
      <c r="D4" s="349" t="s">
        <v>536</v>
      </c>
      <c r="E4" s="349">
        <v>0.74099999999999999</v>
      </c>
      <c r="F4" s="349" t="s">
        <v>630</v>
      </c>
      <c r="G4" s="349">
        <v>2459</v>
      </c>
      <c r="H4" s="349">
        <v>-1.583</v>
      </c>
      <c r="M4" s="349">
        <v>12.9384575</v>
      </c>
      <c r="N4" s="349">
        <v>56.148000000000003</v>
      </c>
      <c r="O4" s="349">
        <v>55.73</v>
      </c>
      <c r="R4" s="349" t="s">
        <v>619</v>
      </c>
      <c r="S4" s="349">
        <v>0</v>
      </c>
      <c r="T4" s="349" t="s">
        <v>620</v>
      </c>
      <c r="U4" s="349" t="s">
        <v>705</v>
      </c>
      <c r="V4" s="349" t="s">
        <v>1066</v>
      </c>
      <c r="W4" s="349" t="s">
        <v>705</v>
      </c>
      <c r="X4" s="349">
        <v>3</v>
      </c>
      <c r="Y4" s="349">
        <v>85.5</v>
      </c>
      <c r="Z4" s="349">
        <v>179.9</v>
      </c>
      <c r="AA4" s="349">
        <v>94.4</v>
      </c>
      <c r="AB4" s="349">
        <v>0.41799999999999998</v>
      </c>
      <c r="AF4" s="349">
        <v>1678</v>
      </c>
      <c r="AJ4" s="349" t="s">
        <v>1073</v>
      </c>
      <c r="AK4" s="349" t="s">
        <v>1074</v>
      </c>
      <c r="AL4" s="349" t="s">
        <v>1075</v>
      </c>
      <c r="AR4" s="349">
        <v>0</v>
      </c>
      <c r="AS4" s="349">
        <v>0.68226589999999998</v>
      </c>
      <c r="AV4" s="349" t="s">
        <v>1070</v>
      </c>
    </row>
    <row r="5" spans="1:48">
      <c r="A5" s="349" t="s">
        <v>182</v>
      </c>
      <c r="B5" s="349">
        <v>1</v>
      </c>
      <c r="C5" s="349" t="s">
        <v>1065</v>
      </c>
      <c r="D5" s="349" t="s">
        <v>536</v>
      </c>
      <c r="E5" s="349">
        <v>0.74099999999999999</v>
      </c>
      <c r="F5" s="349" t="s">
        <v>634</v>
      </c>
      <c r="I5" s="349">
        <v>5413</v>
      </c>
      <c r="J5" s="349">
        <v>7.9039999999999999</v>
      </c>
      <c r="M5" s="349">
        <v>70.114941599999995</v>
      </c>
      <c r="N5" s="349">
        <v>162.42500000000001</v>
      </c>
      <c r="P5" s="349">
        <v>159.84200000000001</v>
      </c>
      <c r="R5" s="349" t="s">
        <v>635</v>
      </c>
      <c r="S5" s="349">
        <v>89</v>
      </c>
      <c r="T5" s="349" t="s">
        <v>620</v>
      </c>
      <c r="U5" s="349" t="s">
        <v>705</v>
      </c>
      <c r="V5" s="349" t="s">
        <v>1066</v>
      </c>
      <c r="W5" s="349" t="s">
        <v>705</v>
      </c>
      <c r="X5" s="349">
        <v>4</v>
      </c>
      <c r="Y5" s="349">
        <v>220.2</v>
      </c>
      <c r="Z5" s="349">
        <v>315.10000000000002</v>
      </c>
      <c r="AA5" s="349">
        <v>95</v>
      </c>
      <c r="AC5" s="349">
        <v>1.909</v>
      </c>
      <c r="AD5" s="349">
        <v>0.67400000000000004</v>
      </c>
      <c r="AG5" s="349">
        <v>6550</v>
      </c>
      <c r="AH5" s="349">
        <v>7624</v>
      </c>
      <c r="AM5" s="349" t="s">
        <v>979</v>
      </c>
      <c r="AN5" s="349" t="s">
        <v>695</v>
      </c>
      <c r="AO5" s="349" t="s">
        <v>1076</v>
      </c>
      <c r="AR5" s="349">
        <v>0</v>
      </c>
      <c r="AT5" s="349">
        <v>1.1942888</v>
      </c>
      <c r="AV5" s="349" t="s">
        <v>1070</v>
      </c>
    </row>
    <row r="6" spans="1:48">
      <c r="A6" s="349" t="s">
        <v>182</v>
      </c>
      <c r="B6" s="349">
        <v>1</v>
      </c>
      <c r="C6" s="349" t="s">
        <v>1065</v>
      </c>
      <c r="D6" s="349" t="s">
        <v>536</v>
      </c>
      <c r="E6" s="349">
        <v>0.74099999999999999</v>
      </c>
      <c r="I6" s="349">
        <v>6342</v>
      </c>
      <c r="J6" s="349">
        <v>-11.093999999999999</v>
      </c>
      <c r="N6" s="349">
        <v>181.28100000000001</v>
      </c>
      <c r="P6" s="349">
        <v>178.44300000000001</v>
      </c>
      <c r="R6" s="349" t="s">
        <v>635</v>
      </c>
      <c r="S6" s="349">
        <v>89</v>
      </c>
      <c r="T6" s="349" t="s">
        <v>620</v>
      </c>
      <c r="U6" s="349" t="s">
        <v>705</v>
      </c>
      <c r="V6" s="349" t="s">
        <v>1066</v>
      </c>
      <c r="W6" s="349" t="s">
        <v>705</v>
      </c>
      <c r="X6" s="349">
        <v>5</v>
      </c>
      <c r="Y6" s="349">
        <v>438.4</v>
      </c>
      <c r="Z6" s="349">
        <v>473</v>
      </c>
      <c r="AA6" s="349">
        <v>34.6</v>
      </c>
      <c r="AC6" s="349">
        <v>2.093</v>
      </c>
      <c r="AD6" s="349">
        <v>0.746</v>
      </c>
      <c r="AG6" s="349">
        <v>7436</v>
      </c>
      <c r="AH6" s="349">
        <v>8830</v>
      </c>
      <c r="AM6" s="349" t="s">
        <v>832</v>
      </c>
      <c r="AN6" s="349" t="s">
        <v>643</v>
      </c>
      <c r="AO6" s="349" t="s">
        <v>698</v>
      </c>
      <c r="AR6" s="349">
        <v>0</v>
      </c>
      <c r="AT6" s="349">
        <v>1.1729155</v>
      </c>
      <c r="AV6" s="349" t="s">
        <v>1070</v>
      </c>
    </row>
    <row r="7" spans="1:48">
      <c r="A7" s="349" t="s">
        <v>182</v>
      </c>
      <c r="B7" s="349">
        <v>1</v>
      </c>
      <c r="C7" s="349" t="s">
        <v>1065</v>
      </c>
      <c r="D7" s="349" t="s">
        <v>536</v>
      </c>
      <c r="E7" s="349">
        <v>0.74099999999999999</v>
      </c>
      <c r="I7" s="349">
        <v>6370</v>
      </c>
      <c r="J7" s="349">
        <v>-11.5</v>
      </c>
      <c r="N7" s="349">
        <v>182.077</v>
      </c>
      <c r="P7" s="349">
        <v>179.227</v>
      </c>
      <c r="R7" s="349" t="s">
        <v>635</v>
      </c>
      <c r="S7" s="349">
        <v>89</v>
      </c>
      <c r="T7" s="349" t="s">
        <v>620</v>
      </c>
      <c r="U7" s="349" t="s">
        <v>705</v>
      </c>
      <c r="V7" s="349" t="s">
        <v>1066</v>
      </c>
      <c r="W7" s="349" t="s">
        <v>705</v>
      </c>
      <c r="X7" s="349">
        <v>6</v>
      </c>
      <c r="Y7" s="349">
        <v>488.1</v>
      </c>
      <c r="Z7" s="349">
        <v>523.29999999999995</v>
      </c>
      <c r="AA7" s="349">
        <v>35.200000000000003</v>
      </c>
      <c r="AC7" s="349">
        <v>2.101</v>
      </c>
      <c r="AD7" s="349">
        <v>0.749</v>
      </c>
      <c r="AG7" s="349">
        <v>7467</v>
      </c>
      <c r="AH7" s="349">
        <v>8867</v>
      </c>
      <c r="AM7" s="349" t="s">
        <v>869</v>
      </c>
      <c r="AN7" s="349" t="s">
        <v>667</v>
      </c>
      <c r="AO7" s="349" t="s">
        <v>1077</v>
      </c>
      <c r="AR7" s="349">
        <v>1</v>
      </c>
      <c r="AT7" s="349">
        <v>1.1724429000000001</v>
      </c>
      <c r="AV7" s="349" t="s">
        <v>1070</v>
      </c>
    </row>
    <row r="8" spans="1:48">
      <c r="A8" s="349" t="s">
        <v>182</v>
      </c>
      <c r="B8" s="349">
        <v>2</v>
      </c>
      <c r="C8" s="349" t="s">
        <v>1065</v>
      </c>
      <c r="D8" s="349" t="s">
        <v>536</v>
      </c>
      <c r="E8" s="349">
        <v>0.74099999999999999</v>
      </c>
      <c r="K8" s="349">
        <v>22968</v>
      </c>
      <c r="L8" s="349">
        <v>9.6</v>
      </c>
      <c r="N8" s="349">
        <v>133.44300000000001</v>
      </c>
      <c r="Q8" s="349">
        <v>127.07299999999999</v>
      </c>
      <c r="R8" s="349" t="s">
        <v>645</v>
      </c>
      <c r="S8" s="349">
        <v>0</v>
      </c>
      <c r="T8" s="349" t="s">
        <v>646</v>
      </c>
      <c r="U8" s="349" t="s">
        <v>673</v>
      </c>
      <c r="V8" s="349" t="s">
        <v>1078</v>
      </c>
      <c r="W8" s="349" t="s">
        <v>675</v>
      </c>
      <c r="X8" s="349">
        <v>1</v>
      </c>
      <c r="Y8" s="349">
        <v>29.5</v>
      </c>
      <c r="Z8" s="349">
        <v>83.2</v>
      </c>
      <c r="AA8" s="349">
        <v>53.7</v>
      </c>
      <c r="AE8" s="349">
        <v>6.37</v>
      </c>
      <c r="AI8" s="349">
        <v>4584</v>
      </c>
      <c r="AP8" s="349" t="s">
        <v>915</v>
      </c>
      <c r="AQ8" s="349" t="s">
        <v>1079</v>
      </c>
      <c r="AR8" s="349">
        <v>1</v>
      </c>
      <c r="AU8" s="349">
        <v>5.0128143999999999</v>
      </c>
      <c r="AV8" s="349" t="s">
        <v>1080</v>
      </c>
    </row>
    <row r="9" spans="1:48">
      <c r="A9" s="349" t="s">
        <v>182</v>
      </c>
      <c r="B9" s="349">
        <v>2</v>
      </c>
      <c r="C9" s="349" t="s">
        <v>1065</v>
      </c>
      <c r="D9" s="349" t="s">
        <v>536</v>
      </c>
      <c r="E9" s="349">
        <v>0.74099999999999999</v>
      </c>
      <c r="K9" s="349">
        <v>23068</v>
      </c>
      <c r="L9" s="349">
        <v>9.4420000000000002</v>
      </c>
      <c r="N9" s="349">
        <v>131.67500000000001</v>
      </c>
      <c r="Q9" s="349">
        <v>125.39</v>
      </c>
      <c r="R9" s="349" t="s">
        <v>645</v>
      </c>
      <c r="S9" s="349">
        <v>0</v>
      </c>
      <c r="T9" s="349" t="s">
        <v>646</v>
      </c>
      <c r="U9" s="349" t="s">
        <v>673</v>
      </c>
      <c r="V9" s="349" t="s">
        <v>1078</v>
      </c>
      <c r="W9" s="349" t="s">
        <v>675</v>
      </c>
      <c r="X9" s="349">
        <v>2</v>
      </c>
      <c r="Y9" s="349">
        <v>412.8</v>
      </c>
      <c r="Z9" s="349">
        <v>464.8</v>
      </c>
      <c r="AA9" s="349">
        <v>52</v>
      </c>
      <c r="AE9" s="349">
        <v>6.2850000000000001</v>
      </c>
      <c r="AI9" s="349">
        <v>4605</v>
      </c>
      <c r="AP9" s="349" t="s">
        <v>1081</v>
      </c>
      <c r="AQ9" s="349" t="s">
        <v>1082</v>
      </c>
      <c r="AR9" s="349">
        <v>0</v>
      </c>
      <c r="AU9" s="349">
        <v>5.0120941999999999</v>
      </c>
      <c r="AV9" s="349" t="s">
        <v>1080</v>
      </c>
    </row>
    <row r="10" spans="1:48">
      <c r="A10" s="349" t="s">
        <v>182</v>
      </c>
      <c r="B10" s="349">
        <v>3</v>
      </c>
      <c r="C10" s="349" t="s">
        <v>168</v>
      </c>
      <c r="D10" s="349" t="s">
        <v>536</v>
      </c>
      <c r="E10" s="349">
        <v>0.26600000000000001</v>
      </c>
      <c r="G10" s="349">
        <v>10104</v>
      </c>
      <c r="H10" s="349">
        <v>0.41699999999999998</v>
      </c>
      <c r="N10" s="349">
        <v>184.56399999999999</v>
      </c>
      <c r="O10" s="349">
        <v>183.18700000000001</v>
      </c>
      <c r="R10" s="349" t="s">
        <v>619</v>
      </c>
      <c r="S10" s="349">
        <v>0</v>
      </c>
      <c r="T10" s="349" t="s">
        <v>620</v>
      </c>
      <c r="U10" s="349" t="s">
        <v>1083</v>
      </c>
      <c r="V10" s="349" t="s">
        <v>1084</v>
      </c>
      <c r="W10" s="349" t="s">
        <v>1083</v>
      </c>
      <c r="X10" s="349">
        <v>1</v>
      </c>
      <c r="Y10" s="349">
        <v>13.2</v>
      </c>
      <c r="Z10" s="349">
        <v>38.4</v>
      </c>
      <c r="AA10" s="349">
        <v>25.2</v>
      </c>
      <c r="AB10" s="349">
        <v>1.377</v>
      </c>
      <c r="AF10" s="349">
        <v>6903</v>
      </c>
      <c r="AJ10" s="349" t="s">
        <v>1085</v>
      </c>
      <c r="AK10" s="349" t="s">
        <v>1086</v>
      </c>
      <c r="AL10" s="349" t="s">
        <v>1087</v>
      </c>
      <c r="AR10" s="349">
        <v>0</v>
      </c>
      <c r="AS10" s="349">
        <v>0.68332179999999998</v>
      </c>
      <c r="AV10" s="349" t="s">
        <v>1088</v>
      </c>
    </row>
    <row r="11" spans="1:48">
      <c r="A11" s="349" t="s">
        <v>182</v>
      </c>
      <c r="B11" s="349">
        <v>3</v>
      </c>
      <c r="C11" s="349" t="s">
        <v>168</v>
      </c>
      <c r="D11" s="349" t="s">
        <v>536</v>
      </c>
      <c r="E11" s="349">
        <v>0.26600000000000001</v>
      </c>
      <c r="G11" s="349">
        <v>10125</v>
      </c>
      <c r="H11" s="349">
        <v>0</v>
      </c>
      <c r="N11" s="349">
        <v>185.57300000000001</v>
      </c>
      <c r="O11" s="349">
        <v>184.18899999999999</v>
      </c>
      <c r="R11" s="349" t="s">
        <v>619</v>
      </c>
      <c r="S11" s="349">
        <v>0</v>
      </c>
      <c r="T11" s="349" t="s">
        <v>620</v>
      </c>
      <c r="U11" s="349" t="s">
        <v>1083</v>
      </c>
      <c r="V11" s="349" t="s">
        <v>1084</v>
      </c>
      <c r="W11" s="349" t="s">
        <v>1083</v>
      </c>
      <c r="X11" s="349">
        <v>2</v>
      </c>
      <c r="Y11" s="349">
        <v>53.5</v>
      </c>
      <c r="Z11" s="349">
        <v>78.599999999999994</v>
      </c>
      <c r="AA11" s="349">
        <v>25.2</v>
      </c>
      <c r="AB11" s="349">
        <v>1.3839999999999999</v>
      </c>
      <c r="AF11" s="349">
        <v>6913</v>
      </c>
      <c r="AJ11" s="349" t="s">
        <v>1089</v>
      </c>
      <c r="AK11" s="349" t="s">
        <v>1090</v>
      </c>
      <c r="AL11" s="349" t="s">
        <v>1091</v>
      </c>
      <c r="AR11" s="349">
        <v>1</v>
      </c>
      <c r="AS11" s="349">
        <v>0.68303729999999996</v>
      </c>
      <c r="AV11" s="349" t="s">
        <v>1088</v>
      </c>
    </row>
    <row r="12" spans="1:48">
      <c r="A12" s="349" t="s">
        <v>182</v>
      </c>
      <c r="B12" s="349">
        <v>3</v>
      </c>
      <c r="C12" s="349" t="s">
        <v>168</v>
      </c>
      <c r="D12" s="349" t="s">
        <v>536</v>
      </c>
      <c r="E12" s="349">
        <v>0.26600000000000001</v>
      </c>
      <c r="F12" s="349" t="s">
        <v>630</v>
      </c>
      <c r="G12" s="349">
        <v>858</v>
      </c>
      <c r="H12" s="349">
        <v>-2.0750000000000002</v>
      </c>
      <c r="M12" s="349">
        <v>14.453447600000001</v>
      </c>
      <c r="N12" s="349">
        <v>22.515999999999998</v>
      </c>
      <c r="O12" s="349">
        <v>22.347999999999999</v>
      </c>
      <c r="R12" s="349" t="s">
        <v>619</v>
      </c>
      <c r="S12" s="349">
        <v>0</v>
      </c>
      <c r="T12" s="349" t="s">
        <v>620</v>
      </c>
      <c r="U12" s="349" t="s">
        <v>1083</v>
      </c>
      <c r="V12" s="349" t="s">
        <v>1084</v>
      </c>
      <c r="W12" s="349" t="s">
        <v>1083</v>
      </c>
      <c r="X12" s="349">
        <v>3</v>
      </c>
      <c r="Y12" s="349">
        <v>84.3</v>
      </c>
      <c r="Z12" s="349">
        <v>179.9</v>
      </c>
      <c r="AA12" s="349">
        <v>95.6</v>
      </c>
      <c r="AB12" s="349">
        <v>0.16800000000000001</v>
      </c>
      <c r="AF12" s="349">
        <v>585</v>
      </c>
      <c r="AJ12" s="349" t="s">
        <v>1092</v>
      </c>
      <c r="AK12" s="349" t="s">
        <v>1093</v>
      </c>
      <c r="AL12" s="349" t="s">
        <v>1094</v>
      </c>
      <c r="AR12" s="349">
        <v>0</v>
      </c>
      <c r="AS12" s="349">
        <v>0.68162020000000001</v>
      </c>
      <c r="AV12" s="349" t="s">
        <v>1088</v>
      </c>
    </row>
    <row r="13" spans="1:48">
      <c r="A13" s="349" t="s">
        <v>182</v>
      </c>
      <c r="B13" s="349">
        <v>3</v>
      </c>
      <c r="C13" s="349" t="s">
        <v>168</v>
      </c>
      <c r="D13" s="349" t="s">
        <v>536</v>
      </c>
      <c r="E13" s="349">
        <v>0.26600000000000001</v>
      </c>
      <c r="F13" s="349" t="s">
        <v>634</v>
      </c>
      <c r="I13" s="349">
        <v>2114</v>
      </c>
      <c r="J13" s="349">
        <v>8.8680000000000003</v>
      </c>
      <c r="M13" s="349">
        <v>69.123304399999995</v>
      </c>
      <c r="N13" s="349">
        <v>57.481999999999999</v>
      </c>
      <c r="P13" s="349">
        <v>56.567</v>
      </c>
      <c r="R13" s="349" t="s">
        <v>635</v>
      </c>
      <c r="S13" s="349">
        <v>89</v>
      </c>
      <c r="T13" s="349" t="s">
        <v>620</v>
      </c>
      <c r="U13" s="349" t="s">
        <v>1083</v>
      </c>
      <c r="V13" s="349" t="s">
        <v>1084</v>
      </c>
      <c r="W13" s="349" t="s">
        <v>1083</v>
      </c>
      <c r="X13" s="349">
        <v>4</v>
      </c>
      <c r="Y13" s="349">
        <v>206.3</v>
      </c>
      <c r="Z13" s="349">
        <v>288.10000000000002</v>
      </c>
      <c r="AA13" s="349">
        <v>81.8</v>
      </c>
      <c r="AC13" s="349">
        <v>0.67700000000000005</v>
      </c>
      <c r="AD13" s="349">
        <v>0.23899999999999999</v>
      </c>
      <c r="AG13" s="349">
        <v>2541</v>
      </c>
      <c r="AH13" s="349">
        <v>2984</v>
      </c>
      <c r="AM13" s="349" t="s">
        <v>691</v>
      </c>
      <c r="AN13" s="349" t="s">
        <v>974</v>
      </c>
      <c r="AO13" s="349" t="s">
        <v>1095</v>
      </c>
      <c r="AR13" s="349">
        <v>0</v>
      </c>
      <c r="AT13" s="349">
        <v>1.1961915999999999</v>
      </c>
      <c r="AV13" s="349" t="s">
        <v>1088</v>
      </c>
    </row>
    <row r="14" spans="1:48">
      <c r="A14" s="349" t="s">
        <v>182</v>
      </c>
      <c r="B14" s="349">
        <v>3</v>
      </c>
      <c r="C14" s="349" t="s">
        <v>168</v>
      </c>
      <c r="D14" s="349" t="s">
        <v>536</v>
      </c>
      <c r="E14" s="349">
        <v>0.26600000000000001</v>
      </c>
      <c r="I14" s="349">
        <v>6398</v>
      </c>
      <c r="J14" s="349">
        <v>-10.69</v>
      </c>
      <c r="N14" s="349">
        <v>182.28</v>
      </c>
      <c r="P14" s="349">
        <v>179.423</v>
      </c>
      <c r="R14" s="349" t="s">
        <v>635</v>
      </c>
      <c r="S14" s="349">
        <v>89</v>
      </c>
      <c r="T14" s="349" t="s">
        <v>620</v>
      </c>
      <c r="U14" s="349" t="s">
        <v>1083</v>
      </c>
      <c r="V14" s="349" t="s">
        <v>1084</v>
      </c>
      <c r="W14" s="349" t="s">
        <v>1083</v>
      </c>
      <c r="X14" s="349">
        <v>5</v>
      </c>
      <c r="Y14" s="349">
        <v>437.8</v>
      </c>
      <c r="Z14" s="349">
        <v>473</v>
      </c>
      <c r="AA14" s="349">
        <v>35.200000000000003</v>
      </c>
      <c r="AC14" s="349">
        <v>2.1070000000000002</v>
      </c>
      <c r="AD14" s="349">
        <v>0.75</v>
      </c>
      <c r="AG14" s="349">
        <v>7508</v>
      </c>
      <c r="AH14" s="349">
        <v>8914</v>
      </c>
      <c r="AM14" s="349" t="s">
        <v>780</v>
      </c>
      <c r="AN14" s="349" t="s">
        <v>719</v>
      </c>
      <c r="AO14" s="349" t="s">
        <v>1096</v>
      </c>
      <c r="AR14" s="349">
        <v>0</v>
      </c>
      <c r="AT14" s="349">
        <v>1.1742136000000001</v>
      </c>
      <c r="AV14" s="349" t="s">
        <v>1088</v>
      </c>
    </row>
    <row r="15" spans="1:48">
      <c r="A15" s="349" t="s">
        <v>182</v>
      </c>
      <c r="B15" s="349">
        <v>3</v>
      </c>
      <c r="C15" s="349" t="s">
        <v>168</v>
      </c>
      <c r="D15" s="349" t="s">
        <v>536</v>
      </c>
      <c r="E15" s="349">
        <v>0.26600000000000001</v>
      </c>
      <c r="I15" s="349">
        <v>6384</v>
      </c>
      <c r="J15" s="349">
        <v>-11.5</v>
      </c>
      <c r="N15" s="349">
        <v>182.59399999999999</v>
      </c>
      <c r="P15" s="349">
        <v>179.73400000000001</v>
      </c>
      <c r="R15" s="349" t="s">
        <v>635</v>
      </c>
      <c r="S15" s="349">
        <v>89</v>
      </c>
      <c r="T15" s="349" t="s">
        <v>620</v>
      </c>
      <c r="U15" s="349" t="s">
        <v>1083</v>
      </c>
      <c r="V15" s="349" t="s">
        <v>1084</v>
      </c>
      <c r="W15" s="349" t="s">
        <v>1083</v>
      </c>
      <c r="X15" s="349">
        <v>6</v>
      </c>
      <c r="Y15" s="349">
        <v>488.1</v>
      </c>
      <c r="Z15" s="349">
        <v>523.29999999999995</v>
      </c>
      <c r="AA15" s="349">
        <v>35.200000000000003</v>
      </c>
      <c r="AC15" s="349">
        <v>2.109</v>
      </c>
      <c r="AD15" s="349">
        <v>0.751</v>
      </c>
      <c r="AG15" s="349">
        <v>7488</v>
      </c>
      <c r="AH15" s="349">
        <v>8888</v>
      </c>
      <c r="AM15" s="349" t="s">
        <v>1097</v>
      </c>
      <c r="AN15" s="349" t="s">
        <v>1098</v>
      </c>
      <c r="AO15" s="349" t="s">
        <v>1099</v>
      </c>
      <c r="AR15" s="349">
        <v>1</v>
      </c>
      <c r="AT15" s="349">
        <v>1.1732746999999999</v>
      </c>
      <c r="AV15" s="349" t="s">
        <v>1088</v>
      </c>
    </row>
    <row r="16" spans="1:48">
      <c r="A16" s="349" t="s">
        <v>182</v>
      </c>
      <c r="B16" s="349">
        <v>4</v>
      </c>
      <c r="C16" s="349" t="s">
        <v>168</v>
      </c>
      <c r="D16" s="349" t="s">
        <v>536</v>
      </c>
      <c r="E16" s="349">
        <v>0.26600000000000001</v>
      </c>
      <c r="K16" s="349">
        <v>23197</v>
      </c>
      <c r="L16" s="349">
        <v>9.6</v>
      </c>
      <c r="N16" s="349">
        <v>134.71199999999999</v>
      </c>
      <c r="Q16" s="349">
        <v>128.28200000000001</v>
      </c>
      <c r="R16" s="349" t="s">
        <v>645</v>
      </c>
      <c r="S16" s="349">
        <v>0</v>
      </c>
      <c r="T16" s="349" t="s">
        <v>646</v>
      </c>
      <c r="U16" s="349" t="s">
        <v>673</v>
      </c>
      <c r="V16" s="349" t="s">
        <v>1100</v>
      </c>
      <c r="W16" s="349" t="s">
        <v>675</v>
      </c>
      <c r="X16" s="349">
        <v>1</v>
      </c>
      <c r="Y16" s="349">
        <v>29.7</v>
      </c>
      <c r="Z16" s="349">
        <v>83.2</v>
      </c>
      <c r="AA16" s="349">
        <v>53.5</v>
      </c>
      <c r="AE16" s="349">
        <v>6.43</v>
      </c>
      <c r="AI16" s="349">
        <v>4630</v>
      </c>
      <c r="AP16" s="349" t="s">
        <v>1101</v>
      </c>
      <c r="AQ16" s="349" t="s">
        <v>1102</v>
      </c>
      <c r="AR16" s="349">
        <v>1</v>
      </c>
      <c r="AU16" s="349">
        <v>5.0124186000000002</v>
      </c>
      <c r="AV16" s="349" t="s">
        <v>1103</v>
      </c>
    </row>
    <row r="17" spans="1:48">
      <c r="A17" s="349" t="s">
        <v>182</v>
      </c>
      <c r="B17" s="349">
        <v>4</v>
      </c>
      <c r="C17" s="349" t="s">
        <v>168</v>
      </c>
      <c r="D17" s="349" t="s">
        <v>536</v>
      </c>
      <c r="E17" s="349">
        <v>0.26600000000000001</v>
      </c>
      <c r="K17" s="349">
        <v>23024</v>
      </c>
      <c r="L17" s="349">
        <v>9.7110000000000003</v>
      </c>
      <c r="N17" s="349">
        <v>131.58600000000001</v>
      </c>
      <c r="Q17" s="349">
        <v>125.30500000000001</v>
      </c>
      <c r="R17" s="349" t="s">
        <v>645</v>
      </c>
      <c r="S17" s="349">
        <v>0</v>
      </c>
      <c r="T17" s="349" t="s">
        <v>646</v>
      </c>
      <c r="U17" s="349" t="s">
        <v>673</v>
      </c>
      <c r="V17" s="349" t="s">
        <v>1100</v>
      </c>
      <c r="W17" s="349" t="s">
        <v>675</v>
      </c>
      <c r="X17" s="349">
        <v>2</v>
      </c>
      <c r="Y17" s="349">
        <v>412.8</v>
      </c>
      <c r="Z17" s="349">
        <v>464.8</v>
      </c>
      <c r="AA17" s="349">
        <v>52</v>
      </c>
      <c r="AE17" s="349">
        <v>6.2809999999999997</v>
      </c>
      <c r="AI17" s="349">
        <v>4594</v>
      </c>
      <c r="AP17" s="349" t="s">
        <v>767</v>
      </c>
      <c r="AQ17" s="349" t="s">
        <v>1104</v>
      </c>
      <c r="AR17" s="349">
        <v>0</v>
      </c>
      <c r="AU17" s="349">
        <v>5.0129257000000003</v>
      </c>
      <c r="AV17" s="349" t="s">
        <v>1103</v>
      </c>
    </row>
    <row r="18" spans="1:48">
      <c r="A18" s="349" t="s">
        <v>182</v>
      </c>
      <c r="B18" s="349">
        <v>5</v>
      </c>
      <c r="C18" s="349" t="s">
        <v>169</v>
      </c>
      <c r="D18" s="349" t="s">
        <v>536</v>
      </c>
      <c r="E18" s="349">
        <v>0.41</v>
      </c>
      <c r="G18" s="349">
        <v>10143</v>
      </c>
      <c r="H18" s="349">
        <v>0.42699999999999999</v>
      </c>
      <c r="N18" s="349">
        <v>185.29400000000001</v>
      </c>
      <c r="O18" s="349">
        <v>183.91200000000001</v>
      </c>
      <c r="R18" s="349" t="s">
        <v>619</v>
      </c>
      <c r="S18" s="349">
        <v>0</v>
      </c>
      <c r="T18" s="349" t="s">
        <v>620</v>
      </c>
      <c r="U18" s="349" t="s">
        <v>1105</v>
      </c>
      <c r="W18" s="349" t="s">
        <v>1105</v>
      </c>
      <c r="X18" s="349">
        <v>1</v>
      </c>
      <c r="Y18" s="349">
        <v>13.2</v>
      </c>
      <c r="Z18" s="349">
        <v>38.4</v>
      </c>
      <c r="AA18" s="349">
        <v>25.2</v>
      </c>
      <c r="AB18" s="349">
        <v>1.3819999999999999</v>
      </c>
      <c r="AF18" s="349">
        <v>6928</v>
      </c>
      <c r="AJ18" s="349" t="s">
        <v>1106</v>
      </c>
      <c r="AK18" s="349" t="s">
        <v>720</v>
      </c>
      <c r="AL18" s="349" t="s">
        <v>1107</v>
      </c>
      <c r="AR18" s="349">
        <v>0</v>
      </c>
      <c r="AS18" s="349">
        <v>0.68309679999999995</v>
      </c>
      <c r="AV18" s="349" t="s">
        <v>1108</v>
      </c>
    </row>
    <row r="19" spans="1:48">
      <c r="A19" s="349" t="s">
        <v>182</v>
      </c>
      <c r="B19" s="349">
        <v>5</v>
      </c>
      <c r="C19" s="349" t="s">
        <v>169</v>
      </c>
      <c r="D19" s="349" t="s">
        <v>536</v>
      </c>
      <c r="E19" s="349">
        <v>0.41</v>
      </c>
      <c r="G19" s="349">
        <v>10128</v>
      </c>
      <c r="H19" s="349">
        <v>0</v>
      </c>
      <c r="N19" s="349">
        <v>185.77699999999999</v>
      </c>
      <c r="O19" s="349">
        <v>184.392</v>
      </c>
      <c r="R19" s="349" t="s">
        <v>619</v>
      </c>
      <c r="S19" s="349">
        <v>0</v>
      </c>
      <c r="T19" s="349" t="s">
        <v>620</v>
      </c>
      <c r="U19" s="349" t="s">
        <v>1105</v>
      </c>
      <c r="W19" s="349" t="s">
        <v>1105</v>
      </c>
      <c r="X19" s="349">
        <v>2</v>
      </c>
      <c r="Y19" s="349">
        <v>53.5</v>
      </c>
      <c r="Z19" s="349">
        <v>78.599999999999994</v>
      </c>
      <c r="AA19" s="349">
        <v>25.2</v>
      </c>
      <c r="AB19" s="349">
        <v>1.385</v>
      </c>
      <c r="AF19" s="349">
        <v>6912</v>
      </c>
      <c r="AJ19" s="349" t="s">
        <v>1109</v>
      </c>
      <c r="AK19" s="349" t="s">
        <v>1110</v>
      </c>
      <c r="AL19" s="349" t="s">
        <v>1111</v>
      </c>
      <c r="AR19" s="349">
        <v>1</v>
      </c>
      <c r="AS19" s="349">
        <v>0.682805</v>
      </c>
      <c r="AV19" s="349" t="s">
        <v>1108</v>
      </c>
    </row>
    <row r="20" spans="1:48">
      <c r="A20" s="349" t="s">
        <v>182</v>
      </c>
      <c r="B20" s="349">
        <v>5</v>
      </c>
      <c r="C20" s="349" t="s">
        <v>169</v>
      </c>
      <c r="D20" s="349" t="s">
        <v>536</v>
      </c>
      <c r="E20" s="349">
        <v>0.41</v>
      </c>
      <c r="F20" s="349" t="s">
        <v>630</v>
      </c>
      <c r="G20" s="349">
        <v>1311</v>
      </c>
      <c r="H20" s="349">
        <v>-1.974</v>
      </c>
      <c r="M20" s="349">
        <v>12.837994500000001</v>
      </c>
      <c r="N20" s="349">
        <v>30.826000000000001</v>
      </c>
      <c r="O20" s="349">
        <v>30.597000000000001</v>
      </c>
      <c r="R20" s="349" t="s">
        <v>619</v>
      </c>
      <c r="S20" s="349">
        <v>0</v>
      </c>
      <c r="T20" s="349" t="s">
        <v>620</v>
      </c>
      <c r="U20" s="349" t="s">
        <v>1105</v>
      </c>
      <c r="W20" s="349" t="s">
        <v>1105</v>
      </c>
      <c r="X20" s="349">
        <v>3</v>
      </c>
      <c r="Y20" s="349">
        <v>83.7</v>
      </c>
      <c r="Z20" s="349">
        <v>176.1</v>
      </c>
      <c r="AA20" s="349">
        <v>92.5</v>
      </c>
      <c r="AB20" s="349">
        <v>0.22900000000000001</v>
      </c>
      <c r="AF20" s="349">
        <v>894</v>
      </c>
      <c r="AJ20" s="349" t="s">
        <v>748</v>
      </c>
      <c r="AK20" s="349" t="s">
        <v>1112</v>
      </c>
      <c r="AL20" s="349" t="s">
        <v>1113</v>
      </c>
      <c r="AR20" s="349">
        <v>0</v>
      </c>
      <c r="AS20" s="349">
        <v>0.68145730000000004</v>
      </c>
      <c r="AV20" s="349" t="s">
        <v>1108</v>
      </c>
    </row>
    <row r="21" spans="1:48">
      <c r="A21" s="349" t="s">
        <v>182</v>
      </c>
      <c r="B21" s="349">
        <v>5</v>
      </c>
      <c r="C21" s="349" t="s">
        <v>169</v>
      </c>
      <c r="D21" s="349" t="s">
        <v>536</v>
      </c>
      <c r="E21" s="349">
        <v>0.41</v>
      </c>
      <c r="F21" s="349" t="s">
        <v>634</v>
      </c>
      <c r="I21" s="349">
        <v>3246</v>
      </c>
      <c r="J21" s="349">
        <v>8.718</v>
      </c>
      <c r="M21" s="349">
        <v>69.607350299999993</v>
      </c>
      <c r="N21" s="349">
        <v>89.22</v>
      </c>
      <c r="P21" s="349">
        <v>87.8</v>
      </c>
      <c r="R21" s="349" t="s">
        <v>635</v>
      </c>
      <c r="S21" s="349">
        <v>89</v>
      </c>
      <c r="T21" s="349" t="s">
        <v>620</v>
      </c>
      <c r="U21" s="349" t="s">
        <v>1105</v>
      </c>
      <c r="W21" s="349" t="s">
        <v>1105</v>
      </c>
      <c r="X21" s="349">
        <v>4</v>
      </c>
      <c r="Y21" s="349">
        <v>204.4</v>
      </c>
      <c r="Z21" s="349">
        <v>290</v>
      </c>
      <c r="AA21" s="349">
        <v>85.5</v>
      </c>
      <c r="AC21" s="349">
        <v>1.05</v>
      </c>
      <c r="AD21" s="349">
        <v>0.371</v>
      </c>
      <c r="AG21" s="349">
        <v>3907</v>
      </c>
      <c r="AH21" s="349">
        <v>4577</v>
      </c>
      <c r="AM21" s="349" t="s">
        <v>694</v>
      </c>
      <c r="AN21" s="349" t="s">
        <v>738</v>
      </c>
      <c r="AO21" s="349" t="s">
        <v>806</v>
      </c>
      <c r="AR21" s="349">
        <v>0</v>
      </c>
      <c r="AT21" s="349">
        <v>1.1960667</v>
      </c>
      <c r="AV21" s="349" t="s">
        <v>1108</v>
      </c>
    </row>
    <row r="22" spans="1:48">
      <c r="A22" s="349" t="s">
        <v>182</v>
      </c>
      <c r="B22" s="349">
        <v>5</v>
      </c>
      <c r="C22" s="349" t="s">
        <v>169</v>
      </c>
      <c r="D22" s="349" t="s">
        <v>536</v>
      </c>
      <c r="E22" s="349">
        <v>0.41</v>
      </c>
      <c r="I22" s="349">
        <v>6381</v>
      </c>
      <c r="J22" s="349">
        <v>-10.756</v>
      </c>
      <c r="N22" s="349">
        <v>181.779</v>
      </c>
      <c r="P22" s="349">
        <v>178.93</v>
      </c>
      <c r="R22" s="349" t="s">
        <v>635</v>
      </c>
      <c r="S22" s="349">
        <v>89</v>
      </c>
      <c r="T22" s="349" t="s">
        <v>620</v>
      </c>
      <c r="U22" s="349" t="s">
        <v>1105</v>
      </c>
      <c r="W22" s="349" t="s">
        <v>1105</v>
      </c>
      <c r="X22" s="349">
        <v>5</v>
      </c>
      <c r="Y22" s="349">
        <v>437.8</v>
      </c>
      <c r="Z22" s="349">
        <v>473</v>
      </c>
      <c r="AA22" s="349">
        <v>35.200000000000003</v>
      </c>
      <c r="AC22" s="349">
        <v>2.101</v>
      </c>
      <c r="AD22" s="349">
        <v>0.748</v>
      </c>
      <c r="AG22" s="349">
        <v>7488</v>
      </c>
      <c r="AH22" s="349">
        <v>8892</v>
      </c>
      <c r="AM22" s="349" t="s">
        <v>1097</v>
      </c>
      <c r="AN22" s="349" t="s">
        <v>717</v>
      </c>
      <c r="AO22" s="349" t="s">
        <v>870</v>
      </c>
      <c r="AR22" s="349">
        <v>0</v>
      </c>
      <c r="AT22" s="349">
        <v>1.1741573000000001</v>
      </c>
      <c r="AV22" s="349" t="s">
        <v>1108</v>
      </c>
    </row>
    <row r="23" spans="1:48">
      <c r="A23" s="349" t="s">
        <v>182</v>
      </c>
      <c r="B23" s="349">
        <v>5</v>
      </c>
      <c r="C23" s="349" t="s">
        <v>169</v>
      </c>
      <c r="D23" s="349" t="s">
        <v>536</v>
      </c>
      <c r="E23" s="349">
        <v>0.41</v>
      </c>
      <c r="I23" s="349">
        <v>6395</v>
      </c>
      <c r="J23" s="349">
        <v>-11.5</v>
      </c>
      <c r="N23" s="349">
        <v>182.75</v>
      </c>
      <c r="P23" s="349">
        <v>179.88800000000001</v>
      </c>
      <c r="R23" s="349" t="s">
        <v>635</v>
      </c>
      <c r="S23" s="349">
        <v>89</v>
      </c>
      <c r="T23" s="349" t="s">
        <v>620</v>
      </c>
      <c r="U23" s="349" t="s">
        <v>1105</v>
      </c>
      <c r="W23" s="349" t="s">
        <v>1105</v>
      </c>
      <c r="X23" s="349">
        <v>6</v>
      </c>
      <c r="Y23" s="349">
        <v>488.1</v>
      </c>
      <c r="Z23" s="349">
        <v>523.29999999999995</v>
      </c>
      <c r="AA23" s="349">
        <v>35.200000000000003</v>
      </c>
      <c r="AC23" s="349">
        <v>2.1110000000000002</v>
      </c>
      <c r="AD23" s="349">
        <v>0.752</v>
      </c>
      <c r="AG23" s="349">
        <v>7501</v>
      </c>
      <c r="AH23" s="349">
        <v>8904</v>
      </c>
      <c r="AM23" s="349" t="s">
        <v>979</v>
      </c>
      <c r="AN23" s="349" t="s">
        <v>1098</v>
      </c>
      <c r="AO23" s="349" t="s">
        <v>1114</v>
      </c>
      <c r="AR23" s="349">
        <v>1</v>
      </c>
      <c r="AT23" s="349">
        <v>1.1732956999999999</v>
      </c>
      <c r="AV23" s="349" t="s">
        <v>1108</v>
      </c>
    </row>
    <row r="24" spans="1:48">
      <c r="A24" s="349" t="s">
        <v>182</v>
      </c>
      <c r="B24" s="349">
        <v>6</v>
      </c>
      <c r="C24" s="349" t="s">
        <v>169</v>
      </c>
      <c r="D24" s="349" t="s">
        <v>536</v>
      </c>
      <c r="E24" s="349">
        <v>0.41</v>
      </c>
      <c r="K24" s="349">
        <v>23230</v>
      </c>
      <c r="L24" s="349">
        <v>9.6</v>
      </c>
      <c r="N24" s="349">
        <v>135.06</v>
      </c>
      <c r="Q24" s="349">
        <v>128.614</v>
      </c>
      <c r="R24" s="349" t="s">
        <v>645</v>
      </c>
      <c r="S24" s="349">
        <v>0</v>
      </c>
      <c r="T24" s="349" t="s">
        <v>646</v>
      </c>
      <c r="U24" s="349" t="s">
        <v>673</v>
      </c>
      <c r="V24" s="349" t="s">
        <v>699</v>
      </c>
      <c r="W24" s="349" t="s">
        <v>675</v>
      </c>
      <c r="X24" s="349">
        <v>1</v>
      </c>
      <c r="Y24" s="349">
        <v>29.5</v>
      </c>
      <c r="Z24" s="349">
        <v>83.4</v>
      </c>
      <c r="AA24" s="349">
        <v>53.9</v>
      </c>
      <c r="AE24" s="349">
        <v>6.4459999999999997</v>
      </c>
      <c r="AI24" s="349">
        <v>4637</v>
      </c>
      <c r="AP24" s="349" t="s">
        <v>1115</v>
      </c>
      <c r="AQ24" s="349" t="s">
        <v>1116</v>
      </c>
      <c r="AR24" s="349">
        <v>1</v>
      </c>
      <c r="AU24" s="349">
        <v>5.0119059000000004</v>
      </c>
      <c r="AV24" s="349" t="s">
        <v>1117</v>
      </c>
    </row>
    <row r="25" spans="1:48">
      <c r="A25" s="349" t="s">
        <v>182</v>
      </c>
      <c r="B25" s="349">
        <v>6</v>
      </c>
      <c r="C25" s="349" t="s">
        <v>169</v>
      </c>
      <c r="D25" s="349" t="s">
        <v>536</v>
      </c>
      <c r="E25" s="349">
        <v>0.41</v>
      </c>
      <c r="K25" s="349">
        <v>22979</v>
      </c>
      <c r="L25" s="349">
        <v>9.7769999999999992</v>
      </c>
      <c r="N25" s="349">
        <v>131.46899999999999</v>
      </c>
      <c r="Q25" s="349">
        <v>125.193</v>
      </c>
      <c r="R25" s="349" t="s">
        <v>645</v>
      </c>
      <c r="S25" s="349">
        <v>0</v>
      </c>
      <c r="T25" s="349" t="s">
        <v>646</v>
      </c>
      <c r="U25" s="349" t="s">
        <v>673</v>
      </c>
      <c r="V25" s="349" t="s">
        <v>699</v>
      </c>
      <c r="W25" s="349" t="s">
        <v>675</v>
      </c>
      <c r="X25" s="349">
        <v>2</v>
      </c>
      <c r="Y25" s="349">
        <v>412.8</v>
      </c>
      <c r="Z25" s="349">
        <v>464.8</v>
      </c>
      <c r="AA25" s="349">
        <v>52</v>
      </c>
      <c r="AE25" s="349">
        <v>6.2759999999999998</v>
      </c>
      <c r="AI25" s="349">
        <v>4586</v>
      </c>
      <c r="AP25" s="349" t="s">
        <v>1118</v>
      </c>
      <c r="AQ25" s="349" t="s">
        <v>1119</v>
      </c>
      <c r="AR25" s="349">
        <v>0</v>
      </c>
      <c r="AU25" s="349">
        <v>5.0127135000000003</v>
      </c>
      <c r="AV25" s="349" t="s">
        <v>1117</v>
      </c>
    </row>
    <row r="26" spans="1:48">
      <c r="A26" s="349" t="s">
        <v>182</v>
      </c>
      <c r="B26" s="349">
        <v>7</v>
      </c>
      <c r="C26" s="349" t="s">
        <v>170</v>
      </c>
      <c r="D26" s="349" t="s">
        <v>536</v>
      </c>
      <c r="E26" s="349">
        <v>1.022</v>
      </c>
      <c r="G26" s="349">
        <v>10127</v>
      </c>
      <c r="H26" s="349">
        <v>0.41599999999999998</v>
      </c>
      <c r="N26" s="349">
        <v>185.33099999999999</v>
      </c>
      <c r="O26" s="349">
        <v>183.94900000000001</v>
      </c>
      <c r="R26" s="349" t="s">
        <v>619</v>
      </c>
      <c r="S26" s="349">
        <v>0</v>
      </c>
      <c r="T26" s="349" t="s">
        <v>620</v>
      </c>
      <c r="U26" s="349" t="s">
        <v>1105</v>
      </c>
      <c r="V26" s="349" t="s">
        <v>706</v>
      </c>
      <c r="W26" s="349" t="s">
        <v>1105</v>
      </c>
      <c r="X26" s="349">
        <v>1</v>
      </c>
      <c r="Y26" s="349">
        <v>13.2</v>
      </c>
      <c r="Z26" s="349">
        <v>38.4</v>
      </c>
      <c r="AA26" s="349">
        <v>25.2</v>
      </c>
      <c r="AB26" s="349">
        <v>1.3819999999999999</v>
      </c>
      <c r="AF26" s="349">
        <v>6916</v>
      </c>
      <c r="AJ26" s="349" t="s">
        <v>1120</v>
      </c>
      <c r="AK26" s="349" t="s">
        <v>696</v>
      </c>
      <c r="AL26" s="349" t="s">
        <v>1121</v>
      </c>
      <c r="AR26" s="349">
        <v>0</v>
      </c>
      <c r="AS26" s="349">
        <v>0.6830756</v>
      </c>
      <c r="AV26" s="349" t="s">
        <v>1122</v>
      </c>
    </row>
    <row r="27" spans="1:48">
      <c r="A27" s="349" t="s">
        <v>182</v>
      </c>
      <c r="B27" s="349">
        <v>7</v>
      </c>
      <c r="C27" s="349" t="s">
        <v>170</v>
      </c>
      <c r="D27" s="349" t="s">
        <v>536</v>
      </c>
      <c r="E27" s="349">
        <v>1.022</v>
      </c>
      <c r="G27" s="349">
        <v>10152</v>
      </c>
      <c r="H27" s="349">
        <v>0</v>
      </c>
      <c r="N27" s="349">
        <v>186.19499999999999</v>
      </c>
      <c r="O27" s="349">
        <v>184.80699999999999</v>
      </c>
      <c r="R27" s="349" t="s">
        <v>619</v>
      </c>
      <c r="S27" s="349">
        <v>0</v>
      </c>
      <c r="T27" s="349" t="s">
        <v>620</v>
      </c>
      <c r="U27" s="349" t="s">
        <v>1105</v>
      </c>
      <c r="V27" s="349" t="s">
        <v>706</v>
      </c>
      <c r="W27" s="349" t="s">
        <v>1105</v>
      </c>
      <c r="X27" s="349">
        <v>2</v>
      </c>
      <c r="Y27" s="349">
        <v>53.5</v>
      </c>
      <c r="Z27" s="349">
        <v>78.599999999999994</v>
      </c>
      <c r="AA27" s="349">
        <v>25.2</v>
      </c>
      <c r="AB27" s="349">
        <v>1.3879999999999999</v>
      </c>
      <c r="AF27" s="349">
        <v>6928</v>
      </c>
      <c r="AJ27" s="349" t="s">
        <v>1123</v>
      </c>
      <c r="AK27" s="349" t="s">
        <v>1124</v>
      </c>
      <c r="AL27" s="349" t="s">
        <v>1125</v>
      </c>
      <c r="AR27" s="349">
        <v>1</v>
      </c>
      <c r="AS27" s="349">
        <v>0.6827917</v>
      </c>
      <c r="AV27" s="349" t="s">
        <v>1122</v>
      </c>
    </row>
    <row r="28" spans="1:48">
      <c r="A28" s="349" t="s">
        <v>182</v>
      </c>
      <c r="B28" s="349">
        <v>7</v>
      </c>
      <c r="C28" s="349" t="s">
        <v>170</v>
      </c>
      <c r="D28" s="349" t="s">
        <v>536</v>
      </c>
      <c r="E28" s="349">
        <v>1.022</v>
      </c>
      <c r="F28" s="349" t="s">
        <v>630</v>
      </c>
      <c r="G28" s="349">
        <v>3264</v>
      </c>
      <c r="H28" s="349">
        <v>-1.5489999999999999</v>
      </c>
      <c r="M28" s="349">
        <v>11.666283699999999</v>
      </c>
      <c r="N28" s="349">
        <v>69.825999999999993</v>
      </c>
      <c r="O28" s="349">
        <v>69.307000000000002</v>
      </c>
      <c r="R28" s="349" t="s">
        <v>619</v>
      </c>
      <c r="S28" s="349">
        <v>0</v>
      </c>
      <c r="T28" s="349" t="s">
        <v>620</v>
      </c>
      <c r="U28" s="349" t="s">
        <v>1105</v>
      </c>
      <c r="V28" s="349" t="s">
        <v>706</v>
      </c>
      <c r="W28" s="349" t="s">
        <v>1105</v>
      </c>
      <c r="X28" s="349">
        <v>3</v>
      </c>
      <c r="Y28" s="349">
        <v>82.4</v>
      </c>
      <c r="Z28" s="349">
        <v>174.2</v>
      </c>
      <c r="AA28" s="349">
        <v>91.8</v>
      </c>
      <c r="AB28" s="349">
        <v>0.52</v>
      </c>
      <c r="AF28" s="349">
        <v>2226</v>
      </c>
      <c r="AJ28" s="349" t="s">
        <v>1126</v>
      </c>
      <c r="AK28" s="349" t="s">
        <v>1127</v>
      </c>
      <c r="AL28" s="349" t="s">
        <v>1128</v>
      </c>
      <c r="AR28" s="349">
        <v>0</v>
      </c>
      <c r="AS28" s="349">
        <v>0.68173430000000002</v>
      </c>
      <c r="AV28" s="349" t="s">
        <v>1122</v>
      </c>
    </row>
    <row r="29" spans="1:48">
      <c r="A29" s="349" t="s">
        <v>182</v>
      </c>
      <c r="B29" s="349">
        <v>7</v>
      </c>
      <c r="C29" s="349" t="s">
        <v>170</v>
      </c>
      <c r="D29" s="349" t="s">
        <v>536</v>
      </c>
      <c r="E29" s="349">
        <v>1.022</v>
      </c>
      <c r="F29" s="349" t="s">
        <v>634</v>
      </c>
      <c r="I29" s="349">
        <v>7662</v>
      </c>
      <c r="J29" s="349">
        <v>8.3989999999999991</v>
      </c>
      <c r="M29" s="349">
        <v>70.066727700000001</v>
      </c>
      <c r="N29" s="349">
        <v>223.86600000000001</v>
      </c>
      <c r="P29" s="349">
        <v>220.30199999999999</v>
      </c>
      <c r="R29" s="349" t="s">
        <v>635</v>
      </c>
      <c r="S29" s="349">
        <v>89</v>
      </c>
      <c r="T29" s="349" t="s">
        <v>620</v>
      </c>
      <c r="U29" s="349" t="s">
        <v>1105</v>
      </c>
      <c r="V29" s="349" t="s">
        <v>706</v>
      </c>
      <c r="W29" s="349" t="s">
        <v>1105</v>
      </c>
      <c r="X29" s="349">
        <v>4</v>
      </c>
      <c r="Y29" s="349">
        <v>200</v>
      </c>
      <c r="Z29" s="349">
        <v>296.3</v>
      </c>
      <c r="AA29" s="349">
        <v>96.2</v>
      </c>
      <c r="AC29" s="349">
        <v>2.6339999999999999</v>
      </c>
      <c r="AD29" s="349">
        <v>0.93</v>
      </c>
      <c r="AG29" s="349">
        <v>9300</v>
      </c>
      <c r="AH29" s="349">
        <v>10797</v>
      </c>
      <c r="AM29" s="349" t="s">
        <v>780</v>
      </c>
      <c r="AN29" s="349" t="s">
        <v>1129</v>
      </c>
      <c r="AO29" s="349" t="s">
        <v>1130</v>
      </c>
      <c r="AR29" s="349">
        <v>0</v>
      </c>
      <c r="AT29" s="349">
        <v>1.1955028000000001</v>
      </c>
      <c r="AV29" s="349" t="s">
        <v>1122</v>
      </c>
    </row>
    <row r="30" spans="1:48">
      <c r="A30" s="349" t="s">
        <v>182</v>
      </c>
      <c r="B30" s="349">
        <v>7</v>
      </c>
      <c r="C30" s="349" t="s">
        <v>170</v>
      </c>
      <c r="D30" s="349" t="s">
        <v>536</v>
      </c>
      <c r="E30" s="349">
        <v>1.022</v>
      </c>
      <c r="I30" s="349">
        <v>6387</v>
      </c>
      <c r="J30" s="349">
        <v>-10.986000000000001</v>
      </c>
      <c r="N30" s="349">
        <v>181.73699999999999</v>
      </c>
      <c r="P30" s="349">
        <v>178.89</v>
      </c>
      <c r="R30" s="349" t="s">
        <v>635</v>
      </c>
      <c r="S30" s="349">
        <v>89</v>
      </c>
      <c r="T30" s="349" t="s">
        <v>620</v>
      </c>
      <c r="U30" s="349" t="s">
        <v>1105</v>
      </c>
      <c r="V30" s="349" t="s">
        <v>706</v>
      </c>
      <c r="W30" s="349" t="s">
        <v>1105</v>
      </c>
      <c r="X30" s="349">
        <v>5</v>
      </c>
      <c r="Y30" s="349">
        <v>437.8</v>
      </c>
      <c r="Z30" s="349">
        <v>473</v>
      </c>
      <c r="AA30" s="349">
        <v>35.200000000000003</v>
      </c>
      <c r="AC30" s="349">
        <v>2.1</v>
      </c>
      <c r="AD30" s="349">
        <v>0.748</v>
      </c>
      <c r="AG30" s="349">
        <v>7494</v>
      </c>
      <c r="AH30" s="349">
        <v>8898</v>
      </c>
      <c r="AM30" s="349" t="s">
        <v>832</v>
      </c>
      <c r="AN30" s="349" t="s">
        <v>1131</v>
      </c>
      <c r="AO30" s="349" t="s">
        <v>1132</v>
      </c>
      <c r="AR30" s="349">
        <v>0</v>
      </c>
      <c r="AT30" s="349">
        <v>1.1736948</v>
      </c>
      <c r="AV30" s="349" t="s">
        <v>1122</v>
      </c>
    </row>
    <row r="31" spans="1:48">
      <c r="A31" s="349" t="s">
        <v>182</v>
      </c>
      <c r="B31" s="349">
        <v>7</v>
      </c>
      <c r="C31" s="349" t="s">
        <v>170</v>
      </c>
      <c r="D31" s="349" t="s">
        <v>536</v>
      </c>
      <c r="E31" s="349">
        <v>1.022</v>
      </c>
      <c r="I31" s="349">
        <v>6375</v>
      </c>
      <c r="J31" s="349">
        <v>-11.5</v>
      </c>
      <c r="N31" s="349">
        <v>182.251</v>
      </c>
      <c r="P31" s="349">
        <v>179.39699999999999</v>
      </c>
      <c r="R31" s="349" t="s">
        <v>635</v>
      </c>
      <c r="S31" s="349">
        <v>89</v>
      </c>
      <c r="T31" s="349" t="s">
        <v>620</v>
      </c>
      <c r="U31" s="349" t="s">
        <v>1105</v>
      </c>
      <c r="V31" s="349" t="s">
        <v>706</v>
      </c>
      <c r="W31" s="349" t="s">
        <v>1105</v>
      </c>
      <c r="X31" s="349">
        <v>6</v>
      </c>
      <c r="Y31" s="349">
        <v>488.1</v>
      </c>
      <c r="Z31" s="349">
        <v>523.29999999999995</v>
      </c>
      <c r="AA31" s="349">
        <v>35.200000000000003</v>
      </c>
      <c r="AC31" s="349">
        <v>2.1040000000000001</v>
      </c>
      <c r="AD31" s="349">
        <v>0.749</v>
      </c>
      <c r="AG31" s="349">
        <v>7477</v>
      </c>
      <c r="AH31" s="349">
        <v>8875</v>
      </c>
      <c r="AM31" s="349" t="s">
        <v>869</v>
      </c>
      <c r="AN31" s="349" t="s">
        <v>1133</v>
      </c>
      <c r="AO31" s="349" t="s">
        <v>786</v>
      </c>
      <c r="AR31" s="349">
        <v>1</v>
      </c>
      <c r="AT31" s="349">
        <v>1.1730970000000001</v>
      </c>
      <c r="AV31" s="349" t="s">
        <v>1122</v>
      </c>
    </row>
    <row r="32" spans="1:48">
      <c r="A32" s="349" t="s">
        <v>182</v>
      </c>
      <c r="B32" s="349">
        <v>8</v>
      </c>
      <c r="C32" s="349" t="s">
        <v>170</v>
      </c>
      <c r="D32" s="349" t="s">
        <v>536</v>
      </c>
      <c r="E32" s="349">
        <v>1.022</v>
      </c>
      <c r="K32" s="349">
        <v>23129</v>
      </c>
      <c r="L32" s="349">
        <v>9.6</v>
      </c>
      <c r="N32" s="349">
        <v>134.41399999999999</v>
      </c>
      <c r="Q32" s="349">
        <v>128</v>
      </c>
      <c r="R32" s="349" t="s">
        <v>645</v>
      </c>
      <c r="S32" s="349">
        <v>0</v>
      </c>
      <c r="T32" s="349" t="s">
        <v>646</v>
      </c>
      <c r="U32" s="349" t="s">
        <v>673</v>
      </c>
      <c r="V32" s="349" t="s">
        <v>724</v>
      </c>
      <c r="W32" s="349" t="s">
        <v>675</v>
      </c>
      <c r="X32" s="349">
        <v>1</v>
      </c>
      <c r="Y32" s="349">
        <v>29.5</v>
      </c>
      <c r="Z32" s="349">
        <v>83.4</v>
      </c>
      <c r="AA32" s="349">
        <v>53.9</v>
      </c>
      <c r="AE32" s="349">
        <v>6.4139999999999997</v>
      </c>
      <c r="AI32" s="349">
        <v>4618</v>
      </c>
      <c r="AP32" s="349" t="s">
        <v>1005</v>
      </c>
      <c r="AQ32" s="349" t="s">
        <v>1134</v>
      </c>
      <c r="AR32" s="349">
        <v>1</v>
      </c>
      <c r="AU32" s="349">
        <v>5.0110839</v>
      </c>
      <c r="AV32" s="349" t="s">
        <v>1135</v>
      </c>
    </row>
    <row r="33" spans="1:48">
      <c r="A33" s="349" t="s">
        <v>182</v>
      </c>
      <c r="B33" s="349">
        <v>8</v>
      </c>
      <c r="C33" s="349" t="s">
        <v>170</v>
      </c>
      <c r="D33" s="349" t="s">
        <v>536</v>
      </c>
      <c r="E33" s="349">
        <v>1.022</v>
      </c>
      <c r="K33" s="349">
        <v>22923</v>
      </c>
      <c r="L33" s="349">
        <v>9.7620000000000005</v>
      </c>
      <c r="N33" s="349">
        <v>130.81399999999999</v>
      </c>
      <c r="Q33" s="349">
        <v>124.571</v>
      </c>
      <c r="R33" s="349" t="s">
        <v>645</v>
      </c>
      <c r="S33" s="349">
        <v>0</v>
      </c>
      <c r="T33" s="349" t="s">
        <v>646</v>
      </c>
      <c r="U33" s="349" t="s">
        <v>673</v>
      </c>
      <c r="V33" s="349" t="s">
        <v>724</v>
      </c>
      <c r="W33" s="349" t="s">
        <v>675</v>
      </c>
      <c r="X33" s="349">
        <v>2</v>
      </c>
      <c r="Y33" s="349">
        <v>412.8</v>
      </c>
      <c r="Z33" s="349">
        <v>464.6</v>
      </c>
      <c r="AA33" s="349">
        <v>51.8</v>
      </c>
      <c r="AE33" s="349">
        <v>6.2430000000000003</v>
      </c>
      <c r="AI33" s="349">
        <v>4575</v>
      </c>
      <c r="AP33" s="349" t="s">
        <v>1136</v>
      </c>
      <c r="AQ33" s="349" t="s">
        <v>1137</v>
      </c>
      <c r="AR33" s="349">
        <v>0</v>
      </c>
      <c r="AU33" s="349">
        <v>5.0118200999999996</v>
      </c>
      <c r="AV33" s="349" t="s">
        <v>1135</v>
      </c>
    </row>
    <row r="34" spans="1:48">
      <c r="A34" s="349" t="s">
        <v>182</v>
      </c>
      <c r="B34" s="349">
        <v>9</v>
      </c>
      <c r="C34" s="349" t="s">
        <v>171</v>
      </c>
      <c r="D34" s="349" t="s">
        <v>536</v>
      </c>
      <c r="E34" s="349">
        <v>1.476</v>
      </c>
      <c r="G34" s="349">
        <v>10142</v>
      </c>
      <c r="H34" s="349">
        <v>0.41299999999999998</v>
      </c>
      <c r="N34" s="349">
        <v>185.30199999999999</v>
      </c>
      <c r="O34" s="349">
        <v>183.92</v>
      </c>
      <c r="R34" s="349" t="s">
        <v>619</v>
      </c>
      <c r="S34" s="349">
        <v>0</v>
      </c>
      <c r="T34" s="349" t="s">
        <v>620</v>
      </c>
      <c r="U34" s="349" t="s">
        <v>1105</v>
      </c>
      <c r="V34" s="349" t="s">
        <v>730</v>
      </c>
      <c r="W34" s="349" t="s">
        <v>1105</v>
      </c>
      <c r="X34" s="349">
        <v>1</v>
      </c>
      <c r="Y34" s="349">
        <v>13.2</v>
      </c>
      <c r="Z34" s="349">
        <v>38.4</v>
      </c>
      <c r="AA34" s="349">
        <v>25.2</v>
      </c>
      <c r="AB34" s="349">
        <v>1.3819999999999999</v>
      </c>
      <c r="AF34" s="349">
        <v>6927</v>
      </c>
      <c r="AJ34" s="349" t="s">
        <v>1138</v>
      </c>
      <c r="AK34" s="349" t="s">
        <v>1139</v>
      </c>
      <c r="AL34" s="349" t="s">
        <v>1140</v>
      </c>
      <c r="AR34" s="349">
        <v>0</v>
      </c>
      <c r="AS34" s="349">
        <v>0.68306029999999995</v>
      </c>
      <c r="AV34" s="349" t="s">
        <v>1141</v>
      </c>
    </row>
    <row r="35" spans="1:48">
      <c r="A35" s="349" t="s">
        <v>182</v>
      </c>
      <c r="B35" s="349">
        <v>9</v>
      </c>
      <c r="C35" s="349" t="s">
        <v>171</v>
      </c>
      <c r="D35" s="349" t="s">
        <v>536</v>
      </c>
      <c r="E35" s="349">
        <v>1.476</v>
      </c>
      <c r="G35" s="349">
        <v>10151</v>
      </c>
      <c r="H35" s="349">
        <v>0</v>
      </c>
      <c r="N35" s="349">
        <v>186.08099999999999</v>
      </c>
      <c r="O35" s="349">
        <v>184.69399999999999</v>
      </c>
      <c r="R35" s="349" t="s">
        <v>619</v>
      </c>
      <c r="S35" s="349">
        <v>0</v>
      </c>
      <c r="T35" s="349" t="s">
        <v>620</v>
      </c>
      <c r="U35" s="349" t="s">
        <v>1105</v>
      </c>
      <c r="V35" s="349" t="s">
        <v>730</v>
      </c>
      <c r="W35" s="349" t="s">
        <v>1105</v>
      </c>
      <c r="X35" s="349">
        <v>2</v>
      </c>
      <c r="Y35" s="349">
        <v>53.5</v>
      </c>
      <c r="Z35" s="349">
        <v>78.599999999999994</v>
      </c>
      <c r="AA35" s="349">
        <v>25.2</v>
      </c>
      <c r="AB35" s="349">
        <v>1.387</v>
      </c>
      <c r="AF35" s="349">
        <v>6928</v>
      </c>
      <c r="AJ35" s="349" t="s">
        <v>1142</v>
      </c>
      <c r="AK35" s="349" t="s">
        <v>1143</v>
      </c>
      <c r="AL35" s="349" t="s">
        <v>1144</v>
      </c>
      <c r="AR35" s="349">
        <v>1</v>
      </c>
      <c r="AS35" s="349">
        <v>0.68277849999999995</v>
      </c>
      <c r="AV35" s="349" t="s">
        <v>1141</v>
      </c>
    </row>
    <row r="36" spans="1:48">
      <c r="A36" s="349" t="s">
        <v>182</v>
      </c>
      <c r="B36" s="349">
        <v>9</v>
      </c>
      <c r="C36" s="349" t="s">
        <v>171</v>
      </c>
      <c r="D36" s="349" t="s">
        <v>536</v>
      </c>
      <c r="E36" s="349">
        <v>1.476</v>
      </c>
      <c r="F36" s="349" t="s">
        <v>630</v>
      </c>
      <c r="G36" s="349">
        <v>4651</v>
      </c>
      <c r="H36" s="349">
        <v>-1.4990000000000001</v>
      </c>
      <c r="M36" s="349">
        <v>11.4180568</v>
      </c>
      <c r="N36" s="349">
        <v>98.7</v>
      </c>
      <c r="O36" s="349">
        <v>97.965000000000003</v>
      </c>
      <c r="R36" s="349" t="s">
        <v>619</v>
      </c>
      <c r="S36" s="349">
        <v>0</v>
      </c>
      <c r="T36" s="349" t="s">
        <v>620</v>
      </c>
      <c r="U36" s="349" t="s">
        <v>1105</v>
      </c>
      <c r="V36" s="349" t="s">
        <v>730</v>
      </c>
      <c r="W36" s="349" t="s">
        <v>1105</v>
      </c>
      <c r="X36" s="349">
        <v>3</v>
      </c>
      <c r="Y36" s="349">
        <v>81.8</v>
      </c>
      <c r="Z36" s="349">
        <v>171.1</v>
      </c>
      <c r="AA36" s="349">
        <v>89.3</v>
      </c>
      <c r="AB36" s="349">
        <v>0.73499999999999999</v>
      </c>
      <c r="AF36" s="349">
        <v>3171</v>
      </c>
      <c r="AJ36" s="349" t="s">
        <v>1145</v>
      </c>
      <c r="AK36" s="349" t="s">
        <v>1146</v>
      </c>
      <c r="AL36" s="349" t="s">
        <v>1147</v>
      </c>
      <c r="AR36" s="349">
        <v>0</v>
      </c>
      <c r="AS36" s="349">
        <v>0.68175509999999995</v>
      </c>
      <c r="AV36" s="349" t="s">
        <v>1141</v>
      </c>
    </row>
    <row r="37" spans="1:48">
      <c r="A37" s="349" t="s">
        <v>182</v>
      </c>
      <c r="B37" s="349">
        <v>9</v>
      </c>
      <c r="C37" s="349" t="s">
        <v>171</v>
      </c>
      <c r="D37" s="349" t="s">
        <v>536</v>
      </c>
      <c r="E37" s="349">
        <v>1.476</v>
      </c>
      <c r="F37" s="349" t="s">
        <v>634</v>
      </c>
      <c r="I37" s="349">
        <v>10456</v>
      </c>
      <c r="J37" s="349">
        <v>8.2070000000000007</v>
      </c>
      <c r="M37" s="349">
        <v>70.210465299999996</v>
      </c>
      <c r="N37" s="349">
        <v>323.976</v>
      </c>
      <c r="P37" s="349">
        <v>318.82100000000003</v>
      </c>
      <c r="R37" s="349" t="s">
        <v>635</v>
      </c>
      <c r="S37" s="349">
        <v>89</v>
      </c>
      <c r="T37" s="349" t="s">
        <v>620</v>
      </c>
      <c r="U37" s="349" t="s">
        <v>1105</v>
      </c>
      <c r="V37" s="349" t="s">
        <v>730</v>
      </c>
      <c r="W37" s="349" t="s">
        <v>1105</v>
      </c>
      <c r="X37" s="349">
        <v>4</v>
      </c>
      <c r="Y37" s="349">
        <v>196.2</v>
      </c>
      <c r="Z37" s="349">
        <v>299.39999999999998</v>
      </c>
      <c r="AA37" s="349">
        <v>103.2</v>
      </c>
      <c r="AC37" s="349">
        <v>3.81</v>
      </c>
      <c r="AD37" s="349">
        <v>1.3440000000000001</v>
      </c>
      <c r="AG37" s="349">
        <v>12699</v>
      </c>
      <c r="AH37" s="349">
        <v>14731</v>
      </c>
      <c r="AM37" s="349" t="s">
        <v>735</v>
      </c>
      <c r="AN37" s="349" t="s">
        <v>894</v>
      </c>
      <c r="AO37" s="349" t="s">
        <v>1148</v>
      </c>
      <c r="AR37" s="349">
        <v>0</v>
      </c>
      <c r="AT37" s="349">
        <v>1.1951103000000001</v>
      </c>
      <c r="AV37" s="349" t="s">
        <v>1141</v>
      </c>
    </row>
    <row r="38" spans="1:48">
      <c r="A38" s="349" t="s">
        <v>182</v>
      </c>
      <c r="B38" s="349">
        <v>9</v>
      </c>
      <c r="C38" s="349" t="s">
        <v>171</v>
      </c>
      <c r="D38" s="349" t="s">
        <v>536</v>
      </c>
      <c r="E38" s="349">
        <v>1.476</v>
      </c>
      <c r="I38" s="349">
        <v>6378</v>
      </c>
      <c r="J38" s="349">
        <v>-11.096</v>
      </c>
      <c r="N38" s="349">
        <v>181.81399999999999</v>
      </c>
      <c r="P38" s="349">
        <v>178.96600000000001</v>
      </c>
      <c r="R38" s="349" t="s">
        <v>635</v>
      </c>
      <c r="S38" s="349">
        <v>89</v>
      </c>
      <c r="T38" s="349" t="s">
        <v>620</v>
      </c>
      <c r="U38" s="349" t="s">
        <v>1105</v>
      </c>
      <c r="V38" s="349" t="s">
        <v>730</v>
      </c>
      <c r="W38" s="349" t="s">
        <v>1105</v>
      </c>
      <c r="X38" s="349">
        <v>5</v>
      </c>
      <c r="Y38" s="349">
        <v>437.8</v>
      </c>
      <c r="Z38" s="349">
        <v>473</v>
      </c>
      <c r="AA38" s="349">
        <v>35.200000000000003</v>
      </c>
      <c r="AC38" s="349">
        <v>2.1</v>
      </c>
      <c r="AD38" s="349">
        <v>0.748</v>
      </c>
      <c r="AG38" s="349">
        <v>7482</v>
      </c>
      <c r="AH38" s="349">
        <v>8884</v>
      </c>
      <c r="AM38" s="349" t="s">
        <v>1129</v>
      </c>
      <c r="AN38" s="349" t="s">
        <v>759</v>
      </c>
      <c r="AO38" s="349" t="s">
        <v>1149</v>
      </c>
      <c r="AR38" s="349">
        <v>0</v>
      </c>
      <c r="AT38" s="349">
        <v>1.1734157000000001</v>
      </c>
      <c r="AV38" s="349" t="s">
        <v>1141</v>
      </c>
    </row>
    <row r="39" spans="1:48">
      <c r="A39" s="349" t="s">
        <v>182</v>
      </c>
      <c r="B39" s="349">
        <v>9</v>
      </c>
      <c r="C39" s="349" t="s">
        <v>171</v>
      </c>
      <c r="D39" s="349" t="s">
        <v>536</v>
      </c>
      <c r="E39" s="349">
        <v>1.476</v>
      </c>
      <c r="I39" s="349">
        <v>6385</v>
      </c>
      <c r="J39" s="349">
        <v>-11.5</v>
      </c>
      <c r="N39" s="349">
        <v>182.21299999999999</v>
      </c>
      <c r="P39" s="349">
        <v>179.36</v>
      </c>
      <c r="R39" s="349" t="s">
        <v>635</v>
      </c>
      <c r="S39" s="349">
        <v>89</v>
      </c>
      <c r="T39" s="349" t="s">
        <v>620</v>
      </c>
      <c r="U39" s="349" t="s">
        <v>1105</v>
      </c>
      <c r="V39" s="349" t="s">
        <v>730</v>
      </c>
      <c r="W39" s="349" t="s">
        <v>1105</v>
      </c>
      <c r="X39" s="349">
        <v>6</v>
      </c>
      <c r="Y39" s="349">
        <v>488.1</v>
      </c>
      <c r="Z39" s="349">
        <v>523.29999999999995</v>
      </c>
      <c r="AA39" s="349">
        <v>35.200000000000003</v>
      </c>
      <c r="AC39" s="349">
        <v>2.1040000000000001</v>
      </c>
      <c r="AD39" s="349">
        <v>0.749</v>
      </c>
      <c r="AG39" s="349">
        <v>7488</v>
      </c>
      <c r="AH39" s="349">
        <v>8889</v>
      </c>
      <c r="AM39" s="349" t="s">
        <v>721</v>
      </c>
      <c r="AN39" s="349" t="s">
        <v>829</v>
      </c>
      <c r="AO39" s="349" t="s">
        <v>1150</v>
      </c>
      <c r="AR39" s="349">
        <v>1</v>
      </c>
      <c r="AT39" s="349">
        <v>1.1729434999999999</v>
      </c>
      <c r="AV39" s="349" t="s">
        <v>1141</v>
      </c>
    </row>
    <row r="40" spans="1:48">
      <c r="A40" s="349" t="s">
        <v>182</v>
      </c>
      <c r="B40" s="349">
        <v>10</v>
      </c>
      <c r="C40" s="349" t="s">
        <v>171</v>
      </c>
      <c r="D40" s="349" t="s">
        <v>536</v>
      </c>
      <c r="E40" s="349">
        <v>1.476</v>
      </c>
      <c r="K40" s="349">
        <v>22719</v>
      </c>
      <c r="L40" s="349">
        <v>9.6</v>
      </c>
      <c r="N40" s="349">
        <v>133.488</v>
      </c>
      <c r="Q40" s="349">
        <v>127.116</v>
      </c>
      <c r="R40" s="349" t="s">
        <v>645</v>
      </c>
      <c r="S40" s="349">
        <v>0</v>
      </c>
      <c r="T40" s="349" t="s">
        <v>646</v>
      </c>
      <c r="U40" s="349" t="s">
        <v>673</v>
      </c>
      <c r="W40" s="349" t="s">
        <v>675</v>
      </c>
      <c r="X40" s="349">
        <v>1</v>
      </c>
      <c r="Y40" s="349">
        <v>29.5</v>
      </c>
      <c r="Z40" s="349">
        <v>83.2</v>
      </c>
      <c r="AA40" s="349">
        <v>53.7</v>
      </c>
      <c r="AE40" s="349">
        <v>6.3710000000000004</v>
      </c>
      <c r="AI40" s="349">
        <v>4535</v>
      </c>
      <c r="AP40" s="349" t="s">
        <v>1028</v>
      </c>
      <c r="AQ40" s="349" t="s">
        <v>1151</v>
      </c>
      <c r="AR40" s="349">
        <v>1</v>
      </c>
      <c r="AU40" s="349">
        <v>5.0121566</v>
      </c>
      <c r="AV40" s="349" t="s">
        <v>1152</v>
      </c>
    </row>
    <row r="41" spans="1:48">
      <c r="A41" s="349" t="s">
        <v>182</v>
      </c>
      <c r="B41" s="349">
        <v>10</v>
      </c>
      <c r="C41" s="349" t="s">
        <v>171</v>
      </c>
      <c r="D41" s="349" t="s">
        <v>536</v>
      </c>
      <c r="E41" s="349">
        <v>1.476</v>
      </c>
      <c r="K41" s="349">
        <v>22865</v>
      </c>
      <c r="L41" s="349">
        <v>9.7910000000000004</v>
      </c>
      <c r="N41" s="349">
        <v>130.90100000000001</v>
      </c>
      <c r="Q41" s="349">
        <v>124.652</v>
      </c>
      <c r="R41" s="349" t="s">
        <v>645</v>
      </c>
      <c r="S41" s="349">
        <v>0</v>
      </c>
      <c r="T41" s="349" t="s">
        <v>646</v>
      </c>
      <c r="U41" s="349" t="s">
        <v>673</v>
      </c>
      <c r="W41" s="349" t="s">
        <v>675</v>
      </c>
      <c r="X41" s="349">
        <v>2</v>
      </c>
      <c r="Y41" s="349">
        <v>412.8</v>
      </c>
      <c r="Z41" s="349">
        <v>464.8</v>
      </c>
      <c r="AA41" s="349">
        <v>52</v>
      </c>
      <c r="AE41" s="349">
        <v>6.2489999999999997</v>
      </c>
      <c r="AI41" s="349">
        <v>4563</v>
      </c>
      <c r="AP41" s="349" t="s">
        <v>1153</v>
      </c>
      <c r="AQ41" s="349" t="s">
        <v>1154</v>
      </c>
      <c r="AR41" s="349">
        <v>0</v>
      </c>
      <c r="AU41" s="349">
        <v>5.0130254000000001</v>
      </c>
      <c r="AV41" s="349" t="s">
        <v>1152</v>
      </c>
    </row>
    <row r="42" spans="1:48">
      <c r="A42" s="349" t="s">
        <v>182</v>
      </c>
      <c r="B42" s="349">
        <v>11</v>
      </c>
      <c r="C42" s="349" t="s">
        <v>184</v>
      </c>
      <c r="D42" s="349" t="s">
        <v>25</v>
      </c>
      <c r="E42" s="349">
        <v>1.024</v>
      </c>
      <c r="G42" s="349">
        <v>10057</v>
      </c>
      <c r="H42" s="349">
        <v>0.442</v>
      </c>
      <c r="N42" s="349">
        <v>183.82499999999999</v>
      </c>
      <c r="O42" s="349">
        <v>182.453</v>
      </c>
      <c r="R42" s="349" t="s">
        <v>619</v>
      </c>
      <c r="S42" s="349">
        <v>0</v>
      </c>
      <c r="T42" s="349" t="s">
        <v>620</v>
      </c>
      <c r="U42" s="349" t="s">
        <v>705</v>
      </c>
      <c r="W42" s="349" t="s">
        <v>705</v>
      </c>
      <c r="X42" s="349">
        <v>1</v>
      </c>
      <c r="Y42" s="349">
        <v>13.2</v>
      </c>
      <c r="Z42" s="349">
        <v>38.4</v>
      </c>
      <c r="AA42" s="349">
        <v>25.2</v>
      </c>
      <c r="AB42" s="349">
        <v>1.3720000000000001</v>
      </c>
      <c r="AF42" s="349">
        <v>6871</v>
      </c>
      <c r="AJ42" s="349" t="s">
        <v>1155</v>
      </c>
      <c r="AK42" s="349" t="s">
        <v>1156</v>
      </c>
      <c r="AL42" s="349" t="s">
        <v>1157</v>
      </c>
      <c r="AR42" s="349">
        <v>0</v>
      </c>
      <c r="AS42" s="349">
        <v>0.68338560000000004</v>
      </c>
      <c r="AV42" s="349" t="s">
        <v>1158</v>
      </c>
    </row>
    <row r="43" spans="1:48">
      <c r="A43" s="349" t="s">
        <v>182</v>
      </c>
      <c r="B43" s="349">
        <v>11</v>
      </c>
      <c r="C43" s="349" t="s">
        <v>184</v>
      </c>
      <c r="D43" s="349" t="s">
        <v>25</v>
      </c>
      <c r="E43" s="349">
        <v>1.024</v>
      </c>
      <c r="G43" s="349">
        <v>10110</v>
      </c>
      <c r="H43" s="349">
        <v>0</v>
      </c>
      <c r="N43" s="349">
        <v>185.37200000000001</v>
      </c>
      <c r="O43" s="349">
        <v>183.99</v>
      </c>
      <c r="R43" s="349" t="s">
        <v>619</v>
      </c>
      <c r="S43" s="349">
        <v>0</v>
      </c>
      <c r="T43" s="349" t="s">
        <v>620</v>
      </c>
      <c r="U43" s="349" t="s">
        <v>705</v>
      </c>
      <c r="W43" s="349" t="s">
        <v>705</v>
      </c>
      <c r="X43" s="349">
        <v>2</v>
      </c>
      <c r="Y43" s="349">
        <v>53.5</v>
      </c>
      <c r="Z43" s="349">
        <v>78.599999999999994</v>
      </c>
      <c r="AA43" s="349">
        <v>25.2</v>
      </c>
      <c r="AB43" s="349">
        <v>1.3819999999999999</v>
      </c>
      <c r="AF43" s="349">
        <v>6902</v>
      </c>
      <c r="AJ43" s="349" t="s">
        <v>1159</v>
      </c>
      <c r="AK43" s="349" t="s">
        <v>1160</v>
      </c>
      <c r="AL43" s="349" t="s">
        <v>1161</v>
      </c>
      <c r="AR43" s="349">
        <v>1</v>
      </c>
      <c r="AS43" s="349">
        <v>0.68308360000000001</v>
      </c>
      <c r="AV43" s="349" t="s">
        <v>1158</v>
      </c>
    </row>
    <row r="44" spans="1:48">
      <c r="A44" s="349" t="s">
        <v>182</v>
      </c>
      <c r="B44" s="349">
        <v>11</v>
      </c>
      <c r="C44" s="349" t="s">
        <v>184</v>
      </c>
      <c r="D44" s="349" t="s">
        <v>25</v>
      </c>
      <c r="E44" s="349">
        <v>1.024</v>
      </c>
      <c r="F44" s="349" t="s">
        <v>630</v>
      </c>
      <c r="G44" s="349">
        <v>4789</v>
      </c>
      <c r="H44" s="349">
        <v>7.306</v>
      </c>
      <c r="M44" s="349">
        <v>16.875494799999998</v>
      </c>
      <c r="N44" s="349">
        <v>101.203</v>
      </c>
      <c r="O44" s="349">
        <v>100.443</v>
      </c>
      <c r="R44" s="349" t="s">
        <v>619</v>
      </c>
      <c r="S44" s="349">
        <v>0</v>
      </c>
      <c r="T44" s="349" t="s">
        <v>620</v>
      </c>
      <c r="U44" s="349" t="s">
        <v>705</v>
      </c>
      <c r="W44" s="349" t="s">
        <v>705</v>
      </c>
      <c r="X44" s="349">
        <v>3</v>
      </c>
      <c r="Y44" s="349">
        <v>82.4</v>
      </c>
      <c r="Z44" s="349">
        <v>169.2</v>
      </c>
      <c r="AA44" s="349">
        <v>86.8</v>
      </c>
      <c r="AB44" s="349">
        <v>0.76</v>
      </c>
      <c r="AF44" s="349">
        <v>3296</v>
      </c>
      <c r="AJ44" s="349" t="s">
        <v>1159</v>
      </c>
      <c r="AK44" s="349" t="s">
        <v>1162</v>
      </c>
      <c r="AL44" s="349" t="s">
        <v>1163</v>
      </c>
      <c r="AR44" s="349">
        <v>0</v>
      </c>
      <c r="AS44" s="349">
        <v>0.68807390000000002</v>
      </c>
      <c r="AV44" s="349" t="s">
        <v>1158</v>
      </c>
    </row>
    <row r="45" spans="1:48">
      <c r="A45" s="349" t="s">
        <v>182</v>
      </c>
      <c r="B45" s="349">
        <v>11</v>
      </c>
      <c r="C45" s="349" t="s">
        <v>184</v>
      </c>
      <c r="D45" s="349" t="s">
        <v>25</v>
      </c>
      <c r="E45" s="349">
        <v>1.024</v>
      </c>
      <c r="F45" s="349" t="s">
        <v>634</v>
      </c>
      <c r="I45" s="349">
        <v>8936</v>
      </c>
      <c r="J45" s="349">
        <v>9.4239999999999995</v>
      </c>
      <c r="M45" s="349">
        <v>83.931436599999998</v>
      </c>
      <c r="N45" s="349">
        <v>268.68900000000002</v>
      </c>
      <c r="P45" s="349">
        <v>264.41000000000003</v>
      </c>
      <c r="R45" s="349" t="s">
        <v>635</v>
      </c>
      <c r="S45" s="349">
        <v>89</v>
      </c>
      <c r="T45" s="349" t="s">
        <v>620</v>
      </c>
      <c r="U45" s="349" t="s">
        <v>705</v>
      </c>
      <c r="W45" s="349" t="s">
        <v>705</v>
      </c>
      <c r="X45" s="349">
        <v>4</v>
      </c>
      <c r="Y45" s="349">
        <v>198.8</v>
      </c>
      <c r="Z45" s="349">
        <v>298.8</v>
      </c>
      <c r="AA45" s="349">
        <v>100</v>
      </c>
      <c r="AC45" s="349">
        <v>3.1640000000000001</v>
      </c>
      <c r="AD45" s="349">
        <v>1.115</v>
      </c>
      <c r="AG45" s="349">
        <v>10859</v>
      </c>
      <c r="AH45" s="349">
        <v>12589</v>
      </c>
      <c r="AM45" s="349" t="s">
        <v>850</v>
      </c>
      <c r="AN45" s="349" t="s">
        <v>719</v>
      </c>
      <c r="AO45" s="349" t="s">
        <v>1164</v>
      </c>
      <c r="AR45" s="349">
        <v>0</v>
      </c>
      <c r="AT45" s="349">
        <v>1.1964821999999999</v>
      </c>
      <c r="AV45" s="349" t="s">
        <v>1158</v>
      </c>
    </row>
    <row r="46" spans="1:48">
      <c r="A46" s="349" t="s">
        <v>182</v>
      </c>
      <c r="B46" s="349">
        <v>11</v>
      </c>
      <c r="C46" s="349" t="s">
        <v>184</v>
      </c>
      <c r="D46" s="349" t="s">
        <v>25</v>
      </c>
      <c r="E46" s="349">
        <v>1.024</v>
      </c>
      <c r="I46" s="349">
        <v>6381</v>
      </c>
      <c r="J46" s="349">
        <v>-11.055999999999999</v>
      </c>
      <c r="N46" s="349">
        <v>182.13900000000001</v>
      </c>
      <c r="P46" s="349">
        <v>179.286</v>
      </c>
      <c r="R46" s="349" t="s">
        <v>635</v>
      </c>
      <c r="S46" s="349">
        <v>89</v>
      </c>
      <c r="T46" s="349" t="s">
        <v>620</v>
      </c>
      <c r="U46" s="349" t="s">
        <v>705</v>
      </c>
      <c r="W46" s="349" t="s">
        <v>705</v>
      </c>
      <c r="X46" s="349">
        <v>5</v>
      </c>
      <c r="Y46" s="349">
        <v>438.4</v>
      </c>
      <c r="Z46" s="349">
        <v>473.6</v>
      </c>
      <c r="AA46" s="349">
        <v>35.200000000000003</v>
      </c>
      <c r="AC46" s="349">
        <v>2.1040000000000001</v>
      </c>
      <c r="AD46" s="349">
        <v>0.75</v>
      </c>
      <c r="AG46" s="349">
        <v>7485</v>
      </c>
      <c r="AH46" s="349">
        <v>8887</v>
      </c>
      <c r="AM46" s="349" t="s">
        <v>894</v>
      </c>
      <c r="AN46" s="349" t="s">
        <v>829</v>
      </c>
      <c r="AO46" s="349" t="s">
        <v>1165</v>
      </c>
      <c r="AR46" s="349">
        <v>0</v>
      </c>
      <c r="AT46" s="349">
        <v>1.1734905</v>
      </c>
      <c r="AV46" s="349" t="s">
        <v>1158</v>
      </c>
    </row>
    <row r="47" spans="1:48">
      <c r="A47" s="349" t="s">
        <v>182</v>
      </c>
      <c r="B47" s="349">
        <v>11</v>
      </c>
      <c r="C47" s="349" t="s">
        <v>184</v>
      </c>
      <c r="D47" s="349" t="s">
        <v>25</v>
      </c>
      <c r="E47" s="349">
        <v>1.024</v>
      </c>
      <c r="I47" s="349">
        <v>6372</v>
      </c>
      <c r="J47" s="349">
        <v>-11.5</v>
      </c>
      <c r="N47" s="349">
        <v>182.23699999999999</v>
      </c>
      <c r="P47" s="349">
        <v>179.38300000000001</v>
      </c>
      <c r="R47" s="349" t="s">
        <v>635</v>
      </c>
      <c r="S47" s="349">
        <v>89</v>
      </c>
      <c r="T47" s="349" t="s">
        <v>620</v>
      </c>
      <c r="U47" s="349" t="s">
        <v>705</v>
      </c>
      <c r="W47" s="349" t="s">
        <v>705</v>
      </c>
      <c r="X47" s="349">
        <v>6</v>
      </c>
      <c r="Y47" s="349">
        <v>488.1</v>
      </c>
      <c r="Z47" s="349">
        <v>523.29999999999995</v>
      </c>
      <c r="AA47" s="349">
        <v>35.200000000000003</v>
      </c>
      <c r="AC47" s="349">
        <v>2.1040000000000001</v>
      </c>
      <c r="AD47" s="349">
        <v>0.749</v>
      </c>
      <c r="AG47" s="349">
        <v>7472</v>
      </c>
      <c r="AH47" s="349">
        <v>8870</v>
      </c>
      <c r="AM47" s="349" t="s">
        <v>832</v>
      </c>
      <c r="AN47" s="349" t="s">
        <v>643</v>
      </c>
      <c r="AO47" s="349" t="s">
        <v>1166</v>
      </c>
      <c r="AR47" s="349">
        <v>1</v>
      </c>
      <c r="AT47" s="349">
        <v>1.1729712999999999</v>
      </c>
      <c r="AV47" s="349" t="s">
        <v>1158</v>
      </c>
    </row>
    <row r="48" spans="1:48">
      <c r="A48" s="349" t="s">
        <v>182</v>
      </c>
      <c r="B48" s="349">
        <v>12</v>
      </c>
      <c r="C48" s="349" t="s">
        <v>184</v>
      </c>
      <c r="D48" s="349" t="s">
        <v>25</v>
      </c>
      <c r="E48" s="349">
        <v>1.024</v>
      </c>
      <c r="K48" s="349">
        <v>22993</v>
      </c>
      <c r="L48" s="349">
        <v>9.6</v>
      </c>
      <c r="N48" s="349">
        <v>133.749</v>
      </c>
      <c r="Q48" s="349">
        <v>127.364</v>
      </c>
      <c r="R48" s="349" t="s">
        <v>645</v>
      </c>
      <c r="S48" s="349">
        <v>0</v>
      </c>
      <c r="T48" s="349" t="s">
        <v>646</v>
      </c>
      <c r="U48" s="349" t="s">
        <v>673</v>
      </c>
      <c r="W48" s="349" t="s">
        <v>675</v>
      </c>
      <c r="X48" s="349">
        <v>1</v>
      </c>
      <c r="Y48" s="349">
        <v>29.5</v>
      </c>
      <c r="Z48" s="349">
        <v>83.2</v>
      </c>
      <c r="AA48" s="349">
        <v>53.7</v>
      </c>
      <c r="AE48" s="349">
        <v>6.3849999999999998</v>
      </c>
      <c r="AI48" s="349">
        <v>4589</v>
      </c>
      <c r="AP48" s="349" t="s">
        <v>1167</v>
      </c>
      <c r="AQ48" s="349" t="s">
        <v>1168</v>
      </c>
      <c r="AR48" s="349">
        <v>1</v>
      </c>
      <c r="AU48" s="349">
        <v>5.0129353999999999</v>
      </c>
      <c r="AV48" s="349" t="s">
        <v>1169</v>
      </c>
    </row>
    <row r="49" spans="1:48">
      <c r="A49" s="349" t="s">
        <v>182</v>
      </c>
      <c r="B49" s="349">
        <v>12</v>
      </c>
      <c r="C49" s="349" t="s">
        <v>184</v>
      </c>
      <c r="D49" s="349" t="s">
        <v>25</v>
      </c>
      <c r="E49" s="349">
        <v>1.024</v>
      </c>
      <c r="F49" s="349" t="s">
        <v>764</v>
      </c>
      <c r="K49" s="349">
        <v>3260</v>
      </c>
      <c r="L49" s="349">
        <v>11.018000000000001</v>
      </c>
      <c r="N49" s="349">
        <v>5.78</v>
      </c>
      <c r="Q49" s="349">
        <v>5.5039999999999996</v>
      </c>
      <c r="R49" s="349" t="s">
        <v>645</v>
      </c>
      <c r="S49" s="349">
        <v>0</v>
      </c>
      <c r="T49" s="349" t="s">
        <v>646</v>
      </c>
      <c r="U49" s="349" t="s">
        <v>673</v>
      </c>
      <c r="W49" s="349" t="s">
        <v>675</v>
      </c>
      <c r="X49" s="349">
        <v>2</v>
      </c>
      <c r="Y49" s="349">
        <v>234.3</v>
      </c>
      <c r="Z49" s="349">
        <v>263.5</v>
      </c>
      <c r="AA49" s="349">
        <v>29.3</v>
      </c>
      <c r="AE49" s="349">
        <v>0.27600000000000002</v>
      </c>
      <c r="AI49" s="349">
        <v>653</v>
      </c>
      <c r="AP49" s="349" t="s">
        <v>1170</v>
      </c>
      <c r="AQ49" s="349" t="s">
        <v>1171</v>
      </c>
      <c r="AR49" s="349">
        <v>0</v>
      </c>
      <c r="AU49" s="349">
        <v>5.019393</v>
      </c>
      <c r="AV49" s="349" t="s">
        <v>1169</v>
      </c>
    </row>
    <row r="50" spans="1:48">
      <c r="A50" s="349" t="s">
        <v>182</v>
      </c>
      <c r="B50" s="349">
        <v>12</v>
      </c>
      <c r="C50" s="349" t="s">
        <v>184</v>
      </c>
      <c r="D50" s="349" t="s">
        <v>25</v>
      </c>
      <c r="E50" s="349">
        <v>1.024</v>
      </c>
      <c r="K50" s="349">
        <v>22877</v>
      </c>
      <c r="L50" s="349">
        <v>9.766</v>
      </c>
      <c r="N50" s="349">
        <v>131.22399999999999</v>
      </c>
      <c r="Q50" s="349">
        <v>124.959</v>
      </c>
      <c r="R50" s="349" t="s">
        <v>645</v>
      </c>
      <c r="S50" s="349">
        <v>0</v>
      </c>
      <c r="T50" s="349" t="s">
        <v>646</v>
      </c>
      <c r="U50" s="349" t="s">
        <v>673</v>
      </c>
      <c r="W50" s="349" t="s">
        <v>675</v>
      </c>
      <c r="X50" s="349">
        <v>3</v>
      </c>
      <c r="Y50" s="349">
        <v>412.8</v>
      </c>
      <c r="Z50" s="349">
        <v>465</v>
      </c>
      <c r="AA50" s="349">
        <v>52.3</v>
      </c>
      <c r="AE50" s="349">
        <v>6.2649999999999997</v>
      </c>
      <c r="AI50" s="349">
        <v>4565</v>
      </c>
      <c r="AP50" s="349" t="s">
        <v>1172</v>
      </c>
      <c r="AQ50" s="349" t="s">
        <v>1173</v>
      </c>
      <c r="AR50" s="349">
        <v>0</v>
      </c>
      <c r="AU50" s="349">
        <v>5.0136900000000004</v>
      </c>
      <c r="AV50" s="349" t="s">
        <v>1169</v>
      </c>
    </row>
    <row r="51" spans="1:48">
      <c r="A51" s="349" t="s">
        <v>182</v>
      </c>
      <c r="B51" s="349">
        <v>13</v>
      </c>
      <c r="C51" s="349" t="s">
        <v>185</v>
      </c>
      <c r="D51" s="349" t="s">
        <v>25</v>
      </c>
      <c r="E51" s="349">
        <v>1.0289999999999999</v>
      </c>
      <c r="G51" s="349">
        <v>10155</v>
      </c>
      <c r="H51" s="349">
        <v>0.42399999999999999</v>
      </c>
      <c r="N51" s="349">
        <v>185.452</v>
      </c>
      <c r="O51" s="349">
        <v>184.06899999999999</v>
      </c>
      <c r="R51" s="349" t="s">
        <v>619</v>
      </c>
      <c r="S51" s="349">
        <v>0</v>
      </c>
      <c r="T51" s="349" t="s">
        <v>620</v>
      </c>
      <c r="U51" s="349" t="s">
        <v>1105</v>
      </c>
      <c r="W51" s="349" t="s">
        <v>1105</v>
      </c>
      <c r="X51" s="349">
        <v>1</v>
      </c>
      <c r="Y51" s="349">
        <v>13.2</v>
      </c>
      <c r="Z51" s="349">
        <v>38.4</v>
      </c>
      <c r="AA51" s="349">
        <v>25.2</v>
      </c>
      <c r="AB51" s="349">
        <v>1.383</v>
      </c>
      <c r="AF51" s="349">
        <v>6934</v>
      </c>
      <c r="AJ51" s="349" t="s">
        <v>1174</v>
      </c>
      <c r="AK51" s="349" t="s">
        <v>1175</v>
      </c>
      <c r="AL51" s="349" t="s">
        <v>1176</v>
      </c>
      <c r="AR51" s="349">
        <v>0</v>
      </c>
      <c r="AS51" s="349">
        <v>0.6830311</v>
      </c>
      <c r="AV51" s="349" t="s">
        <v>1177</v>
      </c>
    </row>
    <row r="52" spans="1:48">
      <c r="A52" s="349" t="s">
        <v>182</v>
      </c>
      <c r="B52" s="349">
        <v>13</v>
      </c>
      <c r="C52" s="349" t="s">
        <v>185</v>
      </c>
      <c r="D52" s="349" t="s">
        <v>25</v>
      </c>
      <c r="E52" s="349">
        <v>1.0289999999999999</v>
      </c>
      <c r="G52" s="349">
        <v>10166</v>
      </c>
      <c r="H52" s="349">
        <v>0</v>
      </c>
      <c r="N52" s="349">
        <v>186.40700000000001</v>
      </c>
      <c r="O52" s="349">
        <v>185.017</v>
      </c>
      <c r="R52" s="349" t="s">
        <v>619</v>
      </c>
      <c r="S52" s="349">
        <v>0</v>
      </c>
      <c r="T52" s="349" t="s">
        <v>620</v>
      </c>
      <c r="U52" s="349" t="s">
        <v>1105</v>
      </c>
      <c r="W52" s="349" t="s">
        <v>1105</v>
      </c>
      <c r="X52" s="349">
        <v>2</v>
      </c>
      <c r="Y52" s="349">
        <v>53.5</v>
      </c>
      <c r="Z52" s="349">
        <v>78.599999999999994</v>
      </c>
      <c r="AA52" s="349">
        <v>25.2</v>
      </c>
      <c r="AB52" s="349">
        <v>1.39</v>
      </c>
      <c r="AF52" s="349">
        <v>6937</v>
      </c>
      <c r="AJ52" s="349" t="s">
        <v>1178</v>
      </c>
      <c r="AK52" s="349" t="s">
        <v>1179</v>
      </c>
      <c r="AL52" s="349" t="s">
        <v>1180</v>
      </c>
      <c r="AR52" s="349">
        <v>1</v>
      </c>
      <c r="AS52" s="349">
        <v>0.6827413</v>
      </c>
      <c r="AV52" s="349" t="s">
        <v>1177</v>
      </c>
    </row>
    <row r="53" spans="1:48">
      <c r="A53" s="349" t="s">
        <v>182</v>
      </c>
      <c r="B53" s="349">
        <v>13</v>
      </c>
      <c r="C53" s="349" t="s">
        <v>185</v>
      </c>
      <c r="D53" s="349" t="s">
        <v>25</v>
      </c>
      <c r="E53" s="349">
        <v>1.0289999999999999</v>
      </c>
      <c r="F53" s="349" t="s">
        <v>630</v>
      </c>
      <c r="G53" s="349">
        <v>4969</v>
      </c>
      <c r="H53" s="349">
        <v>7.3150000000000004</v>
      </c>
      <c r="M53" s="349">
        <v>17.182664299999999</v>
      </c>
      <c r="N53" s="349">
        <v>103.548</v>
      </c>
      <c r="O53" s="349">
        <v>102.771</v>
      </c>
      <c r="R53" s="349" t="s">
        <v>619</v>
      </c>
      <c r="S53" s="349">
        <v>0</v>
      </c>
      <c r="T53" s="349" t="s">
        <v>620</v>
      </c>
      <c r="U53" s="349" t="s">
        <v>1105</v>
      </c>
      <c r="W53" s="349" t="s">
        <v>1105</v>
      </c>
      <c r="X53" s="349">
        <v>3</v>
      </c>
      <c r="Y53" s="349">
        <v>81.8</v>
      </c>
      <c r="Z53" s="349">
        <v>166.1</v>
      </c>
      <c r="AA53" s="349">
        <v>84.3</v>
      </c>
      <c r="AB53" s="349">
        <v>0.77700000000000002</v>
      </c>
      <c r="AF53" s="349">
        <v>3418</v>
      </c>
      <c r="AJ53" s="349" t="s">
        <v>1181</v>
      </c>
      <c r="AK53" s="349" t="s">
        <v>1182</v>
      </c>
      <c r="AL53" s="349" t="s">
        <v>1183</v>
      </c>
      <c r="AR53" s="349">
        <v>0</v>
      </c>
      <c r="AS53" s="349">
        <v>0.68773580000000001</v>
      </c>
      <c r="AV53" s="349" t="s">
        <v>1177</v>
      </c>
    </row>
    <row r="54" spans="1:48">
      <c r="A54" s="349" t="s">
        <v>182</v>
      </c>
      <c r="B54" s="349">
        <v>13</v>
      </c>
      <c r="C54" s="349" t="s">
        <v>185</v>
      </c>
      <c r="D54" s="349" t="s">
        <v>25</v>
      </c>
      <c r="E54" s="349">
        <v>1.0289999999999999</v>
      </c>
      <c r="F54" s="349" t="s">
        <v>634</v>
      </c>
      <c r="I54" s="349">
        <v>9043</v>
      </c>
      <c r="J54" s="349">
        <v>9.3629999999999995</v>
      </c>
      <c r="M54" s="349">
        <v>86.301798599999998</v>
      </c>
      <c r="N54" s="349">
        <v>277.62599999999998</v>
      </c>
      <c r="P54" s="349">
        <v>273.20499999999998</v>
      </c>
      <c r="R54" s="349" t="s">
        <v>635</v>
      </c>
      <c r="S54" s="349">
        <v>89</v>
      </c>
      <c r="T54" s="349" t="s">
        <v>620</v>
      </c>
      <c r="U54" s="349" t="s">
        <v>1105</v>
      </c>
      <c r="W54" s="349" t="s">
        <v>1105</v>
      </c>
      <c r="X54" s="349">
        <v>4</v>
      </c>
      <c r="Y54" s="349">
        <v>198.1</v>
      </c>
      <c r="Z54" s="349">
        <v>299.39999999999998</v>
      </c>
      <c r="AA54" s="349">
        <v>101.3</v>
      </c>
      <c r="AC54" s="349">
        <v>3.2690000000000001</v>
      </c>
      <c r="AD54" s="349">
        <v>1.1519999999999999</v>
      </c>
      <c r="AG54" s="349">
        <v>10993</v>
      </c>
      <c r="AH54" s="349">
        <v>12740</v>
      </c>
      <c r="AM54" s="349" t="s">
        <v>850</v>
      </c>
      <c r="AN54" s="349" t="s">
        <v>639</v>
      </c>
      <c r="AO54" s="349" t="s">
        <v>1184</v>
      </c>
      <c r="AR54" s="349">
        <v>0</v>
      </c>
      <c r="AT54" s="349">
        <v>1.1964286</v>
      </c>
      <c r="AV54" s="349" t="s">
        <v>1177</v>
      </c>
    </row>
    <row r="55" spans="1:48">
      <c r="A55" s="349" t="s">
        <v>182</v>
      </c>
      <c r="B55" s="349">
        <v>13</v>
      </c>
      <c r="C55" s="349" t="s">
        <v>185</v>
      </c>
      <c r="D55" s="349" t="s">
        <v>25</v>
      </c>
      <c r="E55" s="349">
        <v>1.0289999999999999</v>
      </c>
      <c r="I55" s="349">
        <v>6396</v>
      </c>
      <c r="J55" s="349">
        <v>-11.069000000000001</v>
      </c>
      <c r="N55" s="349">
        <v>182.416</v>
      </c>
      <c r="P55" s="349">
        <v>179.559</v>
      </c>
      <c r="R55" s="349" t="s">
        <v>635</v>
      </c>
      <c r="S55" s="349">
        <v>89</v>
      </c>
      <c r="T55" s="349" t="s">
        <v>620</v>
      </c>
      <c r="U55" s="349" t="s">
        <v>1105</v>
      </c>
      <c r="W55" s="349" t="s">
        <v>1105</v>
      </c>
      <c r="X55" s="349">
        <v>5</v>
      </c>
      <c r="Y55" s="349">
        <v>437.8</v>
      </c>
      <c r="Z55" s="349">
        <v>473</v>
      </c>
      <c r="AA55" s="349">
        <v>35.200000000000003</v>
      </c>
      <c r="AC55" s="349">
        <v>2.1070000000000002</v>
      </c>
      <c r="AD55" s="349">
        <v>0.751</v>
      </c>
      <c r="AG55" s="349">
        <v>7503</v>
      </c>
      <c r="AH55" s="349">
        <v>8909</v>
      </c>
      <c r="AM55" s="349" t="s">
        <v>639</v>
      </c>
      <c r="AN55" s="349" t="s">
        <v>640</v>
      </c>
      <c r="AO55" s="349" t="s">
        <v>1120</v>
      </c>
      <c r="AR55" s="349">
        <v>0</v>
      </c>
      <c r="AT55" s="349">
        <v>1.1734943</v>
      </c>
      <c r="AV55" s="349" t="s">
        <v>1177</v>
      </c>
    </row>
    <row r="56" spans="1:48">
      <c r="A56" s="349" t="s">
        <v>182</v>
      </c>
      <c r="B56" s="349">
        <v>13</v>
      </c>
      <c r="C56" s="349" t="s">
        <v>185</v>
      </c>
      <c r="D56" s="349" t="s">
        <v>25</v>
      </c>
      <c r="E56" s="349">
        <v>1.0289999999999999</v>
      </c>
      <c r="I56" s="349">
        <v>6386</v>
      </c>
      <c r="J56" s="349">
        <v>-11.5</v>
      </c>
      <c r="N56" s="349">
        <v>182.77799999999999</v>
      </c>
      <c r="P56" s="349">
        <v>179.916</v>
      </c>
      <c r="R56" s="349" t="s">
        <v>635</v>
      </c>
      <c r="S56" s="349">
        <v>89</v>
      </c>
      <c r="T56" s="349" t="s">
        <v>620</v>
      </c>
      <c r="U56" s="349" t="s">
        <v>1105</v>
      </c>
      <c r="W56" s="349" t="s">
        <v>1105</v>
      </c>
      <c r="X56" s="349">
        <v>6</v>
      </c>
      <c r="Y56" s="349">
        <v>488.1</v>
      </c>
      <c r="Z56" s="349">
        <v>523.29999999999995</v>
      </c>
      <c r="AA56" s="349">
        <v>35.200000000000003</v>
      </c>
      <c r="AC56" s="349">
        <v>2.11</v>
      </c>
      <c r="AD56" s="349">
        <v>0.752</v>
      </c>
      <c r="AG56" s="349">
        <v>7489</v>
      </c>
      <c r="AH56" s="349">
        <v>8892</v>
      </c>
      <c r="AM56" s="349" t="s">
        <v>642</v>
      </c>
      <c r="AN56" s="349" t="s">
        <v>722</v>
      </c>
      <c r="AO56" s="349" t="s">
        <v>1076</v>
      </c>
      <c r="AR56" s="349">
        <v>1</v>
      </c>
      <c r="AT56" s="349">
        <v>1.1729917000000001</v>
      </c>
      <c r="AV56" s="349" t="s">
        <v>1177</v>
      </c>
    </row>
    <row r="57" spans="1:48">
      <c r="A57" s="349" t="s">
        <v>182</v>
      </c>
      <c r="B57" s="349">
        <v>14</v>
      </c>
      <c r="C57" s="349" t="s">
        <v>185</v>
      </c>
      <c r="D57" s="349" t="s">
        <v>25</v>
      </c>
      <c r="E57" s="349">
        <v>1.0289999999999999</v>
      </c>
      <c r="K57" s="349">
        <v>23172</v>
      </c>
      <c r="L57" s="349">
        <v>9.6</v>
      </c>
      <c r="N57" s="349">
        <v>134.95699999999999</v>
      </c>
      <c r="Q57" s="349">
        <v>128.517</v>
      </c>
      <c r="R57" s="349" t="s">
        <v>645</v>
      </c>
      <c r="S57" s="349">
        <v>0</v>
      </c>
      <c r="T57" s="349" t="s">
        <v>646</v>
      </c>
      <c r="U57" s="349" t="s">
        <v>673</v>
      </c>
      <c r="W57" s="349" t="s">
        <v>675</v>
      </c>
      <c r="X57" s="349">
        <v>1</v>
      </c>
      <c r="Y57" s="349">
        <v>29.7</v>
      </c>
      <c r="Z57" s="349">
        <v>83.4</v>
      </c>
      <c r="AA57" s="349">
        <v>53.7</v>
      </c>
      <c r="AE57" s="349">
        <v>6.4409999999999998</v>
      </c>
      <c r="AI57" s="349">
        <v>4626</v>
      </c>
      <c r="AP57" s="349" t="s">
        <v>1185</v>
      </c>
      <c r="AQ57" s="349" t="s">
        <v>1186</v>
      </c>
      <c r="AR57" s="349">
        <v>1</v>
      </c>
      <c r="AU57" s="349">
        <v>5.0115023000000001</v>
      </c>
      <c r="AV57" s="349" t="s">
        <v>1187</v>
      </c>
    </row>
    <row r="58" spans="1:48">
      <c r="A58" s="349" t="s">
        <v>182</v>
      </c>
      <c r="B58" s="349">
        <v>14</v>
      </c>
      <c r="C58" s="349" t="s">
        <v>185</v>
      </c>
      <c r="D58" s="349" t="s">
        <v>25</v>
      </c>
      <c r="E58" s="349">
        <v>1.0289999999999999</v>
      </c>
      <c r="F58" s="349" t="s">
        <v>764</v>
      </c>
      <c r="K58" s="349">
        <v>3766</v>
      </c>
      <c r="L58" s="349">
        <v>10.712999999999999</v>
      </c>
      <c r="N58" s="349">
        <v>6.274</v>
      </c>
      <c r="Q58" s="349">
        <v>5.9740000000000002</v>
      </c>
      <c r="R58" s="349" t="s">
        <v>645</v>
      </c>
      <c r="S58" s="349">
        <v>0</v>
      </c>
      <c r="T58" s="349" t="s">
        <v>646</v>
      </c>
      <c r="U58" s="349" t="s">
        <v>673</v>
      </c>
      <c r="W58" s="349" t="s">
        <v>675</v>
      </c>
      <c r="X58" s="349">
        <v>2</v>
      </c>
      <c r="Y58" s="349">
        <v>233.2</v>
      </c>
      <c r="Z58" s="349">
        <v>262.10000000000002</v>
      </c>
      <c r="AA58" s="349">
        <v>28.8</v>
      </c>
      <c r="AE58" s="349">
        <v>0.3</v>
      </c>
      <c r="AI58" s="349">
        <v>754</v>
      </c>
      <c r="AP58" s="349" t="s">
        <v>1188</v>
      </c>
      <c r="AQ58" s="349" t="s">
        <v>1189</v>
      </c>
      <c r="AR58" s="349">
        <v>0</v>
      </c>
      <c r="AU58" s="349">
        <v>5.0165702999999997</v>
      </c>
      <c r="AV58" s="349" t="s">
        <v>1187</v>
      </c>
    </row>
    <row r="59" spans="1:48">
      <c r="A59" s="349" t="s">
        <v>182</v>
      </c>
      <c r="B59" s="349">
        <v>14</v>
      </c>
      <c r="C59" s="349" t="s">
        <v>185</v>
      </c>
      <c r="D59" s="349" t="s">
        <v>25</v>
      </c>
      <c r="E59" s="349">
        <v>1.0289999999999999</v>
      </c>
      <c r="K59" s="349">
        <v>23204</v>
      </c>
      <c r="L59" s="349">
        <v>9.766</v>
      </c>
      <c r="N59" s="349">
        <v>132.87100000000001</v>
      </c>
      <c r="Q59" s="349">
        <v>126.529</v>
      </c>
      <c r="R59" s="349" t="s">
        <v>645</v>
      </c>
      <c r="S59" s="349">
        <v>0</v>
      </c>
      <c r="T59" s="349" t="s">
        <v>646</v>
      </c>
      <c r="U59" s="349" t="s">
        <v>673</v>
      </c>
      <c r="W59" s="349" t="s">
        <v>675</v>
      </c>
      <c r="X59" s="349">
        <v>3</v>
      </c>
      <c r="Y59" s="349">
        <v>413</v>
      </c>
      <c r="Z59" s="349">
        <v>465</v>
      </c>
      <c r="AA59" s="349">
        <v>52</v>
      </c>
      <c r="AE59" s="349">
        <v>6.3419999999999996</v>
      </c>
      <c r="AI59" s="349">
        <v>4631</v>
      </c>
      <c r="AP59" s="349" t="s">
        <v>921</v>
      </c>
      <c r="AQ59" s="349" t="s">
        <v>1190</v>
      </c>
      <c r="AR59" s="349">
        <v>0</v>
      </c>
      <c r="AU59" s="349">
        <v>5.0122583000000001</v>
      </c>
      <c r="AV59" s="349" t="s">
        <v>1187</v>
      </c>
    </row>
    <row r="60" spans="1:48">
      <c r="A60" s="349" t="s">
        <v>182</v>
      </c>
      <c r="B60" s="349">
        <v>15</v>
      </c>
      <c r="C60" s="349" t="s">
        <v>176</v>
      </c>
      <c r="D60" s="349" t="s">
        <v>512</v>
      </c>
      <c r="E60" s="349">
        <v>0.70699999999999996</v>
      </c>
      <c r="G60" s="349">
        <v>10166</v>
      </c>
      <c r="H60" s="349">
        <v>0.432</v>
      </c>
      <c r="N60" s="349">
        <v>185.65799999999999</v>
      </c>
      <c r="O60" s="349">
        <v>184.273</v>
      </c>
      <c r="R60" s="349" t="s">
        <v>619</v>
      </c>
      <c r="S60" s="349">
        <v>0</v>
      </c>
      <c r="T60" s="349" t="s">
        <v>620</v>
      </c>
      <c r="U60" s="349" t="s">
        <v>1105</v>
      </c>
      <c r="W60" s="349" t="s">
        <v>1105</v>
      </c>
      <c r="X60" s="349">
        <v>1</v>
      </c>
      <c r="Y60" s="349">
        <v>13.2</v>
      </c>
      <c r="Z60" s="349">
        <v>38.4</v>
      </c>
      <c r="AA60" s="349">
        <v>25.2</v>
      </c>
      <c r="AB60" s="349">
        <v>1.385</v>
      </c>
      <c r="AF60" s="349">
        <v>6944</v>
      </c>
      <c r="AJ60" s="349" t="s">
        <v>1191</v>
      </c>
      <c r="AK60" s="349" t="s">
        <v>1101</v>
      </c>
      <c r="AL60" s="349" t="s">
        <v>1192</v>
      </c>
      <c r="AR60" s="349">
        <v>0</v>
      </c>
      <c r="AS60" s="349">
        <v>0.68310199999999999</v>
      </c>
      <c r="AV60" s="349" t="s">
        <v>1193</v>
      </c>
    </row>
    <row r="61" spans="1:48">
      <c r="A61" s="349" t="s">
        <v>182</v>
      </c>
      <c r="B61" s="349">
        <v>15</v>
      </c>
      <c r="C61" s="349" t="s">
        <v>176</v>
      </c>
      <c r="D61" s="349" t="s">
        <v>512</v>
      </c>
      <c r="E61" s="349">
        <v>0.70699999999999996</v>
      </c>
      <c r="G61" s="349">
        <v>10185</v>
      </c>
      <c r="H61" s="349">
        <v>0</v>
      </c>
      <c r="N61" s="349">
        <v>186.60900000000001</v>
      </c>
      <c r="O61" s="349">
        <v>185.21799999999999</v>
      </c>
      <c r="R61" s="349" t="s">
        <v>619</v>
      </c>
      <c r="S61" s="349">
        <v>0</v>
      </c>
      <c r="T61" s="349" t="s">
        <v>620</v>
      </c>
      <c r="U61" s="349" t="s">
        <v>1105</v>
      </c>
      <c r="W61" s="349" t="s">
        <v>1105</v>
      </c>
      <c r="X61" s="349">
        <v>2</v>
      </c>
      <c r="Y61" s="349">
        <v>53.5</v>
      </c>
      <c r="Z61" s="349">
        <v>78.599999999999994</v>
      </c>
      <c r="AA61" s="349">
        <v>25.2</v>
      </c>
      <c r="AB61" s="349">
        <v>1.391</v>
      </c>
      <c r="AF61" s="349">
        <v>6950</v>
      </c>
      <c r="AJ61" s="349" t="s">
        <v>1194</v>
      </c>
      <c r="AK61" s="349" t="s">
        <v>1195</v>
      </c>
      <c r="AL61" s="349" t="s">
        <v>1196</v>
      </c>
      <c r="AR61" s="349">
        <v>1</v>
      </c>
      <c r="AS61" s="349">
        <v>0.68280689999999999</v>
      </c>
      <c r="AV61" s="349" t="s">
        <v>1193</v>
      </c>
    </row>
    <row r="62" spans="1:48">
      <c r="A62" s="349" t="s">
        <v>182</v>
      </c>
      <c r="B62" s="349">
        <v>15</v>
      </c>
      <c r="C62" s="349" t="s">
        <v>176</v>
      </c>
      <c r="D62" s="349" t="s">
        <v>512</v>
      </c>
      <c r="E62" s="349">
        <v>0.70699999999999996</v>
      </c>
      <c r="F62" s="349" t="s">
        <v>630</v>
      </c>
      <c r="G62" s="349">
        <v>2454</v>
      </c>
      <c r="H62" s="349">
        <v>27.928000000000001</v>
      </c>
      <c r="M62" s="349">
        <v>12.417129900000001</v>
      </c>
      <c r="N62" s="349">
        <v>51.414000000000001</v>
      </c>
      <c r="O62" s="349">
        <v>51.02</v>
      </c>
      <c r="R62" s="349" t="s">
        <v>619</v>
      </c>
      <c r="S62" s="349">
        <v>0</v>
      </c>
      <c r="T62" s="349" t="s">
        <v>620</v>
      </c>
      <c r="U62" s="349" t="s">
        <v>1105</v>
      </c>
      <c r="W62" s="349" t="s">
        <v>1105</v>
      </c>
      <c r="X62" s="349">
        <v>3</v>
      </c>
      <c r="Y62" s="349">
        <v>83</v>
      </c>
      <c r="Z62" s="349">
        <v>162.30000000000001</v>
      </c>
      <c r="AA62" s="349">
        <v>79.3</v>
      </c>
      <c r="AB62" s="349">
        <v>0.39400000000000002</v>
      </c>
      <c r="AF62" s="349">
        <v>1725</v>
      </c>
      <c r="AJ62" s="349" t="s">
        <v>1197</v>
      </c>
      <c r="AK62" s="349" t="s">
        <v>1198</v>
      </c>
      <c r="AL62" s="349" t="s">
        <v>1199</v>
      </c>
      <c r="AR62" s="349">
        <v>0</v>
      </c>
      <c r="AS62" s="349">
        <v>0.70187619999999995</v>
      </c>
      <c r="AV62" s="349" t="s">
        <v>1193</v>
      </c>
    </row>
    <row r="63" spans="1:48">
      <c r="A63" s="349" t="s">
        <v>182</v>
      </c>
      <c r="B63" s="349">
        <v>15</v>
      </c>
      <c r="C63" s="349" t="s">
        <v>176</v>
      </c>
      <c r="D63" s="349" t="s">
        <v>512</v>
      </c>
      <c r="E63" s="349">
        <v>0.70699999999999996</v>
      </c>
      <c r="F63" s="349" t="s">
        <v>634</v>
      </c>
      <c r="I63" s="349">
        <v>5903</v>
      </c>
      <c r="J63" s="349">
        <v>62.454999999999998</v>
      </c>
      <c r="M63" s="349">
        <v>76.2586175</v>
      </c>
      <c r="N63" s="349">
        <v>168.55199999999999</v>
      </c>
      <c r="P63" s="349">
        <v>165.77099999999999</v>
      </c>
      <c r="R63" s="349" t="s">
        <v>635</v>
      </c>
      <c r="S63" s="349">
        <v>89</v>
      </c>
      <c r="T63" s="349" t="s">
        <v>620</v>
      </c>
      <c r="U63" s="349" t="s">
        <v>1105</v>
      </c>
      <c r="W63" s="349" t="s">
        <v>1105</v>
      </c>
      <c r="X63" s="349">
        <v>4</v>
      </c>
      <c r="Y63" s="349">
        <v>201.9</v>
      </c>
      <c r="Z63" s="349">
        <v>293.7</v>
      </c>
      <c r="AA63" s="349">
        <v>91.8</v>
      </c>
      <c r="AC63" s="349">
        <v>2.081</v>
      </c>
      <c r="AD63" s="349">
        <v>0.69899999999999995</v>
      </c>
      <c r="AG63" s="349">
        <v>7492</v>
      </c>
      <c r="AH63" s="349">
        <v>8318</v>
      </c>
      <c r="AM63" s="349" t="s">
        <v>805</v>
      </c>
      <c r="AN63" s="349" t="s">
        <v>697</v>
      </c>
      <c r="AO63" s="349" t="s">
        <v>1148</v>
      </c>
      <c r="AR63" s="349">
        <v>0</v>
      </c>
      <c r="AT63" s="349">
        <v>1.2554247000000001</v>
      </c>
      <c r="AV63" s="349" t="s">
        <v>1193</v>
      </c>
    </row>
    <row r="64" spans="1:48">
      <c r="A64" s="349" t="s">
        <v>182</v>
      </c>
      <c r="B64" s="349">
        <v>15</v>
      </c>
      <c r="C64" s="349" t="s">
        <v>176</v>
      </c>
      <c r="D64" s="349" t="s">
        <v>512</v>
      </c>
      <c r="E64" s="349">
        <v>0.70699999999999996</v>
      </c>
      <c r="I64" s="349">
        <v>6422</v>
      </c>
      <c r="J64" s="349">
        <v>-10.935</v>
      </c>
      <c r="N64" s="349">
        <v>182.98400000000001</v>
      </c>
      <c r="P64" s="349">
        <v>180.11699999999999</v>
      </c>
      <c r="R64" s="349" t="s">
        <v>635</v>
      </c>
      <c r="S64" s="349">
        <v>89</v>
      </c>
      <c r="T64" s="349" t="s">
        <v>620</v>
      </c>
      <c r="U64" s="349" t="s">
        <v>1105</v>
      </c>
      <c r="W64" s="349" t="s">
        <v>1105</v>
      </c>
      <c r="X64" s="349">
        <v>5</v>
      </c>
      <c r="Y64" s="349">
        <v>437.8</v>
      </c>
      <c r="Z64" s="349">
        <v>473</v>
      </c>
      <c r="AA64" s="349">
        <v>35.200000000000003</v>
      </c>
      <c r="AC64" s="349">
        <v>2.1139999999999999</v>
      </c>
      <c r="AD64" s="349">
        <v>0.753</v>
      </c>
      <c r="AG64" s="349">
        <v>7535</v>
      </c>
      <c r="AH64" s="349">
        <v>8946</v>
      </c>
      <c r="AM64" s="349" t="s">
        <v>973</v>
      </c>
      <c r="AN64" s="349" t="s">
        <v>738</v>
      </c>
      <c r="AO64" s="349" t="s">
        <v>1200</v>
      </c>
      <c r="AR64" s="349">
        <v>0</v>
      </c>
      <c r="AT64" s="349">
        <v>1.1739252</v>
      </c>
      <c r="AV64" s="349" t="s">
        <v>1193</v>
      </c>
    </row>
    <row r="65" spans="1:48">
      <c r="A65" s="349" t="s">
        <v>182</v>
      </c>
      <c r="B65" s="349">
        <v>15</v>
      </c>
      <c r="C65" s="349" t="s">
        <v>176</v>
      </c>
      <c r="D65" s="349" t="s">
        <v>512</v>
      </c>
      <c r="E65" s="349">
        <v>0.70699999999999996</v>
      </c>
      <c r="I65" s="349">
        <v>6425</v>
      </c>
      <c r="J65" s="349">
        <v>-11.5</v>
      </c>
      <c r="N65" s="349">
        <v>183.42</v>
      </c>
      <c r="P65" s="349">
        <v>180.547</v>
      </c>
      <c r="R65" s="349" t="s">
        <v>635</v>
      </c>
      <c r="S65" s="349">
        <v>89</v>
      </c>
      <c r="T65" s="349" t="s">
        <v>620</v>
      </c>
      <c r="U65" s="349" t="s">
        <v>1105</v>
      </c>
      <c r="W65" s="349" t="s">
        <v>1105</v>
      </c>
      <c r="X65" s="349">
        <v>6</v>
      </c>
      <c r="Y65" s="349">
        <v>488.1</v>
      </c>
      <c r="Z65" s="349">
        <v>523.29999999999995</v>
      </c>
      <c r="AA65" s="349">
        <v>35.200000000000003</v>
      </c>
      <c r="AC65" s="349">
        <v>2.1179999999999999</v>
      </c>
      <c r="AD65" s="349">
        <v>0.754</v>
      </c>
      <c r="AG65" s="349">
        <v>7536</v>
      </c>
      <c r="AH65" s="349">
        <v>8946</v>
      </c>
      <c r="AM65" s="349" t="s">
        <v>691</v>
      </c>
      <c r="AN65" s="349" t="s">
        <v>692</v>
      </c>
      <c r="AO65" s="349" t="s">
        <v>1201</v>
      </c>
      <c r="AR65" s="349">
        <v>1</v>
      </c>
      <c r="AT65" s="349">
        <v>1.173268</v>
      </c>
      <c r="AV65" s="349" t="s">
        <v>1193</v>
      </c>
    </row>
    <row r="66" spans="1:48">
      <c r="A66" s="349" t="s">
        <v>182</v>
      </c>
      <c r="B66" s="349">
        <v>16</v>
      </c>
      <c r="C66" s="349" t="s">
        <v>176</v>
      </c>
      <c r="D66" s="349" t="s">
        <v>512</v>
      </c>
      <c r="E66" s="349">
        <v>0.70699999999999996</v>
      </c>
      <c r="K66" s="349">
        <v>23231</v>
      </c>
      <c r="L66" s="349">
        <v>9.6</v>
      </c>
      <c r="N66" s="349">
        <v>135.01400000000001</v>
      </c>
      <c r="Q66" s="349">
        <v>128.57</v>
      </c>
      <c r="R66" s="349" t="s">
        <v>645</v>
      </c>
      <c r="S66" s="349">
        <v>0</v>
      </c>
      <c r="T66" s="349" t="s">
        <v>646</v>
      </c>
      <c r="U66" s="349" t="s">
        <v>673</v>
      </c>
      <c r="W66" s="349" t="s">
        <v>675</v>
      </c>
      <c r="X66" s="349">
        <v>1</v>
      </c>
      <c r="Y66" s="349">
        <v>29.5</v>
      </c>
      <c r="Z66" s="349">
        <v>83.4</v>
      </c>
      <c r="AA66" s="349">
        <v>53.9</v>
      </c>
      <c r="AE66" s="349">
        <v>6.444</v>
      </c>
      <c r="AI66" s="349">
        <v>4637</v>
      </c>
      <c r="AP66" s="349" t="s">
        <v>1202</v>
      </c>
      <c r="AQ66" s="349" t="s">
        <v>1203</v>
      </c>
      <c r="AR66" s="349">
        <v>1</v>
      </c>
      <c r="AU66" s="349">
        <v>5.0120018000000002</v>
      </c>
      <c r="AV66" s="349" t="s">
        <v>1204</v>
      </c>
    </row>
    <row r="67" spans="1:48">
      <c r="A67" s="349" t="s">
        <v>182</v>
      </c>
      <c r="B67" s="349">
        <v>16</v>
      </c>
      <c r="C67" s="349" t="s">
        <v>176</v>
      </c>
      <c r="D67" s="349" t="s">
        <v>512</v>
      </c>
      <c r="E67" s="349">
        <v>0.70699999999999996</v>
      </c>
      <c r="K67" s="349">
        <v>23031</v>
      </c>
      <c r="L67" s="349">
        <v>9.7690000000000001</v>
      </c>
      <c r="N67" s="349">
        <v>131.61699999999999</v>
      </c>
      <c r="Q67" s="349">
        <v>125.33499999999999</v>
      </c>
      <c r="R67" s="349" t="s">
        <v>645</v>
      </c>
      <c r="S67" s="349">
        <v>0</v>
      </c>
      <c r="T67" s="349" t="s">
        <v>646</v>
      </c>
      <c r="U67" s="349" t="s">
        <v>673</v>
      </c>
      <c r="W67" s="349" t="s">
        <v>675</v>
      </c>
      <c r="X67" s="349">
        <v>2</v>
      </c>
      <c r="Y67" s="349">
        <v>412.8</v>
      </c>
      <c r="Z67" s="349">
        <v>464.8</v>
      </c>
      <c r="AA67" s="349">
        <v>52</v>
      </c>
      <c r="AE67" s="349">
        <v>6.2830000000000004</v>
      </c>
      <c r="AI67" s="349">
        <v>4596</v>
      </c>
      <c r="AP67" s="349" t="s">
        <v>1205</v>
      </c>
      <c r="AQ67" s="349" t="s">
        <v>1206</v>
      </c>
      <c r="AR67" s="349">
        <v>0</v>
      </c>
      <c r="AU67" s="349">
        <v>5.0127724999999996</v>
      </c>
      <c r="AV67" s="349" t="s">
        <v>1204</v>
      </c>
    </row>
    <row r="68" spans="1:48">
      <c r="A68" s="349" t="s">
        <v>182</v>
      </c>
      <c r="B68" s="349">
        <v>17</v>
      </c>
      <c r="C68" s="349" t="s">
        <v>177</v>
      </c>
      <c r="D68" s="349" t="s">
        <v>512</v>
      </c>
      <c r="E68" s="349">
        <v>0.748</v>
      </c>
      <c r="G68" s="349">
        <v>10159</v>
      </c>
      <c r="H68" s="349">
        <v>0.43099999999999999</v>
      </c>
      <c r="N68" s="349">
        <v>185.75399999999999</v>
      </c>
      <c r="O68" s="349">
        <v>184.36799999999999</v>
      </c>
      <c r="R68" s="349" t="s">
        <v>619</v>
      </c>
      <c r="S68" s="349">
        <v>0</v>
      </c>
      <c r="T68" s="349" t="s">
        <v>620</v>
      </c>
      <c r="U68" s="349" t="s">
        <v>1105</v>
      </c>
      <c r="W68" s="349" t="s">
        <v>1105</v>
      </c>
      <c r="X68" s="349">
        <v>1</v>
      </c>
      <c r="Y68" s="349">
        <v>13.2</v>
      </c>
      <c r="Z68" s="349">
        <v>38.4</v>
      </c>
      <c r="AA68" s="349">
        <v>25.2</v>
      </c>
      <c r="AB68" s="349">
        <v>1.385</v>
      </c>
      <c r="AF68" s="349">
        <v>6938</v>
      </c>
      <c r="AJ68" s="349" t="s">
        <v>1207</v>
      </c>
      <c r="AK68" s="349" t="s">
        <v>1068</v>
      </c>
      <c r="AL68" s="349" t="s">
        <v>1208</v>
      </c>
      <c r="AR68" s="349">
        <v>0</v>
      </c>
      <c r="AS68" s="349">
        <v>0.68311920000000004</v>
      </c>
      <c r="AV68" s="349" t="s">
        <v>1209</v>
      </c>
    </row>
    <row r="69" spans="1:48">
      <c r="A69" s="349" t="s">
        <v>182</v>
      </c>
      <c r="B69" s="349">
        <v>17</v>
      </c>
      <c r="C69" s="349" t="s">
        <v>177</v>
      </c>
      <c r="D69" s="349" t="s">
        <v>512</v>
      </c>
      <c r="E69" s="349">
        <v>0.748</v>
      </c>
      <c r="G69" s="349">
        <v>10173</v>
      </c>
      <c r="H69" s="349">
        <v>0</v>
      </c>
      <c r="N69" s="349">
        <v>186.661</v>
      </c>
      <c r="O69" s="349">
        <v>185.27</v>
      </c>
      <c r="R69" s="349" t="s">
        <v>619</v>
      </c>
      <c r="S69" s="349">
        <v>0</v>
      </c>
      <c r="T69" s="349" t="s">
        <v>620</v>
      </c>
      <c r="U69" s="349" t="s">
        <v>1105</v>
      </c>
      <c r="W69" s="349" t="s">
        <v>1105</v>
      </c>
      <c r="X69" s="349">
        <v>2</v>
      </c>
      <c r="Y69" s="349">
        <v>53.5</v>
      </c>
      <c r="Z69" s="349">
        <v>78.599999999999994</v>
      </c>
      <c r="AA69" s="349">
        <v>25.2</v>
      </c>
      <c r="AB69" s="349">
        <v>1.3919999999999999</v>
      </c>
      <c r="AF69" s="349">
        <v>6942</v>
      </c>
      <c r="AJ69" s="349" t="s">
        <v>1210</v>
      </c>
      <c r="AK69" s="349" t="s">
        <v>1211</v>
      </c>
      <c r="AL69" s="349" t="s">
        <v>1212</v>
      </c>
      <c r="AR69" s="349">
        <v>1</v>
      </c>
      <c r="AS69" s="349">
        <v>0.68282520000000002</v>
      </c>
      <c r="AV69" s="349" t="s">
        <v>1209</v>
      </c>
    </row>
    <row r="70" spans="1:48">
      <c r="A70" s="349" t="s">
        <v>182</v>
      </c>
      <c r="B70" s="349">
        <v>17</v>
      </c>
      <c r="C70" s="349" t="s">
        <v>177</v>
      </c>
      <c r="D70" s="349" t="s">
        <v>512</v>
      </c>
      <c r="E70" s="349">
        <v>0.748</v>
      </c>
      <c r="F70" s="349" t="s">
        <v>630</v>
      </c>
      <c r="G70" s="349">
        <v>2602</v>
      </c>
      <c r="H70" s="349">
        <v>28.161999999999999</v>
      </c>
      <c r="M70" s="349">
        <v>12.3111655</v>
      </c>
      <c r="N70" s="349">
        <v>53.930999999999997</v>
      </c>
      <c r="O70" s="349">
        <v>53.518000000000001</v>
      </c>
      <c r="R70" s="349" t="s">
        <v>619</v>
      </c>
      <c r="S70" s="349">
        <v>0</v>
      </c>
      <c r="T70" s="349" t="s">
        <v>620</v>
      </c>
      <c r="U70" s="349" t="s">
        <v>1105</v>
      </c>
      <c r="W70" s="349" t="s">
        <v>1105</v>
      </c>
      <c r="X70" s="349">
        <v>3</v>
      </c>
      <c r="Y70" s="349">
        <v>82.4</v>
      </c>
      <c r="Z70" s="349">
        <v>158.5</v>
      </c>
      <c r="AA70" s="349">
        <v>76.099999999999994</v>
      </c>
      <c r="AB70" s="349">
        <v>0.41299999999999998</v>
      </c>
      <c r="AF70" s="349">
        <v>1828</v>
      </c>
      <c r="AJ70" s="349" t="s">
        <v>1146</v>
      </c>
      <c r="AK70" s="349" t="s">
        <v>1213</v>
      </c>
      <c r="AL70" s="349" t="s">
        <v>1214</v>
      </c>
      <c r="AR70" s="349">
        <v>0</v>
      </c>
      <c r="AS70" s="349">
        <v>0.70205499999999998</v>
      </c>
      <c r="AV70" s="349" t="s">
        <v>1209</v>
      </c>
    </row>
    <row r="71" spans="1:48">
      <c r="A71" s="349" t="s">
        <v>182</v>
      </c>
      <c r="B71" s="349">
        <v>17</v>
      </c>
      <c r="C71" s="349" t="s">
        <v>177</v>
      </c>
      <c r="D71" s="349" t="s">
        <v>512</v>
      </c>
      <c r="E71" s="349">
        <v>0.748</v>
      </c>
      <c r="F71" s="349" t="s">
        <v>634</v>
      </c>
      <c r="I71" s="349">
        <v>6241</v>
      </c>
      <c r="J71" s="349">
        <v>62.536000000000001</v>
      </c>
      <c r="M71" s="349">
        <v>76.162607100000002</v>
      </c>
      <c r="N71" s="349">
        <v>178.102</v>
      </c>
      <c r="P71" s="349">
        <v>175.16300000000001</v>
      </c>
      <c r="R71" s="349" t="s">
        <v>635</v>
      </c>
      <c r="S71" s="349">
        <v>89</v>
      </c>
      <c r="T71" s="349" t="s">
        <v>620</v>
      </c>
      <c r="U71" s="349" t="s">
        <v>1105</v>
      </c>
      <c r="W71" s="349" t="s">
        <v>1105</v>
      </c>
      <c r="X71" s="349">
        <v>4</v>
      </c>
      <c r="Y71" s="349">
        <v>201.3</v>
      </c>
      <c r="Z71" s="349">
        <v>294.39999999999998</v>
      </c>
      <c r="AA71" s="349">
        <v>93.1</v>
      </c>
      <c r="AC71" s="349">
        <v>2.1989999999999998</v>
      </c>
      <c r="AD71" s="349">
        <v>0.73899999999999999</v>
      </c>
      <c r="AG71" s="349">
        <v>7941</v>
      </c>
      <c r="AH71" s="349">
        <v>8796</v>
      </c>
      <c r="AM71" s="349" t="s">
        <v>1097</v>
      </c>
      <c r="AN71" s="349" t="s">
        <v>669</v>
      </c>
      <c r="AO71" s="349" t="s">
        <v>1148</v>
      </c>
      <c r="AR71" s="349">
        <v>0</v>
      </c>
      <c r="AT71" s="349">
        <v>1.2554839</v>
      </c>
      <c r="AV71" s="349" t="s">
        <v>1209</v>
      </c>
    </row>
    <row r="72" spans="1:48">
      <c r="A72" s="349" t="s">
        <v>182</v>
      </c>
      <c r="B72" s="349">
        <v>17</v>
      </c>
      <c r="C72" s="349" t="s">
        <v>177</v>
      </c>
      <c r="D72" s="349" t="s">
        <v>512</v>
      </c>
      <c r="E72" s="349">
        <v>0.748</v>
      </c>
      <c r="I72" s="349">
        <v>6392</v>
      </c>
      <c r="J72" s="349">
        <v>-10.923</v>
      </c>
      <c r="N72" s="349">
        <v>182.31</v>
      </c>
      <c r="P72" s="349">
        <v>179.453</v>
      </c>
      <c r="R72" s="349" t="s">
        <v>635</v>
      </c>
      <c r="S72" s="349">
        <v>89</v>
      </c>
      <c r="T72" s="349" t="s">
        <v>620</v>
      </c>
      <c r="U72" s="349" t="s">
        <v>1105</v>
      </c>
      <c r="W72" s="349" t="s">
        <v>1105</v>
      </c>
      <c r="X72" s="349">
        <v>5</v>
      </c>
      <c r="Y72" s="349">
        <v>437.8</v>
      </c>
      <c r="Z72" s="349">
        <v>473</v>
      </c>
      <c r="AA72" s="349">
        <v>35.200000000000003</v>
      </c>
      <c r="AC72" s="349">
        <v>2.1070000000000002</v>
      </c>
      <c r="AD72" s="349">
        <v>0.75</v>
      </c>
      <c r="AG72" s="349">
        <v>7500</v>
      </c>
      <c r="AH72" s="349">
        <v>8905</v>
      </c>
      <c r="AM72" s="349" t="s">
        <v>891</v>
      </c>
      <c r="AN72" s="349" t="s">
        <v>692</v>
      </c>
      <c r="AO72" s="349" t="s">
        <v>1215</v>
      </c>
      <c r="AR72" s="349">
        <v>0</v>
      </c>
      <c r="AT72" s="349">
        <v>1.1739063000000001</v>
      </c>
      <c r="AV72" s="349" t="s">
        <v>1209</v>
      </c>
    </row>
    <row r="73" spans="1:48">
      <c r="A73" s="349" t="s">
        <v>182</v>
      </c>
      <c r="B73" s="349">
        <v>17</v>
      </c>
      <c r="C73" s="349" t="s">
        <v>177</v>
      </c>
      <c r="D73" s="349" t="s">
        <v>512</v>
      </c>
      <c r="E73" s="349">
        <v>0.748</v>
      </c>
      <c r="I73" s="349">
        <v>6400</v>
      </c>
      <c r="J73" s="349">
        <v>-11.5</v>
      </c>
      <c r="N73" s="349">
        <v>182.94200000000001</v>
      </c>
      <c r="P73" s="349">
        <v>180.077</v>
      </c>
      <c r="R73" s="349" t="s">
        <v>635</v>
      </c>
      <c r="S73" s="349">
        <v>89</v>
      </c>
      <c r="T73" s="349" t="s">
        <v>620</v>
      </c>
      <c r="U73" s="349" t="s">
        <v>1105</v>
      </c>
      <c r="W73" s="349" t="s">
        <v>1105</v>
      </c>
      <c r="X73" s="349">
        <v>6</v>
      </c>
      <c r="Y73" s="349">
        <v>488.1</v>
      </c>
      <c r="Z73" s="349">
        <v>523.29999999999995</v>
      </c>
      <c r="AA73" s="349">
        <v>35.200000000000003</v>
      </c>
      <c r="AC73" s="349">
        <v>2.113</v>
      </c>
      <c r="AD73" s="349">
        <v>0.752</v>
      </c>
      <c r="AG73" s="349">
        <v>7506</v>
      </c>
      <c r="AH73" s="349">
        <v>8908</v>
      </c>
      <c r="AM73" s="349" t="s">
        <v>973</v>
      </c>
      <c r="AN73" s="349" t="s">
        <v>692</v>
      </c>
      <c r="AO73" s="349" t="s">
        <v>1216</v>
      </c>
      <c r="AR73" s="349">
        <v>1</v>
      </c>
      <c r="AT73" s="349">
        <v>1.1732368</v>
      </c>
      <c r="AV73" s="349" t="s">
        <v>1209</v>
      </c>
    </row>
    <row r="74" spans="1:48">
      <c r="A74" s="349" t="s">
        <v>182</v>
      </c>
      <c r="B74" s="349">
        <v>18</v>
      </c>
      <c r="C74" s="349" t="s">
        <v>177</v>
      </c>
      <c r="D74" s="349" t="s">
        <v>512</v>
      </c>
      <c r="E74" s="349">
        <v>0.748</v>
      </c>
      <c r="K74" s="349">
        <v>23174</v>
      </c>
      <c r="L74" s="349">
        <v>9.6</v>
      </c>
      <c r="N74" s="349">
        <v>135.16</v>
      </c>
      <c r="Q74" s="349">
        <v>128.709</v>
      </c>
      <c r="R74" s="349" t="s">
        <v>645</v>
      </c>
      <c r="S74" s="349">
        <v>0</v>
      </c>
      <c r="T74" s="349" t="s">
        <v>646</v>
      </c>
      <c r="U74" s="349" t="s">
        <v>673</v>
      </c>
      <c r="W74" s="349" t="s">
        <v>675</v>
      </c>
      <c r="X74" s="349">
        <v>1</v>
      </c>
      <c r="Y74" s="349">
        <v>29.5</v>
      </c>
      <c r="Z74" s="349">
        <v>83.2</v>
      </c>
      <c r="AA74" s="349">
        <v>53.7</v>
      </c>
      <c r="AE74" s="349">
        <v>6.4509999999999996</v>
      </c>
      <c r="AI74" s="349">
        <v>4626</v>
      </c>
      <c r="AP74" s="349" t="s">
        <v>1217</v>
      </c>
      <c r="AQ74" s="349" t="s">
        <v>1218</v>
      </c>
      <c r="AR74" s="349">
        <v>1</v>
      </c>
      <c r="AU74" s="349">
        <v>5.0123946999999998</v>
      </c>
      <c r="AV74" s="349" t="s">
        <v>1219</v>
      </c>
    </row>
    <row r="75" spans="1:48">
      <c r="A75" s="349" t="s">
        <v>182</v>
      </c>
      <c r="B75" s="349">
        <v>18</v>
      </c>
      <c r="C75" s="349" t="s">
        <v>177</v>
      </c>
      <c r="D75" s="349" t="s">
        <v>512</v>
      </c>
      <c r="E75" s="349">
        <v>0.748</v>
      </c>
      <c r="K75" s="349">
        <v>22952</v>
      </c>
      <c r="L75" s="349">
        <v>9.8140000000000001</v>
      </c>
      <c r="N75" s="349">
        <v>131.178</v>
      </c>
      <c r="Q75" s="349">
        <v>124.916</v>
      </c>
      <c r="R75" s="349" t="s">
        <v>645</v>
      </c>
      <c r="S75" s="349">
        <v>0</v>
      </c>
      <c r="T75" s="349" t="s">
        <v>646</v>
      </c>
      <c r="U75" s="349" t="s">
        <v>673</v>
      </c>
      <c r="W75" s="349" t="s">
        <v>675</v>
      </c>
      <c r="X75" s="349">
        <v>2</v>
      </c>
      <c r="Y75" s="349">
        <v>412.8</v>
      </c>
      <c r="Z75" s="349">
        <v>464.8</v>
      </c>
      <c r="AA75" s="349">
        <v>52</v>
      </c>
      <c r="AE75" s="349">
        <v>6.2619999999999996</v>
      </c>
      <c r="AI75" s="349">
        <v>4580</v>
      </c>
      <c r="AP75" s="349" t="s">
        <v>859</v>
      </c>
      <c r="AQ75" s="349" t="s">
        <v>1220</v>
      </c>
      <c r="AR75" s="349">
        <v>0</v>
      </c>
      <c r="AU75" s="349">
        <v>5.0133675000000002</v>
      </c>
      <c r="AV75" s="349" t="s">
        <v>1219</v>
      </c>
    </row>
    <row r="76" spans="1:48">
      <c r="A76" s="349" t="s">
        <v>182</v>
      </c>
      <c r="B76" s="349">
        <v>19</v>
      </c>
      <c r="C76" s="349" t="s">
        <v>190</v>
      </c>
      <c r="D76" s="349" t="s">
        <v>21</v>
      </c>
      <c r="E76" s="349">
        <v>8.2000000000000003E-2</v>
      </c>
      <c r="G76" s="349">
        <v>10175</v>
      </c>
      <c r="H76" s="349">
        <v>0.43099999999999999</v>
      </c>
      <c r="N76" s="349">
        <v>186.083</v>
      </c>
      <c r="O76" s="349">
        <v>184.696</v>
      </c>
      <c r="R76" s="349" t="s">
        <v>619</v>
      </c>
      <c r="S76" s="349">
        <v>0</v>
      </c>
      <c r="T76" s="349" t="s">
        <v>620</v>
      </c>
      <c r="U76" s="349" t="s">
        <v>1105</v>
      </c>
      <c r="W76" s="349" t="s">
        <v>1105</v>
      </c>
      <c r="X76" s="349">
        <v>1</v>
      </c>
      <c r="Y76" s="349">
        <v>13.2</v>
      </c>
      <c r="Z76" s="349">
        <v>38.4</v>
      </c>
      <c r="AA76" s="349">
        <v>25.2</v>
      </c>
      <c r="AB76" s="349">
        <v>1.3879999999999999</v>
      </c>
      <c r="AF76" s="349">
        <v>6949</v>
      </c>
      <c r="AJ76" s="349" t="s">
        <v>1160</v>
      </c>
      <c r="AK76" s="349" t="s">
        <v>725</v>
      </c>
      <c r="AL76" s="349" t="s">
        <v>1221</v>
      </c>
      <c r="AR76" s="349">
        <v>0</v>
      </c>
      <c r="AS76" s="349">
        <v>0.68310000000000004</v>
      </c>
      <c r="AV76" s="349" t="s">
        <v>1222</v>
      </c>
    </row>
    <row r="77" spans="1:48">
      <c r="A77" s="349" t="s">
        <v>182</v>
      </c>
      <c r="B77" s="349">
        <v>19</v>
      </c>
      <c r="C77" s="349" t="s">
        <v>190</v>
      </c>
      <c r="D77" s="349" t="s">
        <v>21</v>
      </c>
      <c r="E77" s="349">
        <v>8.2000000000000003E-2</v>
      </c>
      <c r="G77" s="349">
        <v>10181</v>
      </c>
      <c r="H77" s="349">
        <v>0</v>
      </c>
      <c r="N77" s="349">
        <v>186.53700000000001</v>
      </c>
      <c r="O77" s="349">
        <v>185.14699999999999</v>
      </c>
      <c r="R77" s="349" t="s">
        <v>619</v>
      </c>
      <c r="S77" s="349">
        <v>0</v>
      </c>
      <c r="T77" s="349" t="s">
        <v>620</v>
      </c>
      <c r="U77" s="349" t="s">
        <v>1105</v>
      </c>
      <c r="W77" s="349" t="s">
        <v>1105</v>
      </c>
      <c r="X77" s="349">
        <v>2</v>
      </c>
      <c r="Y77" s="349">
        <v>53.5</v>
      </c>
      <c r="Z77" s="349">
        <v>78.599999999999994</v>
      </c>
      <c r="AA77" s="349">
        <v>25.2</v>
      </c>
      <c r="AB77" s="349">
        <v>1.391</v>
      </c>
      <c r="AF77" s="349">
        <v>6948</v>
      </c>
      <c r="AJ77" s="349" t="s">
        <v>1067</v>
      </c>
      <c r="AK77" s="349" t="s">
        <v>761</v>
      </c>
      <c r="AL77" s="349" t="s">
        <v>1223</v>
      </c>
      <c r="AR77" s="349">
        <v>1</v>
      </c>
      <c r="AS77" s="349">
        <v>0.68280600000000002</v>
      </c>
      <c r="AV77" s="349" t="s">
        <v>1222</v>
      </c>
    </row>
    <row r="78" spans="1:48">
      <c r="A78" s="349" t="s">
        <v>182</v>
      </c>
      <c r="B78" s="349">
        <v>19</v>
      </c>
      <c r="C78" s="349" t="s">
        <v>190</v>
      </c>
      <c r="D78" s="349" t="s">
        <v>21</v>
      </c>
      <c r="E78" s="349">
        <v>8.2000000000000003E-2</v>
      </c>
      <c r="I78" s="349">
        <v>6399</v>
      </c>
      <c r="J78" s="349">
        <v>-10.472</v>
      </c>
      <c r="N78" s="349">
        <v>182.31299999999999</v>
      </c>
      <c r="P78" s="349">
        <v>179.45400000000001</v>
      </c>
      <c r="R78" s="349" t="s">
        <v>635</v>
      </c>
      <c r="S78" s="349">
        <v>89</v>
      </c>
      <c r="T78" s="349" t="s">
        <v>620</v>
      </c>
      <c r="U78" s="349" t="s">
        <v>1105</v>
      </c>
      <c r="W78" s="349" t="s">
        <v>1105</v>
      </c>
      <c r="X78" s="349">
        <v>3</v>
      </c>
      <c r="Y78" s="349">
        <v>437.8</v>
      </c>
      <c r="Z78" s="349">
        <v>473</v>
      </c>
      <c r="AA78" s="349">
        <v>35.200000000000003</v>
      </c>
      <c r="AC78" s="349">
        <v>2.1080000000000001</v>
      </c>
      <c r="AD78" s="349">
        <v>0.751</v>
      </c>
      <c r="AG78" s="349">
        <v>7512</v>
      </c>
      <c r="AH78" s="349">
        <v>8921</v>
      </c>
      <c r="AM78" s="349" t="s">
        <v>847</v>
      </c>
      <c r="AN78" s="349" t="s">
        <v>869</v>
      </c>
      <c r="AO78" s="349" t="s">
        <v>1138</v>
      </c>
      <c r="AR78" s="349">
        <v>0</v>
      </c>
      <c r="AT78" s="349">
        <v>1.1747403999999999</v>
      </c>
      <c r="AV78" s="349" t="s">
        <v>1222</v>
      </c>
    </row>
    <row r="79" spans="1:48">
      <c r="A79" s="349" t="s">
        <v>182</v>
      </c>
      <c r="B79" s="349">
        <v>19</v>
      </c>
      <c r="C79" s="349" t="s">
        <v>190</v>
      </c>
      <c r="D79" s="349" t="s">
        <v>21</v>
      </c>
      <c r="E79" s="349">
        <v>8.2000000000000003E-2</v>
      </c>
      <c r="I79" s="349">
        <v>6396</v>
      </c>
      <c r="J79" s="349">
        <v>-11.5</v>
      </c>
      <c r="N79" s="349">
        <v>182.92699999999999</v>
      </c>
      <c r="P79" s="349">
        <v>180.06200000000001</v>
      </c>
      <c r="R79" s="349" t="s">
        <v>635</v>
      </c>
      <c r="S79" s="349">
        <v>89</v>
      </c>
      <c r="T79" s="349" t="s">
        <v>620</v>
      </c>
      <c r="U79" s="349" t="s">
        <v>1105</v>
      </c>
      <c r="W79" s="349" t="s">
        <v>1105</v>
      </c>
      <c r="X79" s="349">
        <v>4</v>
      </c>
      <c r="Y79" s="349">
        <v>488.1</v>
      </c>
      <c r="Z79" s="349">
        <v>523.29999999999995</v>
      </c>
      <c r="AA79" s="349">
        <v>35.200000000000003</v>
      </c>
      <c r="AC79" s="349">
        <v>2.113</v>
      </c>
      <c r="AD79" s="349">
        <v>0.753</v>
      </c>
      <c r="AG79" s="349">
        <v>7504</v>
      </c>
      <c r="AH79" s="349">
        <v>8909</v>
      </c>
      <c r="AM79" s="349" t="s">
        <v>735</v>
      </c>
      <c r="AN79" s="349" t="s">
        <v>639</v>
      </c>
      <c r="AO79" s="349" t="s">
        <v>1224</v>
      </c>
      <c r="AR79" s="349">
        <v>1</v>
      </c>
      <c r="AT79" s="349">
        <v>1.1735521</v>
      </c>
      <c r="AV79" s="349" t="s">
        <v>1222</v>
      </c>
    </row>
    <row r="80" spans="1:48">
      <c r="A80" s="349" t="s">
        <v>182</v>
      </c>
      <c r="B80" s="349">
        <v>20</v>
      </c>
      <c r="C80" s="349" t="s">
        <v>190</v>
      </c>
      <c r="D80" s="349" t="s">
        <v>21</v>
      </c>
      <c r="E80" s="349">
        <v>8.2000000000000003E-2</v>
      </c>
      <c r="K80" s="349">
        <v>23070</v>
      </c>
      <c r="L80" s="349">
        <v>9.6</v>
      </c>
      <c r="N80" s="349">
        <v>134.17099999999999</v>
      </c>
      <c r="Q80" s="349">
        <v>127.765</v>
      </c>
      <c r="R80" s="349" t="s">
        <v>645</v>
      </c>
      <c r="S80" s="349">
        <v>0</v>
      </c>
      <c r="T80" s="349" t="s">
        <v>646</v>
      </c>
      <c r="U80" s="349" t="s">
        <v>673</v>
      </c>
      <c r="W80" s="349" t="s">
        <v>675</v>
      </c>
      <c r="X80" s="349">
        <v>1</v>
      </c>
      <c r="Y80" s="349">
        <v>29.5</v>
      </c>
      <c r="Z80" s="349">
        <v>83.4</v>
      </c>
      <c r="AA80" s="349">
        <v>53.9</v>
      </c>
      <c r="AE80" s="349">
        <v>6.4059999999999997</v>
      </c>
      <c r="AI80" s="349">
        <v>4604</v>
      </c>
      <c r="AP80" s="349" t="s">
        <v>1217</v>
      </c>
      <c r="AQ80" s="349" t="s">
        <v>1225</v>
      </c>
      <c r="AR80" s="349">
        <v>1</v>
      </c>
      <c r="AU80" s="349">
        <v>5.0137825999999999</v>
      </c>
      <c r="AV80" s="349" t="s">
        <v>1226</v>
      </c>
    </row>
    <row r="81" spans="1:48">
      <c r="A81" s="349" t="s">
        <v>182</v>
      </c>
      <c r="B81" s="349">
        <v>20</v>
      </c>
      <c r="C81" s="349" t="s">
        <v>190</v>
      </c>
      <c r="D81" s="349" t="s">
        <v>21</v>
      </c>
      <c r="E81" s="349">
        <v>8.2000000000000003E-2</v>
      </c>
      <c r="F81" s="349" t="s">
        <v>764</v>
      </c>
      <c r="K81" s="349">
        <v>5462</v>
      </c>
      <c r="L81" s="349">
        <v>20.361000000000001</v>
      </c>
      <c r="N81" s="349">
        <v>9.2889999999999997</v>
      </c>
      <c r="Q81" s="349">
        <v>8.8409999999999993</v>
      </c>
      <c r="R81" s="349" t="s">
        <v>645</v>
      </c>
      <c r="S81" s="349">
        <v>0</v>
      </c>
      <c r="T81" s="349" t="s">
        <v>646</v>
      </c>
      <c r="U81" s="349" t="s">
        <v>673</v>
      </c>
      <c r="W81" s="349" t="s">
        <v>675</v>
      </c>
      <c r="X81" s="349">
        <v>2</v>
      </c>
      <c r="Y81" s="349">
        <v>234.3</v>
      </c>
      <c r="Z81" s="349">
        <v>265.60000000000002</v>
      </c>
      <c r="AA81" s="349">
        <v>31.3</v>
      </c>
      <c r="AE81" s="349">
        <v>0.44800000000000001</v>
      </c>
      <c r="AI81" s="349">
        <v>1084</v>
      </c>
      <c r="AP81" s="349" t="s">
        <v>1227</v>
      </c>
      <c r="AQ81" s="349" t="s">
        <v>1228</v>
      </c>
      <c r="AR81" s="349">
        <v>0</v>
      </c>
      <c r="AU81" s="349">
        <v>5.0628134999999999</v>
      </c>
      <c r="AV81" s="349" t="s">
        <v>1226</v>
      </c>
    </row>
    <row r="82" spans="1:48">
      <c r="A82" s="349" t="s">
        <v>182</v>
      </c>
      <c r="B82" s="349">
        <v>20</v>
      </c>
      <c r="C82" s="349" t="s">
        <v>190</v>
      </c>
      <c r="D82" s="349" t="s">
        <v>21</v>
      </c>
      <c r="E82" s="349">
        <v>8.2000000000000003E-2</v>
      </c>
      <c r="K82" s="349">
        <v>23029</v>
      </c>
      <c r="L82" s="349">
        <v>9.8149999999999995</v>
      </c>
      <c r="N82" s="349">
        <v>132.07599999999999</v>
      </c>
      <c r="Q82" s="349">
        <v>125.76900000000001</v>
      </c>
      <c r="R82" s="349" t="s">
        <v>645</v>
      </c>
      <c r="S82" s="349">
        <v>0</v>
      </c>
      <c r="T82" s="349" t="s">
        <v>646</v>
      </c>
      <c r="U82" s="349" t="s">
        <v>673</v>
      </c>
      <c r="W82" s="349" t="s">
        <v>675</v>
      </c>
      <c r="X82" s="349">
        <v>3</v>
      </c>
      <c r="Y82" s="349">
        <v>412.8</v>
      </c>
      <c r="Z82" s="349">
        <v>465</v>
      </c>
      <c r="AA82" s="349">
        <v>52.3</v>
      </c>
      <c r="AE82" s="349">
        <v>6.3070000000000004</v>
      </c>
      <c r="AI82" s="349">
        <v>4594</v>
      </c>
      <c r="AP82" s="349" t="s">
        <v>792</v>
      </c>
      <c r="AQ82" s="349" t="s">
        <v>878</v>
      </c>
      <c r="AR82" s="349">
        <v>0</v>
      </c>
      <c r="AU82" s="349">
        <v>5.014761</v>
      </c>
      <c r="AV82" s="349" t="s">
        <v>1226</v>
      </c>
    </row>
    <row r="83" spans="1:48">
      <c r="A83" s="349" t="s">
        <v>182</v>
      </c>
      <c r="B83" s="349">
        <v>21</v>
      </c>
      <c r="C83" s="349" t="s">
        <v>191</v>
      </c>
      <c r="D83" s="349" t="s">
        <v>21</v>
      </c>
      <c r="E83" s="349">
        <v>7.3999999999999996E-2</v>
      </c>
      <c r="G83" s="349">
        <v>10156</v>
      </c>
      <c r="H83" s="349">
        <v>0.44600000000000001</v>
      </c>
      <c r="N83" s="349">
        <v>185.78399999999999</v>
      </c>
      <c r="O83" s="349">
        <v>184.398</v>
      </c>
      <c r="R83" s="349" t="s">
        <v>619</v>
      </c>
      <c r="S83" s="349">
        <v>0</v>
      </c>
      <c r="T83" s="349" t="s">
        <v>620</v>
      </c>
      <c r="U83" s="349" t="s">
        <v>1105</v>
      </c>
      <c r="W83" s="349" t="s">
        <v>1105</v>
      </c>
      <c r="X83" s="349">
        <v>1</v>
      </c>
      <c r="Y83" s="349">
        <v>13.2</v>
      </c>
      <c r="Z83" s="349">
        <v>38.4</v>
      </c>
      <c r="AA83" s="349">
        <v>25.2</v>
      </c>
      <c r="AB83" s="349">
        <v>1.3859999999999999</v>
      </c>
      <c r="AF83" s="349">
        <v>6935</v>
      </c>
      <c r="AJ83" s="349" t="s">
        <v>1229</v>
      </c>
      <c r="AK83" s="349" t="s">
        <v>1230</v>
      </c>
      <c r="AL83" s="349" t="s">
        <v>1231</v>
      </c>
      <c r="AR83" s="349">
        <v>0</v>
      </c>
      <c r="AS83" s="349">
        <v>0.68308760000000002</v>
      </c>
      <c r="AV83" s="349" t="s">
        <v>1232</v>
      </c>
    </row>
    <row r="84" spans="1:48">
      <c r="A84" s="349" t="s">
        <v>182</v>
      </c>
      <c r="B84" s="349">
        <v>21</v>
      </c>
      <c r="C84" s="349" t="s">
        <v>191</v>
      </c>
      <c r="D84" s="349" t="s">
        <v>21</v>
      </c>
      <c r="E84" s="349">
        <v>7.3999999999999996E-2</v>
      </c>
      <c r="G84" s="349">
        <v>10159</v>
      </c>
      <c r="H84" s="349">
        <v>0</v>
      </c>
      <c r="N84" s="349">
        <v>186.49799999999999</v>
      </c>
      <c r="O84" s="349">
        <v>185.108</v>
      </c>
      <c r="R84" s="349" t="s">
        <v>619</v>
      </c>
      <c r="S84" s="349">
        <v>0</v>
      </c>
      <c r="T84" s="349" t="s">
        <v>620</v>
      </c>
      <c r="U84" s="349" t="s">
        <v>1105</v>
      </c>
      <c r="W84" s="349" t="s">
        <v>1105</v>
      </c>
      <c r="X84" s="349">
        <v>2</v>
      </c>
      <c r="Y84" s="349">
        <v>53.5</v>
      </c>
      <c r="Z84" s="349">
        <v>78.599999999999994</v>
      </c>
      <c r="AA84" s="349">
        <v>25.2</v>
      </c>
      <c r="AB84" s="349">
        <v>1.39</v>
      </c>
      <c r="AF84" s="349">
        <v>6934</v>
      </c>
      <c r="AJ84" s="349" t="s">
        <v>1233</v>
      </c>
      <c r="AK84" s="349" t="s">
        <v>1234</v>
      </c>
      <c r="AL84" s="349" t="s">
        <v>1235</v>
      </c>
      <c r="AR84" s="349">
        <v>1</v>
      </c>
      <c r="AS84" s="349">
        <v>0.68278300000000003</v>
      </c>
      <c r="AV84" s="349" t="s">
        <v>1232</v>
      </c>
    </row>
    <row r="85" spans="1:48">
      <c r="A85" s="349" t="s">
        <v>182</v>
      </c>
      <c r="B85" s="349">
        <v>21</v>
      </c>
      <c r="C85" s="349" t="s">
        <v>191</v>
      </c>
      <c r="D85" s="349" t="s">
        <v>21</v>
      </c>
      <c r="E85" s="349">
        <v>7.3999999999999996E-2</v>
      </c>
      <c r="I85" s="349">
        <v>6422</v>
      </c>
      <c r="J85" s="349">
        <v>-10.465</v>
      </c>
      <c r="N85" s="349">
        <v>182.88200000000001</v>
      </c>
      <c r="P85" s="349">
        <v>180.01400000000001</v>
      </c>
      <c r="R85" s="349" t="s">
        <v>635</v>
      </c>
      <c r="S85" s="349">
        <v>89</v>
      </c>
      <c r="T85" s="349" t="s">
        <v>620</v>
      </c>
      <c r="U85" s="349" t="s">
        <v>1105</v>
      </c>
      <c r="W85" s="349" t="s">
        <v>1105</v>
      </c>
      <c r="X85" s="349">
        <v>3</v>
      </c>
      <c r="Y85" s="349">
        <v>437.8</v>
      </c>
      <c r="Z85" s="349">
        <v>473</v>
      </c>
      <c r="AA85" s="349">
        <v>35.200000000000003</v>
      </c>
      <c r="AC85" s="349">
        <v>2.1150000000000002</v>
      </c>
      <c r="AD85" s="349">
        <v>0.753</v>
      </c>
      <c r="AG85" s="349">
        <v>7539</v>
      </c>
      <c r="AH85" s="349">
        <v>8955</v>
      </c>
      <c r="AM85" s="349" t="s">
        <v>890</v>
      </c>
      <c r="AN85" s="349" t="s">
        <v>891</v>
      </c>
      <c r="AO85" s="349" t="s">
        <v>833</v>
      </c>
      <c r="AR85" s="349">
        <v>0</v>
      </c>
      <c r="AT85" s="349">
        <v>1.1747589000000001</v>
      </c>
      <c r="AV85" s="349" t="s">
        <v>1232</v>
      </c>
    </row>
    <row r="86" spans="1:48">
      <c r="A86" s="349" t="s">
        <v>182</v>
      </c>
      <c r="B86" s="349">
        <v>21</v>
      </c>
      <c r="C86" s="349" t="s">
        <v>191</v>
      </c>
      <c r="D86" s="349" t="s">
        <v>21</v>
      </c>
      <c r="E86" s="349">
        <v>7.3999999999999996E-2</v>
      </c>
      <c r="I86" s="349">
        <v>6407</v>
      </c>
      <c r="J86" s="349">
        <v>-11.5</v>
      </c>
      <c r="N86" s="349">
        <v>183.11799999999999</v>
      </c>
      <c r="P86" s="349">
        <v>180.249</v>
      </c>
      <c r="R86" s="349" t="s">
        <v>635</v>
      </c>
      <c r="S86" s="349">
        <v>89</v>
      </c>
      <c r="T86" s="349" t="s">
        <v>620</v>
      </c>
      <c r="U86" s="349" t="s">
        <v>1105</v>
      </c>
      <c r="W86" s="349" t="s">
        <v>1105</v>
      </c>
      <c r="X86" s="349">
        <v>4</v>
      </c>
      <c r="Y86" s="349">
        <v>488.1</v>
      </c>
      <c r="Z86" s="349">
        <v>523.29999999999995</v>
      </c>
      <c r="AA86" s="349">
        <v>35.200000000000003</v>
      </c>
      <c r="AC86" s="349">
        <v>2.1150000000000002</v>
      </c>
      <c r="AD86" s="349">
        <v>0.753</v>
      </c>
      <c r="AG86" s="349">
        <v>7517</v>
      </c>
      <c r="AH86" s="349">
        <v>8924</v>
      </c>
      <c r="AM86" s="349" t="s">
        <v>735</v>
      </c>
      <c r="AN86" s="349" t="s">
        <v>894</v>
      </c>
      <c r="AO86" s="349" t="s">
        <v>1236</v>
      </c>
      <c r="AR86" s="349">
        <v>1</v>
      </c>
      <c r="AT86" s="349">
        <v>1.1735617</v>
      </c>
      <c r="AV86" s="349" t="s">
        <v>1232</v>
      </c>
    </row>
    <row r="87" spans="1:48">
      <c r="A87" s="349" t="s">
        <v>182</v>
      </c>
      <c r="B87" s="349">
        <v>22</v>
      </c>
      <c r="C87" s="349" t="s">
        <v>191</v>
      </c>
      <c r="D87" s="349" t="s">
        <v>21</v>
      </c>
      <c r="E87" s="349">
        <v>7.3999999999999996E-2</v>
      </c>
      <c r="K87" s="349">
        <v>23082</v>
      </c>
      <c r="L87" s="349">
        <v>9.6</v>
      </c>
      <c r="N87" s="349">
        <v>134.03800000000001</v>
      </c>
      <c r="Q87" s="349">
        <v>127.639</v>
      </c>
      <c r="R87" s="349" t="s">
        <v>645</v>
      </c>
      <c r="S87" s="349">
        <v>0</v>
      </c>
      <c r="T87" s="349" t="s">
        <v>646</v>
      </c>
      <c r="U87" s="349" t="s">
        <v>673</v>
      </c>
      <c r="W87" s="349" t="s">
        <v>675</v>
      </c>
      <c r="X87" s="349">
        <v>1</v>
      </c>
      <c r="Y87" s="349">
        <v>29.5</v>
      </c>
      <c r="Z87" s="349">
        <v>83.2</v>
      </c>
      <c r="AA87" s="349">
        <v>53.7</v>
      </c>
      <c r="AE87" s="349">
        <v>6.4</v>
      </c>
      <c r="AI87" s="349">
        <v>4606</v>
      </c>
      <c r="AP87" s="349" t="s">
        <v>1237</v>
      </c>
      <c r="AQ87" s="349" t="s">
        <v>1238</v>
      </c>
      <c r="AR87" s="349">
        <v>1</v>
      </c>
      <c r="AU87" s="349">
        <v>5.0138385000000003</v>
      </c>
      <c r="AV87" s="349" t="s">
        <v>1239</v>
      </c>
    </row>
    <row r="88" spans="1:48">
      <c r="A88" s="349" t="s">
        <v>182</v>
      </c>
      <c r="B88" s="349">
        <v>22</v>
      </c>
      <c r="C88" s="349" t="s">
        <v>191</v>
      </c>
      <c r="D88" s="349" t="s">
        <v>21</v>
      </c>
      <c r="E88" s="349">
        <v>7.3999999999999996E-2</v>
      </c>
      <c r="F88" s="349" t="s">
        <v>764</v>
      </c>
      <c r="K88" s="349">
        <v>4907</v>
      </c>
      <c r="L88" s="349">
        <v>20.54</v>
      </c>
      <c r="N88" s="349">
        <v>8.3759999999999994</v>
      </c>
      <c r="Q88" s="349">
        <v>7.9720000000000004</v>
      </c>
      <c r="R88" s="349" t="s">
        <v>645</v>
      </c>
      <c r="S88" s="349">
        <v>0</v>
      </c>
      <c r="T88" s="349" t="s">
        <v>646</v>
      </c>
      <c r="U88" s="349" t="s">
        <v>673</v>
      </c>
      <c r="W88" s="349" t="s">
        <v>675</v>
      </c>
      <c r="X88" s="349">
        <v>2</v>
      </c>
      <c r="Y88" s="349">
        <v>233.7</v>
      </c>
      <c r="Z88" s="349">
        <v>264.39999999999998</v>
      </c>
      <c r="AA88" s="349">
        <v>30.7</v>
      </c>
      <c r="AE88" s="349">
        <v>0.40400000000000003</v>
      </c>
      <c r="AI88" s="349">
        <v>974</v>
      </c>
      <c r="AP88" s="349" t="s">
        <v>1240</v>
      </c>
      <c r="AQ88" s="349" t="s">
        <v>1241</v>
      </c>
      <c r="AR88" s="349">
        <v>0</v>
      </c>
      <c r="AU88" s="349">
        <v>5.0636827999999996</v>
      </c>
      <c r="AV88" s="349" t="s">
        <v>1239</v>
      </c>
    </row>
    <row r="89" spans="1:48">
      <c r="A89" s="349" t="s">
        <v>182</v>
      </c>
      <c r="B89" s="349">
        <v>22</v>
      </c>
      <c r="C89" s="349" t="s">
        <v>191</v>
      </c>
      <c r="D89" s="349" t="s">
        <v>21</v>
      </c>
      <c r="E89" s="349">
        <v>7.3999999999999996E-2</v>
      </c>
      <c r="K89" s="349">
        <v>22953</v>
      </c>
      <c r="L89" s="349">
        <v>9.8190000000000008</v>
      </c>
      <c r="N89" s="349">
        <v>132.11000000000001</v>
      </c>
      <c r="Q89" s="349">
        <v>125.80200000000001</v>
      </c>
      <c r="R89" s="349" t="s">
        <v>645</v>
      </c>
      <c r="S89" s="349">
        <v>0</v>
      </c>
      <c r="T89" s="349" t="s">
        <v>646</v>
      </c>
      <c r="U89" s="349" t="s">
        <v>673</v>
      </c>
      <c r="W89" s="349" t="s">
        <v>675</v>
      </c>
      <c r="X89" s="349">
        <v>3</v>
      </c>
      <c r="Y89" s="349">
        <v>412.8</v>
      </c>
      <c r="Z89" s="349">
        <v>465.2</v>
      </c>
      <c r="AA89" s="349">
        <v>52.5</v>
      </c>
      <c r="AE89" s="349">
        <v>6.3090000000000002</v>
      </c>
      <c r="AI89" s="349">
        <v>4578</v>
      </c>
      <c r="AP89" s="349" t="s">
        <v>924</v>
      </c>
      <c r="AQ89" s="349" t="s">
        <v>1242</v>
      </c>
      <c r="AR89" s="349">
        <v>0</v>
      </c>
      <c r="AU89" s="349">
        <v>5.0148361000000001</v>
      </c>
      <c r="AV89" s="349" t="s">
        <v>1239</v>
      </c>
    </row>
    <row r="90" spans="1:48">
      <c r="A90" s="349" t="s">
        <v>182</v>
      </c>
      <c r="B90" s="349">
        <v>23</v>
      </c>
      <c r="C90" s="349" t="s">
        <v>196</v>
      </c>
      <c r="D90" s="349" t="s">
        <v>23</v>
      </c>
      <c r="E90" s="349">
        <v>4.1000000000000002E-2</v>
      </c>
      <c r="G90" s="349">
        <v>10169</v>
      </c>
      <c r="H90" s="349">
        <v>0.45100000000000001</v>
      </c>
      <c r="N90" s="349">
        <v>186.11799999999999</v>
      </c>
      <c r="O90" s="349">
        <v>184.73</v>
      </c>
      <c r="R90" s="349" t="s">
        <v>619</v>
      </c>
      <c r="S90" s="349">
        <v>0</v>
      </c>
      <c r="T90" s="349" t="s">
        <v>620</v>
      </c>
      <c r="U90" s="349" t="s">
        <v>1105</v>
      </c>
      <c r="W90" s="349" t="s">
        <v>1105</v>
      </c>
      <c r="X90" s="349">
        <v>1</v>
      </c>
      <c r="Y90" s="349">
        <v>13.2</v>
      </c>
      <c r="Z90" s="349">
        <v>38.4</v>
      </c>
      <c r="AA90" s="349">
        <v>25.2</v>
      </c>
      <c r="AB90" s="349">
        <v>1.3879999999999999</v>
      </c>
      <c r="AF90" s="349">
        <v>6945</v>
      </c>
      <c r="AJ90" s="349" t="s">
        <v>1185</v>
      </c>
      <c r="AK90" s="349" t="s">
        <v>1243</v>
      </c>
      <c r="AL90" s="349" t="s">
        <v>1244</v>
      </c>
      <c r="AR90" s="349">
        <v>0</v>
      </c>
      <c r="AS90" s="349">
        <v>0.68308780000000002</v>
      </c>
      <c r="AV90" s="349" t="s">
        <v>1245</v>
      </c>
    </row>
    <row r="91" spans="1:48">
      <c r="A91" s="349" t="s">
        <v>182</v>
      </c>
      <c r="B91" s="349">
        <v>23</v>
      </c>
      <c r="C91" s="349" t="s">
        <v>196</v>
      </c>
      <c r="D91" s="349" t="s">
        <v>23</v>
      </c>
      <c r="E91" s="349">
        <v>4.1000000000000002E-2</v>
      </c>
      <c r="G91" s="349">
        <v>10202</v>
      </c>
      <c r="H91" s="349">
        <v>0</v>
      </c>
      <c r="N91" s="349">
        <v>187.19399999999999</v>
      </c>
      <c r="O91" s="349">
        <v>185.79900000000001</v>
      </c>
      <c r="R91" s="349" t="s">
        <v>619</v>
      </c>
      <c r="S91" s="349">
        <v>0</v>
      </c>
      <c r="T91" s="349" t="s">
        <v>620</v>
      </c>
      <c r="U91" s="349" t="s">
        <v>1105</v>
      </c>
      <c r="W91" s="349" t="s">
        <v>1105</v>
      </c>
      <c r="X91" s="349">
        <v>2</v>
      </c>
      <c r="Y91" s="349">
        <v>53.5</v>
      </c>
      <c r="Z91" s="349">
        <v>78.599999999999994</v>
      </c>
      <c r="AA91" s="349">
        <v>25.2</v>
      </c>
      <c r="AB91" s="349">
        <v>1.395</v>
      </c>
      <c r="AF91" s="349">
        <v>6963</v>
      </c>
      <c r="AJ91" s="349" t="s">
        <v>1246</v>
      </c>
      <c r="AK91" s="349" t="s">
        <v>1247</v>
      </c>
      <c r="AL91" s="349" t="s">
        <v>1248</v>
      </c>
      <c r="AR91" s="349">
        <v>1</v>
      </c>
      <c r="AS91" s="349">
        <v>0.68278000000000005</v>
      </c>
      <c r="AV91" s="349" t="s">
        <v>1245</v>
      </c>
    </row>
    <row r="92" spans="1:48">
      <c r="A92" s="349" t="s">
        <v>182</v>
      </c>
      <c r="B92" s="349">
        <v>23</v>
      </c>
      <c r="C92" s="349" t="s">
        <v>196</v>
      </c>
      <c r="D92" s="349" t="s">
        <v>23</v>
      </c>
      <c r="E92" s="349">
        <v>4.1000000000000002E-2</v>
      </c>
      <c r="I92" s="349">
        <v>6397</v>
      </c>
      <c r="J92" s="349">
        <v>-10.462</v>
      </c>
      <c r="N92" s="349">
        <v>182.636</v>
      </c>
      <c r="P92" s="349">
        <v>179.77099999999999</v>
      </c>
      <c r="R92" s="349" t="s">
        <v>635</v>
      </c>
      <c r="S92" s="349">
        <v>89</v>
      </c>
      <c r="T92" s="349" t="s">
        <v>620</v>
      </c>
      <c r="U92" s="349" t="s">
        <v>1105</v>
      </c>
      <c r="W92" s="349" t="s">
        <v>1105</v>
      </c>
      <c r="X92" s="349">
        <v>3</v>
      </c>
      <c r="Y92" s="349">
        <v>437.8</v>
      </c>
      <c r="Z92" s="349">
        <v>473</v>
      </c>
      <c r="AA92" s="349">
        <v>35.200000000000003</v>
      </c>
      <c r="AC92" s="349">
        <v>2.1120000000000001</v>
      </c>
      <c r="AD92" s="349">
        <v>0.752</v>
      </c>
      <c r="AG92" s="349">
        <v>7510</v>
      </c>
      <c r="AH92" s="349">
        <v>8920</v>
      </c>
      <c r="AM92" s="349" t="s">
        <v>890</v>
      </c>
      <c r="AN92" s="349" t="s">
        <v>891</v>
      </c>
      <c r="AO92" s="349" t="s">
        <v>784</v>
      </c>
      <c r="AR92" s="349">
        <v>0</v>
      </c>
      <c r="AT92" s="349">
        <v>1.1747646</v>
      </c>
      <c r="AV92" s="349" t="s">
        <v>1245</v>
      </c>
    </row>
    <row r="93" spans="1:48">
      <c r="A93" s="349" t="s">
        <v>182</v>
      </c>
      <c r="B93" s="349">
        <v>23</v>
      </c>
      <c r="C93" s="349" t="s">
        <v>196</v>
      </c>
      <c r="D93" s="349" t="s">
        <v>23</v>
      </c>
      <c r="E93" s="349">
        <v>4.1000000000000002E-2</v>
      </c>
      <c r="I93" s="349">
        <v>6388</v>
      </c>
      <c r="J93" s="349">
        <v>-11.5</v>
      </c>
      <c r="N93" s="349">
        <v>182.80199999999999</v>
      </c>
      <c r="P93" s="349">
        <v>179.93799999999999</v>
      </c>
      <c r="R93" s="349" t="s">
        <v>635</v>
      </c>
      <c r="S93" s="349">
        <v>89</v>
      </c>
      <c r="T93" s="349" t="s">
        <v>620</v>
      </c>
      <c r="U93" s="349" t="s">
        <v>1105</v>
      </c>
      <c r="W93" s="349" t="s">
        <v>1105</v>
      </c>
      <c r="X93" s="349">
        <v>4</v>
      </c>
      <c r="Y93" s="349">
        <v>488.1</v>
      </c>
      <c r="Z93" s="349">
        <v>523.29999999999995</v>
      </c>
      <c r="AA93" s="349">
        <v>35.200000000000003</v>
      </c>
      <c r="AC93" s="349">
        <v>2.1120000000000001</v>
      </c>
      <c r="AD93" s="349">
        <v>0.752</v>
      </c>
      <c r="AG93" s="349">
        <v>7494</v>
      </c>
      <c r="AH93" s="349">
        <v>8897</v>
      </c>
      <c r="AM93" s="349" t="s">
        <v>735</v>
      </c>
      <c r="AN93" s="349" t="s">
        <v>894</v>
      </c>
      <c r="AO93" s="349" t="s">
        <v>1249</v>
      </c>
      <c r="AR93" s="349">
        <v>1</v>
      </c>
      <c r="AT93" s="349">
        <v>1.1735639</v>
      </c>
      <c r="AV93" s="349" t="s">
        <v>1245</v>
      </c>
    </row>
    <row r="94" spans="1:48">
      <c r="A94" s="349" t="s">
        <v>182</v>
      </c>
      <c r="B94" s="349">
        <v>24</v>
      </c>
      <c r="C94" s="349" t="s">
        <v>196</v>
      </c>
      <c r="D94" s="349" t="s">
        <v>23</v>
      </c>
      <c r="E94" s="349">
        <v>4.1000000000000002E-2</v>
      </c>
      <c r="K94" s="349">
        <v>23062</v>
      </c>
      <c r="L94" s="349">
        <v>9.6</v>
      </c>
      <c r="N94" s="349">
        <v>134.12</v>
      </c>
      <c r="Q94" s="349">
        <v>127.717</v>
      </c>
      <c r="R94" s="349" t="s">
        <v>645</v>
      </c>
      <c r="S94" s="349">
        <v>0</v>
      </c>
      <c r="T94" s="349" t="s">
        <v>646</v>
      </c>
      <c r="U94" s="349" t="s">
        <v>673</v>
      </c>
      <c r="W94" s="349" t="s">
        <v>675</v>
      </c>
      <c r="X94" s="349">
        <v>1</v>
      </c>
      <c r="Y94" s="349">
        <v>29.5</v>
      </c>
      <c r="Z94" s="349">
        <v>83.6</v>
      </c>
      <c r="AA94" s="349">
        <v>54.1</v>
      </c>
      <c r="AE94" s="349">
        <v>6.4039999999999999</v>
      </c>
      <c r="AI94" s="349">
        <v>4602</v>
      </c>
      <c r="AP94" s="349" t="s">
        <v>1250</v>
      </c>
      <c r="AQ94" s="349" t="s">
        <v>1251</v>
      </c>
      <c r="AR94" s="349">
        <v>1</v>
      </c>
      <c r="AU94" s="349">
        <v>5.0138518999999997</v>
      </c>
      <c r="AV94" s="349" t="s">
        <v>1252</v>
      </c>
    </row>
    <row r="95" spans="1:48">
      <c r="A95" s="349" t="s">
        <v>182</v>
      </c>
      <c r="B95" s="349">
        <v>24</v>
      </c>
      <c r="C95" s="349" t="s">
        <v>196</v>
      </c>
      <c r="D95" s="349" t="s">
        <v>23</v>
      </c>
      <c r="E95" s="349">
        <v>4.1000000000000002E-2</v>
      </c>
      <c r="F95" s="349" t="s">
        <v>764</v>
      </c>
      <c r="K95" s="349">
        <v>2523</v>
      </c>
      <c r="L95" s="349">
        <v>11.228</v>
      </c>
      <c r="N95" s="349">
        <v>4.2729999999999997</v>
      </c>
      <c r="Q95" s="349">
        <v>4.069</v>
      </c>
      <c r="R95" s="349" t="s">
        <v>645</v>
      </c>
      <c r="S95" s="349">
        <v>0</v>
      </c>
      <c r="T95" s="349" t="s">
        <v>646</v>
      </c>
      <c r="U95" s="349" t="s">
        <v>673</v>
      </c>
      <c r="W95" s="349" t="s">
        <v>675</v>
      </c>
      <c r="X95" s="349">
        <v>2</v>
      </c>
      <c r="Y95" s="349">
        <v>234.7</v>
      </c>
      <c r="Z95" s="349">
        <v>261.89999999999998</v>
      </c>
      <c r="AA95" s="349">
        <v>27.2</v>
      </c>
      <c r="AE95" s="349">
        <v>0.20399999999999999</v>
      </c>
      <c r="AI95" s="349">
        <v>505</v>
      </c>
      <c r="AP95" s="349" t="s">
        <v>1253</v>
      </c>
      <c r="AQ95" s="349" t="s">
        <v>1254</v>
      </c>
      <c r="AR95" s="349">
        <v>0</v>
      </c>
      <c r="AU95" s="349">
        <v>5.0212675999999998</v>
      </c>
      <c r="AV95" s="349" t="s">
        <v>1252</v>
      </c>
    </row>
    <row r="96" spans="1:48">
      <c r="A96" s="349" t="s">
        <v>182</v>
      </c>
      <c r="B96" s="349">
        <v>24</v>
      </c>
      <c r="C96" s="349" t="s">
        <v>196</v>
      </c>
      <c r="D96" s="349" t="s">
        <v>23</v>
      </c>
      <c r="E96" s="349">
        <v>4.1000000000000002E-2</v>
      </c>
      <c r="K96" s="349">
        <v>22943</v>
      </c>
      <c r="L96" s="349">
        <v>9.8149999999999995</v>
      </c>
      <c r="N96" s="349">
        <v>131.65600000000001</v>
      </c>
      <c r="Q96" s="349">
        <v>125.369</v>
      </c>
      <c r="R96" s="349" t="s">
        <v>645</v>
      </c>
      <c r="S96" s="349">
        <v>0</v>
      </c>
      <c r="T96" s="349" t="s">
        <v>646</v>
      </c>
      <c r="U96" s="349" t="s">
        <v>673</v>
      </c>
      <c r="W96" s="349" t="s">
        <v>675</v>
      </c>
      <c r="X96" s="349">
        <v>3</v>
      </c>
      <c r="Y96" s="349">
        <v>412.8</v>
      </c>
      <c r="Z96" s="349">
        <v>464.8</v>
      </c>
      <c r="AA96" s="349">
        <v>52</v>
      </c>
      <c r="AE96" s="349">
        <v>6.2869999999999999</v>
      </c>
      <c r="AI96" s="349">
        <v>4577</v>
      </c>
      <c r="AP96" s="349" t="s">
        <v>1255</v>
      </c>
      <c r="AQ96" s="349" t="s">
        <v>1256</v>
      </c>
      <c r="AR96" s="349">
        <v>0</v>
      </c>
      <c r="AU96" s="349">
        <v>5.0148301000000002</v>
      </c>
      <c r="AV96" s="349" t="s">
        <v>1252</v>
      </c>
    </row>
    <row r="97" spans="1:48">
      <c r="A97" s="349" t="s">
        <v>182</v>
      </c>
      <c r="B97" s="349">
        <v>25</v>
      </c>
      <c r="C97" s="349" t="s">
        <v>197</v>
      </c>
      <c r="D97" s="349" t="s">
        <v>23</v>
      </c>
      <c r="E97" s="349">
        <v>7.1999999999999995E-2</v>
      </c>
      <c r="G97" s="349">
        <v>10183</v>
      </c>
      <c r="H97" s="349">
        <v>0.42899999999999999</v>
      </c>
      <c r="N97" s="349">
        <v>186.18600000000001</v>
      </c>
      <c r="O97" s="349">
        <v>184.797</v>
      </c>
      <c r="R97" s="349" t="s">
        <v>619</v>
      </c>
      <c r="S97" s="349">
        <v>0</v>
      </c>
      <c r="T97" s="349" t="s">
        <v>620</v>
      </c>
      <c r="U97" s="349" t="s">
        <v>1105</v>
      </c>
      <c r="W97" s="349" t="s">
        <v>1105</v>
      </c>
      <c r="X97" s="349">
        <v>1</v>
      </c>
      <c r="Y97" s="349">
        <v>13.2</v>
      </c>
      <c r="Z97" s="349">
        <v>38.4</v>
      </c>
      <c r="AA97" s="349">
        <v>25.2</v>
      </c>
      <c r="AB97" s="349">
        <v>1.389</v>
      </c>
      <c r="AF97" s="349">
        <v>6953</v>
      </c>
      <c r="AJ97" s="349" t="s">
        <v>1257</v>
      </c>
      <c r="AK97" s="349" t="s">
        <v>631</v>
      </c>
      <c r="AL97" s="349" t="s">
        <v>1258</v>
      </c>
      <c r="AR97" s="349">
        <v>0</v>
      </c>
      <c r="AS97" s="349">
        <v>0.68308080000000004</v>
      </c>
      <c r="AV97" s="349" t="s">
        <v>1259</v>
      </c>
    </row>
    <row r="98" spans="1:48">
      <c r="A98" s="349" t="s">
        <v>182</v>
      </c>
      <c r="B98" s="349">
        <v>25</v>
      </c>
      <c r="C98" s="349" t="s">
        <v>197</v>
      </c>
      <c r="D98" s="349" t="s">
        <v>23</v>
      </c>
      <c r="E98" s="349">
        <v>7.1999999999999995E-2</v>
      </c>
      <c r="G98" s="349">
        <v>10196</v>
      </c>
      <c r="H98" s="349">
        <v>0</v>
      </c>
      <c r="N98" s="349">
        <v>187.178</v>
      </c>
      <c r="O98" s="349">
        <v>185.78200000000001</v>
      </c>
      <c r="R98" s="349" t="s">
        <v>619</v>
      </c>
      <c r="S98" s="349">
        <v>0</v>
      </c>
      <c r="T98" s="349" t="s">
        <v>620</v>
      </c>
      <c r="U98" s="349" t="s">
        <v>1105</v>
      </c>
      <c r="W98" s="349" t="s">
        <v>1105</v>
      </c>
      <c r="X98" s="349">
        <v>2</v>
      </c>
      <c r="Y98" s="349">
        <v>53.5</v>
      </c>
      <c r="Z98" s="349">
        <v>78.599999999999994</v>
      </c>
      <c r="AA98" s="349">
        <v>25.2</v>
      </c>
      <c r="AB98" s="349">
        <v>1.395</v>
      </c>
      <c r="AF98" s="349">
        <v>6958</v>
      </c>
      <c r="AJ98" s="349" t="s">
        <v>1195</v>
      </c>
      <c r="AK98" s="349" t="s">
        <v>1260</v>
      </c>
      <c r="AL98" s="349" t="s">
        <v>1261</v>
      </c>
      <c r="AR98" s="349">
        <v>1</v>
      </c>
      <c r="AS98" s="349">
        <v>0.68278819999999996</v>
      </c>
      <c r="AV98" s="349" t="s">
        <v>1259</v>
      </c>
    </row>
    <row r="99" spans="1:48">
      <c r="A99" s="349" t="s">
        <v>182</v>
      </c>
      <c r="B99" s="349">
        <v>25</v>
      </c>
      <c r="C99" s="349" t="s">
        <v>197</v>
      </c>
      <c r="D99" s="349" t="s">
        <v>23</v>
      </c>
      <c r="E99" s="349">
        <v>7.1999999999999995E-2</v>
      </c>
      <c r="I99" s="349">
        <v>6411</v>
      </c>
      <c r="J99" s="349">
        <v>-10.474</v>
      </c>
      <c r="N99" s="349">
        <v>182.58500000000001</v>
      </c>
      <c r="P99" s="349">
        <v>179.721</v>
      </c>
      <c r="R99" s="349" t="s">
        <v>635</v>
      </c>
      <c r="S99" s="349">
        <v>89</v>
      </c>
      <c r="T99" s="349" t="s">
        <v>620</v>
      </c>
      <c r="U99" s="349" t="s">
        <v>1105</v>
      </c>
      <c r="W99" s="349" t="s">
        <v>1105</v>
      </c>
      <c r="X99" s="349">
        <v>3</v>
      </c>
      <c r="Y99" s="349">
        <v>437.8</v>
      </c>
      <c r="Z99" s="349">
        <v>473</v>
      </c>
      <c r="AA99" s="349">
        <v>35.200000000000003</v>
      </c>
      <c r="AC99" s="349">
        <v>2.1110000000000002</v>
      </c>
      <c r="AD99" s="349">
        <v>0.752</v>
      </c>
      <c r="AG99" s="349">
        <v>7526</v>
      </c>
      <c r="AH99" s="349">
        <v>8940</v>
      </c>
      <c r="AM99" s="349" t="s">
        <v>890</v>
      </c>
      <c r="AN99" s="349" t="s">
        <v>891</v>
      </c>
      <c r="AO99" s="349" t="s">
        <v>1262</v>
      </c>
      <c r="AR99" s="349">
        <v>0</v>
      </c>
      <c r="AT99" s="349">
        <v>1.1747593000000001</v>
      </c>
      <c r="AV99" s="349" t="s">
        <v>1259</v>
      </c>
    </row>
    <row r="100" spans="1:48">
      <c r="A100" s="349" t="s">
        <v>182</v>
      </c>
      <c r="B100" s="349">
        <v>25</v>
      </c>
      <c r="C100" s="349" t="s">
        <v>197</v>
      </c>
      <c r="D100" s="349" t="s">
        <v>23</v>
      </c>
      <c r="E100" s="349">
        <v>7.1999999999999995E-2</v>
      </c>
      <c r="I100" s="349">
        <v>6388</v>
      </c>
      <c r="J100" s="349">
        <v>-11.5</v>
      </c>
      <c r="N100" s="349">
        <v>182.90799999999999</v>
      </c>
      <c r="P100" s="349">
        <v>180.042</v>
      </c>
      <c r="R100" s="349" t="s">
        <v>635</v>
      </c>
      <c r="S100" s="349">
        <v>89</v>
      </c>
      <c r="T100" s="349" t="s">
        <v>620</v>
      </c>
      <c r="U100" s="349" t="s">
        <v>1105</v>
      </c>
      <c r="W100" s="349" t="s">
        <v>1105</v>
      </c>
      <c r="X100" s="349">
        <v>4</v>
      </c>
      <c r="Y100" s="349">
        <v>488.1</v>
      </c>
      <c r="Z100" s="349">
        <v>523.29999999999995</v>
      </c>
      <c r="AA100" s="349">
        <v>35.200000000000003</v>
      </c>
      <c r="AC100" s="349">
        <v>2.113</v>
      </c>
      <c r="AD100" s="349">
        <v>0.753</v>
      </c>
      <c r="AG100" s="349">
        <v>7495</v>
      </c>
      <c r="AH100" s="349">
        <v>8899</v>
      </c>
      <c r="AM100" s="349" t="s">
        <v>735</v>
      </c>
      <c r="AN100" s="349" t="s">
        <v>894</v>
      </c>
      <c r="AO100" s="349" t="s">
        <v>1003</v>
      </c>
      <c r="AR100" s="349">
        <v>1</v>
      </c>
      <c r="AT100" s="349">
        <v>1.1735717000000001</v>
      </c>
      <c r="AV100" s="349" t="s">
        <v>1259</v>
      </c>
    </row>
    <row r="101" spans="1:48">
      <c r="A101" s="349" t="s">
        <v>182</v>
      </c>
      <c r="B101" s="349">
        <v>26</v>
      </c>
      <c r="C101" s="349" t="s">
        <v>197</v>
      </c>
      <c r="D101" s="349" t="s">
        <v>23</v>
      </c>
      <c r="E101" s="349">
        <v>7.1999999999999995E-2</v>
      </c>
      <c r="K101" s="349">
        <v>23167</v>
      </c>
      <c r="L101" s="349">
        <v>9.6</v>
      </c>
      <c r="N101" s="349">
        <v>134.76400000000001</v>
      </c>
      <c r="Q101" s="349">
        <v>128.32900000000001</v>
      </c>
      <c r="R101" s="349" t="s">
        <v>645</v>
      </c>
      <c r="S101" s="349">
        <v>0</v>
      </c>
      <c r="T101" s="349" t="s">
        <v>646</v>
      </c>
      <c r="U101" s="349" t="s">
        <v>673</v>
      </c>
      <c r="W101" s="349" t="s">
        <v>675</v>
      </c>
      <c r="X101" s="349">
        <v>1</v>
      </c>
      <c r="Y101" s="349">
        <v>29.5</v>
      </c>
      <c r="Z101" s="349">
        <v>83.4</v>
      </c>
      <c r="AA101" s="349">
        <v>53.9</v>
      </c>
      <c r="AE101" s="349">
        <v>6.4349999999999996</v>
      </c>
      <c r="AI101" s="349">
        <v>4623</v>
      </c>
      <c r="AP101" s="349" t="s">
        <v>1246</v>
      </c>
      <c r="AQ101" s="349" t="s">
        <v>1263</v>
      </c>
      <c r="AR101" s="349">
        <v>1</v>
      </c>
      <c r="AU101" s="349">
        <v>5.0143418000000004</v>
      </c>
      <c r="AV101" s="349" t="s">
        <v>1264</v>
      </c>
    </row>
    <row r="102" spans="1:48">
      <c r="A102" s="349" t="s">
        <v>182</v>
      </c>
      <c r="B102" s="349">
        <v>26</v>
      </c>
      <c r="C102" s="349" t="s">
        <v>197</v>
      </c>
      <c r="D102" s="349" t="s">
        <v>23</v>
      </c>
      <c r="E102" s="349">
        <v>7.1999999999999995E-2</v>
      </c>
      <c r="F102" s="349" t="s">
        <v>764</v>
      </c>
      <c r="K102" s="349">
        <v>4937</v>
      </c>
      <c r="L102" s="349">
        <v>10.021000000000001</v>
      </c>
      <c r="N102" s="349">
        <v>8.2929999999999993</v>
      </c>
      <c r="Q102" s="349">
        <v>7.8970000000000002</v>
      </c>
      <c r="R102" s="349" t="s">
        <v>645</v>
      </c>
      <c r="S102" s="349">
        <v>0</v>
      </c>
      <c r="T102" s="349" t="s">
        <v>646</v>
      </c>
      <c r="U102" s="349" t="s">
        <v>673</v>
      </c>
      <c r="W102" s="349" t="s">
        <v>675</v>
      </c>
      <c r="X102" s="349">
        <v>2</v>
      </c>
      <c r="Y102" s="349">
        <v>233.9</v>
      </c>
      <c r="Z102" s="349">
        <v>264</v>
      </c>
      <c r="AA102" s="349">
        <v>30.1</v>
      </c>
      <c r="AE102" s="349">
        <v>0.39600000000000002</v>
      </c>
      <c r="AI102" s="349">
        <v>989</v>
      </c>
      <c r="AP102" s="349" t="s">
        <v>623</v>
      </c>
      <c r="AQ102" s="349" t="s">
        <v>1265</v>
      </c>
      <c r="AR102" s="349">
        <v>0</v>
      </c>
      <c r="AU102" s="349">
        <v>5.0162592000000004</v>
      </c>
      <c r="AV102" s="349" t="s">
        <v>1264</v>
      </c>
    </row>
    <row r="103" spans="1:48">
      <c r="A103" s="349" t="s">
        <v>182</v>
      </c>
      <c r="B103" s="349">
        <v>26</v>
      </c>
      <c r="C103" s="349" t="s">
        <v>197</v>
      </c>
      <c r="D103" s="349" t="s">
        <v>23</v>
      </c>
      <c r="E103" s="349">
        <v>7.1999999999999995E-2</v>
      </c>
      <c r="K103" s="349">
        <v>23091</v>
      </c>
      <c r="L103" s="349">
        <v>9.8040000000000003</v>
      </c>
      <c r="N103" s="349">
        <v>132.45599999999999</v>
      </c>
      <c r="Q103" s="349">
        <v>126.131</v>
      </c>
      <c r="R103" s="349" t="s">
        <v>645</v>
      </c>
      <c r="S103" s="349">
        <v>0</v>
      </c>
      <c r="T103" s="349" t="s">
        <v>646</v>
      </c>
      <c r="U103" s="349" t="s">
        <v>673</v>
      </c>
      <c r="W103" s="349" t="s">
        <v>675</v>
      </c>
      <c r="X103" s="349">
        <v>3</v>
      </c>
      <c r="Y103" s="349">
        <v>412.8</v>
      </c>
      <c r="Z103" s="349">
        <v>465</v>
      </c>
      <c r="AA103" s="349">
        <v>52.3</v>
      </c>
      <c r="AE103" s="349">
        <v>6.3259999999999996</v>
      </c>
      <c r="AI103" s="349">
        <v>4606</v>
      </c>
      <c r="AP103" s="349" t="s">
        <v>683</v>
      </c>
      <c r="AQ103" s="349" t="s">
        <v>1266</v>
      </c>
      <c r="AR103" s="349">
        <v>0</v>
      </c>
      <c r="AU103" s="349">
        <v>5.0152728</v>
      </c>
      <c r="AV103" s="349" t="s">
        <v>1264</v>
      </c>
    </row>
    <row r="104" spans="1:48">
      <c r="A104" s="349" t="s">
        <v>182</v>
      </c>
      <c r="B104" s="349">
        <v>27</v>
      </c>
      <c r="C104" s="349" t="s">
        <v>198</v>
      </c>
      <c r="D104" s="349" t="s">
        <v>23</v>
      </c>
      <c r="E104" s="349">
        <v>0.161</v>
      </c>
      <c r="G104" s="349">
        <v>10216</v>
      </c>
      <c r="H104" s="349">
        <v>0.45200000000000001</v>
      </c>
      <c r="N104" s="349">
        <v>186.51599999999999</v>
      </c>
      <c r="O104" s="349">
        <v>185.125</v>
      </c>
      <c r="R104" s="349" t="s">
        <v>619</v>
      </c>
      <c r="S104" s="349">
        <v>0</v>
      </c>
      <c r="T104" s="349" t="s">
        <v>620</v>
      </c>
      <c r="U104" s="349" t="s">
        <v>1105</v>
      </c>
      <c r="W104" s="349" t="s">
        <v>1105</v>
      </c>
      <c r="X104" s="349">
        <v>1</v>
      </c>
      <c r="Y104" s="349">
        <v>13.2</v>
      </c>
      <c r="Z104" s="349">
        <v>38.4</v>
      </c>
      <c r="AA104" s="349">
        <v>25.2</v>
      </c>
      <c r="AB104" s="349">
        <v>1.391</v>
      </c>
      <c r="AF104" s="349">
        <v>6977</v>
      </c>
      <c r="AJ104" s="349" t="s">
        <v>1267</v>
      </c>
      <c r="AK104" s="349" t="s">
        <v>707</v>
      </c>
      <c r="AL104" s="349" t="s">
        <v>1268</v>
      </c>
      <c r="AR104" s="349">
        <v>0</v>
      </c>
      <c r="AS104" s="349">
        <v>0.68308590000000002</v>
      </c>
      <c r="AV104" s="349" t="s">
        <v>1269</v>
      </c>
    </row>
    <row r="105" spans="1:48">
      <c r="A105" s="349" t="s">
        <v>182</v>
      </c>
      <c r="B105" s="349">
        <v>27</v>
      </c>
      <c r="C105" s="349" t="s">
        <v>198</v>
      </c>
      <c r="D105" s="349" t="s">
        <v>23</v>
      </c>
      <c r="E105" s="349">
        <v>0.161</v>
      </c>
      <c r="G105" s="349">
        <v>10214</v>
      </c>
      <c r="H105" s="349">
        <v>0</v>
      </c>
      <c r="N105" s="349">
        <v>187.322</v>
      </c>
      <c r="O105" s="349">
        <v>185.92599999999999</v>
      </c>
      <c r="R105" s="349" t="s">
        <v>619</v>
      </c>
      <c r="S105" s="349">
        <v>0</v>
      </c>
      <c r="T105" s="349" t="s">
        <v>620</v>
      </c>
      <c r="U105" s="349" t="s">
        <v>1105</v>
      </c>
      <c r="W105" s="349" t="s">
        <v>1105</v>
      </c>
      <c r="X105" s="349">
        <v>2</v>
      </c>
      <c r="Y105" s="349">
        <v>53.5</v>
      </c>
      <c r="Z105" s="349">
        <v>78.599999999999994</v>
      </c>
      <c r="AA105" s="349">
        <v>25.2</v>
      </c>
      <c r="AB105" s="349">
        <v>1.3959999999999999</v>
      </c>
      <c r="AF105" s="349">
        <v>6971</v>
      </c>
      <c r="AJ105" s="349" t="s">
        <v>915</v>
      </c>
      <c r="AK105" s="349" t="s">
        <v>686</v>
      </c>
      <c r="AL105" s="349" t="s">
        <v>1270</v>
      </c>
      <c r="AR105" s="349">
        <v>1</v>
      </c>
      <c r="AS105" s="349">
        <v>0.68277750000000004</v>
      </c>
      <c r="AV105" s="349" t="s">
        <v>1269</v>
      </c>
    </row>
    <row r="106" spans="1:48">
      <c r="A106" s="349" t="s">
        <v>182</v>
      </c>
      <c r="B106" s="349">
        <v>27</v>
      </c>
      <c r="C106" s="349" t="s">
        <v>198</v>
      </c>
      <c r="D106" s="349" t="s">
        <v>23</v>
      </c>
      <c r="E106" s="349">
        <v>0.161</v>
      </c>
      <c r="I106" s="349">
        <v>6406</v>
      </c>
      <c r="J106" s="349">
        <v>-10.462</v>
      </c>
      <c r="N106" s="349">
        <v>182.44900000000001</v>
      </c>
      <c r="P106" s="349">
        <v>179.58699999999999</v>
      </c>
      <c r="R106" s="349" t="s">
        <v>635</v>
      </c>
      <c r="S106" s="349">
        <v>89</v>
      </c>
      <c r="T106" s="349" t="s">
        <v>620</v>
      </c>
      <c r="U106" s="349" t="s">
        <v>1105</v>
      </c>
      <c r="W106" s="349" t="s">
        <v>1105</v>
      </c>
      <c r="X106" s="349">
        <v>3</v>
      </c>
      <c r="Y106" s="349">
        <v>437.8</v>
      </c>
      <c r="Z106" s="349">
        <v>473</v>
      </c>
      <c r="AA106" s="349">
        <v>35.200000000000003</v>
      </c>
      <c r="AC106" s="349">
        <v>2.11</v>
      </c>
      <c r="AD106" s="349">
        <v>0.752</v>
      </c>
      <c r="AG106" s="349">
        <v>7520</v>
      </c>
      <c r="AH106" s="349">
        <v>8933</v>
      </c>
      <c r="AM106" s="349" t="s">
        <v>847</v>
      </c>
      <c r="AN106" s="349" t="s">
        <v>869</v>
      </c>
      <c r="AO106" s="349" t="s">
        <v>1271</v>
      </c>
      <c r="AR106" s="349">
        <v>0</v>
      </c>
      <c r="AT106" s="349">
        <v>1.1747439</v>
      </c>
      <c r="AV106" s="349" t="s">
        <v>1269</v>
      </c>
    </row>
    <row r="107" spans="1:48">
      <c r="A107" s="349" t="s">
        <v>182</v>
      </c>
      <c r="B107" s="349">
        <v>27</v>
      </c>
      <c r="C107" s="349" t="s">
        <v>198</v>
      </c>
      <c r="D107" s="349" t="s">
        <v>23</v>
      </c>
      <c r="E107" s="349">
        <v>0.161</v>
      </c>
      <c r="I107" s="349">
        <v>6394</v>
      </c>
      <c r="J107" s="349">
        <v>-11.5</v>
      </c>
      <c r="N107" s="349">
        <v>182.64099999999999</v>
      </c>
      <c r="P107" s="349">
        <v>179.78</v>
      </c>
      <c r="R107" s="349" t="s">
        <v>635</v>
      </c>
      <c r="S107" s="349">
        <v>89</v>
      </c>
      <c r="T107" s="349" t="s">
        <v>620</v>
      </c>
      <c r="U107" s="349" t="s">
        <v>1105</v>
      </c>
      <c r="W107" s="349" t="s">
        <v>1105</v>
      </c>
      <c r="X107" s="349">
        <v>4</v>
      </c>
      <c r="Y107" s="349">
        <v>488.1</v>
      </c>
      <c r="Z107" s="349">
        <v>523.29999999999995</v>
      </c>
      <c r="AA107" s="349">
        <v>35.200000000000003</v>
      </c>
      <c r="AC107" s="349">
        <v>2.11</v>
      </c>
      <c r="AD107" s="349">
        <v>0.752</v>
      </c>
      <c r="AG107" s="349">
        <v>7501</v>
      </c>
      <c r="AH107" s="349">
        <v>8906</v>
      </c>
      <c r="AM107" s="349" t="s">
        <v>735</v>
      </c>
      <c r="AN107" s="349" t="s">
        <v>894</v>
      </c>
      <c r="AO107" s="349" t="s">
        <v>668</v>
      </c>
      <c r="AR107" s="349">
        <v>1</v>
      </c>
      <c r="AT107" s="349">
        <v>1.1735435000000001</v>
      </c>
      <c r="AV107" s="349" t="s">
        <v>1269</v>
      </c>
    </row>
    <row r="108" spans="1:48">
      <c r="A108" s="349" t="s">
        <v>182</v>
      </c>
      <c r="B108" s="349">
        <v>28</v>
      </c>
      <c r="C108" s="349" t="s">
        <v>198</v>
      </c>
      <c r="D108" s="349" t="s">
        <v>23</v>
      </c>
      <c r="E108" s="349">
        <v>0.161</v>
      </c>
      <c r="K108" s="349">
        <v>23207</v>
      </c>
      <c r="L108" s="349">
        <v>9.6</v>
      </c>
      <c r="N108" s="349">
        <v>134.69900000000001</v>
      </c>
      <c r="Q108" s="349">
        <v>128.268</v>
      </c>
      <c r="R108" s="349" t="s">
        <v>645</v>
      </c>
      <c r="S108" s="349">
        <v>0</v>
      </c>
      <c r="T108" s="349" t="s">
        <v>646</v>
      </c>
      <c r="U108" s="349" t="s">
        <v>673</v>
      </c>
      <c r="W108" s="349" t="s">
        <v>675</v>
      </c>
      <c r="X108" s="349">
        <v>1</v>
      </c>
      <c r="Y108" s="349">
        <v>29.5</v>
      </c>
      <c r="Z108" s="349">
        <v>83.4</v>
      </c>
      <c r="AA108" s="349">
        <v>53.9</v>
      </c>
      <c r="AE108" s="349">
        <v>6.431</v>
      </c>
      <c r="AI108" s="349">
        <v>4631</v>
      </c>
      <c r="AP108" s="349" t="s">
        <v>1272</v>
      </c>
      <c r="AQ108" s="349" t="s">
        <v>1273</v>
      </c>
      <c r="AR108" s="349">
        <v>1</v>
      </c>
      <c r="AU108" s="349">
        <v>5.0140656000000003</v>
      </c>
      <c r="AV108" s="349" t="s">
        <v>1274</v>
      </c>
    </row>
    <row r="109" spans="1:48">
      <c r="A109" s="349" t="s">
        <v>182</v>
      </c>
      <c r="B109" s="349">
        <v>28</v>
      </c>
      <c r="C109" s="349" t="s">
        <v>198</v>
      </c>
      <c r="D109" s="349" t="s">
        <v>23</v>
      </c>
      <c r="E109" s="349">
        <v>0.161</v>
      </c>
      <c r="F109" s="349" t="s">
        <v>764</v>
      </c>
      <c r="K109" s="349">
        <v>12490</v>
      </c>
      <c r="L109" s="349">
        <v>8.827</v>
      </c>
      <c r="N109" s="349">
        <v>21.071999999999999</v>
      </c>
      <c r="Q109" s="349">
        <v>20.065999999999999</v>
      </c>
      <c r="R109" s="349" t="s">
        <v>645</v>
      </c>
      <c r="S109" s="349">
        <v>0</v>
      </c>
      <c r="T109" s="349" t="s">
        <v>646</v>
      </c>
      <c r="U109" s="349" t="s">
        <v>673</v>
      </c>
      <c r="W109" s="349" t="s">
        <v>675</v>
      </c>
      <c r="X109" s="349">
        <v>2</v>
      </c>
      <c r="Y109" s="349">
        <v>232.4</v>
      </c>
      <c r="Z109" s="349">
        <v>267.89999999999998</v>
      </c>
      <c r="AA109" s="349">
        <v>35.5</v>
      </c>
      <c r="AE109" s="349">
        <v>1.0049999999999999</v>
      </c>
      <c r="AI109" s="349">
        <v>2503</v>
      </c>
      <c r="AP109" s="349" t="s">
        <v>682</v>
      </c>
      <c r="AQ109" s="349" t="s">
        <v>1275</v>
      </c>
      <c r="AR109" s="349">
        <v>0</v>
      </c>
      <c r="AU109" s="349">
        <v>5.0105427000000002</v>
      </c>
      <c r="AV109" s="349" t="s">
        <v>1274</v>
      </c>
    </row>
    <row r="110" spans="1:48">
      <c r="A110" s="349" t="s">
        <v>182</v>
      </c>
      <c r="B110" s="349">
        <v>28</v>
      </c>
      <c r="C110" s="349" t="s">
        <v>198</v>
      </c>
      <c r="D110" s="349" t="s">
        <v>23</v>
      </c>
      <c r="E110" s="349">
        <v>0.161</v>
      </c>
      <c r="K110" s="349">
        <v>23135</v>
      </c>
      <c r="L110" s="349">
        <v>9.8070000000000004</v>
      </c>
      <c r="N110" s="349">
        <v>132.79300000000001</v>
      </c>
      <c r="Q110" s="349">
        <v>126.452</v>
      </c>
      <c r="R110" s="349" t="s">
        <v>645</v>
      </c>
      <c r="S110" s="349">
        <v>0</v>
      </c>
      <c r="T110" s="349" t="s">
        <v>646</v>
      </c>
      <c r="U110" s="349" t="s">
        <v>673</v>
      </c>
      <c r="W110" s="349" t="s">
        <v>675</v>
      </c>
      <c r="X110" s="349">
        <v>3</v>
      </c>
      <c r="Y110" s="349">
        <v>412.8</v>
      </c>
      <c r="Z110" s="349">
        <v>465.4</v>
      </c>
      <c r="AA110" s="349">
        <v>52.7</v>
      </c>
      <c r="AE110" s="349">
        <v>6.3419999999999996</v>
      </c>
      <c r="AI110" s="349">
        <v>4615</v>
      </c>
      <c r="AP110" s="349" t="s">
        <v>632</v>
      </c>
      <c r="AQ110" s="349" t="s">
        <v>1276</v>
      </c>
      <c r="AR110" s="349">
        <v>0</v>
      </c>
      <c r="AU110" s="349">
        <v>5.0150104999999998</v>
      </c>
      <c r="AV110" s="349" t="s">
        <v>1274</v>
      </c>
    </row>
    <row r="111" spans="1:48">
      <c r="A111" s="349" t="s">
        <v>182</v>
      </c>
      <c r="B111" s="349">
        <v>29</v>
      </c>
      <c r="C111" s="349" t="s">
        <v>1277</v>
      </c>
      <c r="D111" s="349" t="s">
        <v>1278</v>
      </c>
      <c r="E111" s="349">
        <v>0.83199999999999996</v>
      </c>
      <c r="G111" s="349">
        <v>10202</v>
      </c>
      <c r="H111" s="349">
        <v>0.441</v>
      </c>
      <c r="N111" s="349">
        <v>186.27799999999999</v>
      </c>
      <c r="O111" s="349">
        <v>184.88800000000001</v>
      </c>
      <c r="R111" s="349" t="s">
        <v>619</v>
      </c>
      <c r="S111" s="349">
        <v>0</v>
      </c>
      <c r="T111" s="349" t="s">
        <v>620</v>
      </c>
      <c r="U111" s="349" t="s">
        <v>1083</v>
      </c>
      <c r="W111" s="349" t="s">
        <v>1083</v>
      </c>
      <c r="X111" s="349">
        <v>1</v>
      </c>
      <c r="Y111" s="349">
        <v>13.2</v>
      </c>
      <c r="Z111" s="349">
        <v>38.4</v>
      </c>
      <c r="AA111" s="349">
        <v>25.2</v>
      </c>
      <c r="AB111" s="349">
        <v>1.39</v>
      </c>
      <c r="AF111" s="349">
        <v>6966</v>
      </c>
      <c r="AJ111" s="349" t="s">
        <v>1279</v>
      </c>
      <c r="AK111" s="349" t="s">
        <v>1253</v>
      </c>
      <c r="AL111" s="349" t="s">
        <v>1280</v>
      </c>
      <c r="AR111" s="349">
        <v>0</v>
      </c>
      <c r="AS111" s="349">
        <v>0.68330690000000005</v>
      </c>
      <c r="AV111" s="349" t="s">
        <v>1281</v>
      </c>
    </row>
    <row r="112" spans="1:48">
      <c r="A112" s="349" t="s">
        <v>182</v>
      </c>
      <c r="B112" s="349">
        <v>29</v>
      </c>
      <c r="C112" s="349" t="s">
        <v>1277</v>
      </c>
      <c r="D112" s="349" t="s">
        <v>1278</v>
      </c>
      <c r="E112" s="349">
        <v>0.83199999999999996</v>
      </c>
      <c r="G112" s="349">
        <v>10208</v>
      </c>
      <c r="H112" s="349">
        <v>0</v>
      </c>
      <c r="N112" s="349">
        <v>187.41900000000001</v>
      </c>
      <c r="O112" s="349">
        <v>186.02199999999999</v>
      </c>
      <c r="R112" s="349" t="s">
        <v>619</v>
      </c>
      <c r="S112" s="349">
        <v>0</v>
      </c>
      <c r="T112" s="349" t="s">
        <v>620</v>
      </c>
      <c r="U112" s="349" t="s">
        <v>1083</v>
      </c>
      <c r="W112" s="349" t="s">
        <v>1083</v>
      </c>
      <c r="X112" s="349">
        <v>2</v>
      </c>
      <c r="Y112" s="349">
        <v>53.5</v>
      </c>
      <c r="Z112" s="349">
        <v>78.599999999999994</v>
      </c>
      <c r="AA112" s="349">
        <v>25.2</v>
      </c>
      <c r="AB112" s="349">
        <v>1.3979999999999999</v>
      </c>
      <c r="AF112" s="349">
        <v>6969</v>
      </c>
      <c r="AJ112" s="349" t="s">
        <v>853</v>
      </c>
      <c r="AK112" s="349" t="s">
        <v>656</v>
      </c>
      <c r="AL112" s="349" t="s">
        <v>1282</v>
      </c>
      <c r="AR112" s="349">
        <v>1</v>
      </c>
      <c r="AS112" s="349">
        <v>0.6830058</v>
      </c>
      <c r="AV112" s="349" t="s">
        <v>1281</v>
      </c>
    </row>
    <row r="113" spans="1:48">
      <c r="A113" s="349" t="s">
        <v>182</v>
      </c>
      <c r="B113" s="349">
        <v>29</v>
      </c>
      <c r="C113" s="349" t="s">
        <v>1277</v>
      </c>
      <c r="D113" s="349" t="s">
        <v>1278</v>
      </c>
      <c r="E113" s="349">
        <v>0.83199999999999996</v>
      </c>
      <c r="F113" s="349" t="s">
        <v>630</v>
      </c>
      <c r="G113" s="349">
        <v>4729</v>
      </c>
      <c r="H113" s="349">
        <v>14.17</v>
      </c>
      <c r="M113" s="349">
        <v>19.895897699999999</v>
      </c>
      <c r="N113" s="349">
        <v>96.944999999999993</v>
      </c>
      <c r="O113" s="349">
        <v>96.212000000000003</v>
      </c>
      <c r="R113" s="349" t="s">
        <v>619</v>
      </c>
      <c r="S113" s="349">
        <v>0</v>
      </c>
      <c r="T113" s="349" t="s">
        <v>620</v>
      </c>
      <c r="U113" s="349" t="s">
        <v>1083</v>
      </c>
      <c r="W113" s="349" t="s">
        <v>1083</v>
      </c>
      <c r="X113" s="349">
        <v>3</v>
      </c>
      <c r="Y113" s="349">
        <v>81.8</v>
      </c>
      <c r="Z113" s="349">
        <v>152.80000000000001</v>
      </c>
      <c r="AA113" s="349">
        <v>71.099999999999994</v>
      </c>
      <c r="AB113" s="349">
        <v>0.73299999999999998</v>
      </c>
      <c r="AF113" s="349">
        <v>3278</v>
      </c>
      <c r="AJ113" s="349" t="s">
        <v>1283</v>
      </c>
      <c r="AK113" s="349" t="s">
        <v>686</v>
      </c>
      <c r="AL113" s="349" t="s">
        <v>1284</v>
      </c>
      <c r="AR113" s="349">
        <v>0</v>
      </c>
      <c r="AS113" s="349">
        <v>0.69268390000000002</v>
      </c>
      <c r="AV113" s="349" t="s">
        <v>1281</v>
      </c>
    </row>
    <row r="114" spans="1:48">
      <c r="A114" s="349" t="s">
        <v>182</v>
      </c>
      <c r="B114" s="349">
        <v>29</v>
      </c>
      <c r="C114" s="349" t="s">
        <v>1277</v>
      </c>
      <c r="D114" s="349" t="s">
        <v>1278</v>
      </c>
      <c r="E114" s="349">
        <v>0.83199999999999996</v>
      </c>
      <c r="F114" s="349" t="s">
        <v>634</v>
      </c>
      <c r="I114" s="349">
        <v>9501</v>
      </c>
      <c r="J114" s="349">
        <v>17.084</v>
      </c>
      <c r="M114" s="349">
        <v>111.5743609</v>
      </c>
      <c r="N114" s="349">
        <v>290.20999999999998</v>
      </c>
      <c r="P114" s="349">
        <v>285.56400000000002</v>
      </c>
      <c r="R114" s="349" t="s">
        <v>635</v>
      </c>
      <c r="S114" s="349">
        <v>89</v>
      </c>
      <c r="T114" s="349" t="s">
        <v>620</v>
      </c>
      <c r="U114" s="349" t="s">
        <v>1083</v>
      </c>
      <c r="W114" s="349" t="s">
        <v>1083</v>
      </c>
      <c r="X114" s="349">
        <v>4</v>
      </c>
      <c r="Y114" s="349">
        <v>197.5</v>
      </c>
      <c r="Z114" s="349">
        <v>298.8</v>
      </c>
      <c r="AA114" s="349">
        <v>101.3</v>
      </c>
      <c r="AC114" s="349">
        <v>3.4409999999999998</v>
      </c>
      <c r="AD114" s="349">
        <v>1.2050000000000001</v>
      </c>
      <c r="AG114" s="349">
        <v>11630</v>
      </c>
      <c r="AH114" s="349">
        <v>13400</v>
      </c>
      <c r="AM114" s="349" t="s">
        <v>850</v>
      </c>
      <c r="AN114" s="349" t="s">
        <v>719</v>
      </c>
      <c r="AO114" s="349" t="s">
        <v>1285</v>
      </c>
      <c r="AR114" s="349">
        <v>0</v>
      </c>
      <c r="AT114" s="349">
        <v>1.2049953</v>
      </c>
      <c r="AV114" s="349" t="s">
        <v>1281</v>
      </c>
    </row>
    <row r="115" spans="1:48">
      <c r="A115" s="349" t="s">
        <v>182</v>
      </c>
      <c r="B115" s="349">
        <v>29</v>
      </c>
      <c r="C115" s="349" t="s">
        <v>1277</v>
      </c>
      <c r="D115" s="349" t="s">
        <v>1278</v>
      </c>
      <c r="E115" s="349">
        <v>0.83199999999999996</v>
      </c>
      <c r="I115" s="349">
        <v>6411</v>
      </c>
      <c r="J115" s="349">
        <v>-11.053000000000001</v>
      </c>
      <c r="N115" s="349">
        <v>182.495</v>
      </c>
      <c r="P115" s="349">
        <v>179.636</v>
      </c>
      <c r="R115" s="349" t="s">
        <v>635</v>
      </c>
      <c r="S115" s="349">
        <v>89</v>
      </c>
      <c r="T115" s="349" t="s">
        <v>620</v>
      </c>
      <c r="U115" s="349" t="s">
        <v>1083</v>
      </c>
      <c r="W115" s="349" t="s">
        <v>1083</v>
      </c>
      <c r="X115" s="349">
        <v>5</v>
      </c>
      <c r="Y115" s="349">
        <v>437.8</v>
      </c>
      <c r="Z115" s="349">
        <v>473</v>
      </c>
      <c r="AA115" s="349">
        <v>35.200000000000003</v>
      </c>
      <c r="AC115" s="349">
        <v>2.1080000000000001</v>
      </c>
      <c r="AD115" s="349">
        <v>0.751</v>
      </c>
      <c r="AG115" s="349">
        <v>7521</v>
      </c>
      <c r="AH115" s="349">
        <v>8934</v>
      </c>
      <c r="AM115" s="349" t="s">
        <v>719</v>
      </c>
      <c r="AN115" s="349" t="s">
        <v>640</v>
      </c>
      <c r="AO115" s="349" t="s">
        <v>1286</v>
      </c>
      <c r="AR115" s="349">
        <v>0</v>
      </c>
      <c r="AT115" s="349">
        <v>1.1735169000000001</v>
      </c>
      <c r="AV115" s="349" t="s">
        <v>1281</v>
      </c>
    </row>
    <row r="116" spans="1:48">
      <c r="A116" s="349" t="s">
        <v>182</v>
      </c>
      <c r="B116" s="349">
        <v>29</v>
      </c>
      <c r="C116" s="349" t="s">
        <v>1277</v>
      </c>
      <c r="D116" s="349" t="s">
        <v>1278</v>
      </c>
      <c r="E116" s="349">
        <v>0.83199999999999996</v>
      </c>
      <c r="I116" s="349">
        <v>6404</v>
      </c>
      <c r="J116" s="349">
        <v>-11.5</v>
      </c>
      <c r="N116" s="349">
        <v>183.14</v>
      </c>
      <c r="P116" s="349">
        <v>180.27199999999999</v>
      </c>
      <c r="R116" s="349" t="s">
        <v>635</v>
      </c>
      <c r="S116" s="349">
        <v>89</v>
      </c>
      <c r="T116" s="349" t="s">
        <v>620</v>
      </c>
      <c r="U116" s="349" t="s">
        <v>1083</v>
      </c>
      <c r="W116" s="349" t="s">
        <v>1083</v>
      </c>
      <c r="X116" s="349">
        <v>6</v>
      </c>
      <c r="Y116" s="349">
        <v>488.1</v>
      </c>
      <c r="Z116" s="349">
        <v>523.29999999999995</v>
      </c>
      <c r="AA116" s="349">
        <v>35.200000000000003</v>
      </c>
      <c r="AC116" s="349">
        <v>2.1150000000000002</v>
      </c>
      <c r="AD116" s="349">
        <v>0.753</v>
      </c>
      <c r="AG116" s="349">
        <v>7510</v>
      </c>
      <c r="AH116" s="349">
        <v>8919</v>
      </c>
      <c r="AM116" s="349" t="s">
        <v>721</v>
      </c>
      <c r="AN116" s="349" t="s">
        <v>722</v>
      </c>
      <c r="AO116" s="349" t="s">
        <v>1287</v>
      </c>
      <c r="AR116" s="349">
        <v>1</v>
      </c>
      <c r="AT116" s="349">
        <v>1.1729947000000001</v>
      </c>
      <c r="AV116" s="349" t="s">
        <v>1281</v>
      </c>
    </row>
    <row r="117" spans="1:48">
      <c r="A117" s="349" t="s">
        <v>182</v>
      </c>
      <c r="B117" s="349">
        <v>30</v>
      </c>
      <c r="C117" s="349" t="s">
        <v>1277</v>
      </c>
      <c r="D117" s="349" t="s">
        <v>1278</v>
      </c>
      <c r="E117" s="349">
        <v>0.83199999999999996</v>
      </c>
      <c r="K117" s="349">
        <v>23233</v>
      </c>
      <c r="L117" s="349">
        <v>9.6</v>
      </c>
      <c r="N117" s="349">
        <v>134.929</v>
      </c>
      <c r="Q117" s="349">
        <v>128.48599999999999</v>
      </c>
      <c r="R117" s="349" t="s">
        <v>645</v>
      </c>
      <c r="S117" s="349">
        <v>0</v>
      </c>
      <c r="T117" s="349" t="s">
        <v>646</v>
      </c>
      <c r="U117" s="349" t="s">
        <v>673</v>
      </c>
      <c r="W117" s="349" t="s">
        <v>675</v>
      </c>
      <c r="X117" s="349">
        <v>1</v>
      </c>
      <c r="Y117" s="349">
        <v>29.5</v>
      </c>
      <c r="Z117" s="349">
        <v>83.4</v>
      </c>
      <c r="AA117" s="349">
        <v>53.9</v>
      </c>
      <c r="AE117" s="349">
        <v>6.4429999999999996</v>
      </c>
      <c r="AI117" s="349">
        <v>4635</v>
      </c>
      <c r="AP117" s="349" t="s">
        <v>1229</v>
      </c>
      <c r="AQ117" s="349" t="s">
        <v>1288</v>
      </c>
      <c r="AR117" s="349">
        <v>1</v>
      </c>
      <c r="AU117" s="349">
        <v>5.0144883</v>
      </c>
      <c r="AV117" s="349" t="s">
        <v>1289</v>
      </c>
    </row>
    <row r="118" spans="1:48">
      <c r="A118" s="349" t="s">
        <v>182</v>
      </c>
      <c r="B118" s="349">
        <v>30</v>
      </c>
      <c r="C118" s="349" t="s">
        <v>1277</v>
      </c>
      <c r="D118" s="349" t="s">
        <v>1278</v>
      </c>
      <c r="E118" s="349">
        <v>0.83199999999999996</v>
      </c>
      <c r="F118" s="349" t="s">
        <v>764</v>
      </c>
      <c r="K118" s="349">
        <v>5739</v>
      </c>
      <c r="L118" s="349">
        <v>15.699</v>
      </c>
      <c r="N118" s="349">
        <v>9.6760000000000002</v>
      </c>
      <c r="Q118" s="349">
        <v>9.2119999999999997</v>
      </c>
      <c r="R118" s="349" t="s">
        <v>645</v>
      </c>
      <c r="S118" s="349">
        <v>0</v>
      </c>
      <c r="T118" s="349" t="s">
        <v>646</v>
      </c>
      <c r="U118" s="349" t="s">
        <v>673</v>
      </c>
      <c r="W118" s="349" t="s">
        <v>675</v>
      </c>
      <c r="X118" s="349">
        <v>2</v>
      </c>
      <c r="Y118" s="349">
        <v>233.7</v>
      </c>
      <c r="Z118" s="349">
        <v>264.8</v>
      </c>
      <c r="AA118" s="349">
        <v>31.1</v>
      </c>
      <c r="AE118" s="349">
        <v>0.46400000000000002</v>
      </c>
      <c r="AI118" s="349">
        <v>1144</v>
      </c>
      <c r="AP118" s="349" t="s">
        <v>707</v>
      </c>
      <c r="AQ118" s="349" t="s">
        <v>1290</v>
      </c>
      <c r="AR118" s="349">
        <v>0</v>
      </c>
      <c r="AU118" s="349">
        <v>5.0422817000000002</v>
      </c>
      <c r="AV118" s="349" t="s">
        <v>1289</v>
      </c>
    </row>
    <row r="119" spans="1:48">
      <c r="A119" s="349" t="s">
        <v>182</v>
      </c>
      <c r="B119" s="349">
        <v>30</v>
      </c>
      <c r="C119" s="349" t="s">
        <v>1277</v>
      </c>
      <c r="D119" s="349" t="s">
        <v>1278</v>
      </c>
      <c r="E119" s="349">
        <v>0.83199999999999996</v>
      </c>
      <c r="K119" s="349">
        <v>23135</v>
      </c>
      <c r="L119" s="349">
        <v>9.8030000000000008</v>
      </c>
      <c r="N119" s="349">
        <v>132.63200000000001</v>
      </c>
      <c r="Q119" s="349">
        <v>126.297</v>
      </c>
      <c r="R119" s="349" t="s">
        <v>645</v>
      </c>
      <c r="S119" s="349">
        <v>0</v>
      </c>
      <c r="T119" s="349" t="s">
        <v>646</v>
      </c>
      <c r="U119" s="349" t="s">
        <v>673</v>
      </c>
      <c r="W119" s="349" t="s">
        <v>675</v>
      </c>
      <c r="X119" s="349">
        <v>3</v>
      </c>
      <c r="Y119" s="349">
        <v>412.8</v>
      </c>
      <c r="Z119" s="349">
        <v>465</v>
      </c>
      <c r="AA119" s="349">
        <v>52.3</v>
      </c>
      <c r="AE119" s="349">
        <v>6.3339999999999996</v>
      </c>
      <c r="AI119" s="349">
        <v>4614</v>
      </c>
      <c r="AP119" s="349" t="s">
        <v>628</v>
      </c>
      <c r="AQ119" s="349" t="s">
        <v>1291</v>
      </c>
      <c r="AR119" s="349">
        <v>0</v>
      </c>
      <c r="AU119" s="349">
        <v>5.0154135999999996</v>
      </c>
      <c r="AV119" s="349" t="s">
        <v>1289</v>
      </c>
    </row>
    <row r="120" spans="1:48">
      <c r="A120" s="349" t="s">
        <v>182</v>
      </c>
      <c r="B120" s="349">
        <v>31</v>
      </c>
      <c r="C120" s="349" t="s">
        <v>1292</v>
      </c>
      <c r="D120" s="349" t="s">
        <v>1293</v>
      </c>
      <c r="E120" s="349">
        <v>0.751</v>
      </c>
      <c r="G120" s="349">
        <v>10218</v>
      </c>
      <c r="H120" s="349">
        <v>0.45600000000000002</v>
      </c>
      <c r="N120" s="349">
        <v>186.779</v>
      </c>
      <c r="O120" s="349">
        <v>185.38499999999999</v>
      </c>
      <c r="R120" s="349" t="s">
        <v>619</v>
      </c>
      <c r="S120" s="349">
        <v>0</v>
      </c>
      <c r="T120" s="349" t="s">
        <v>620</v>
      </c>
      <c r="U120" s="349" t="s">
        <v>1083</v>
      </c>
      <c r="W120" s="349" t="s">
        <v>1083</v>
      </c>
      <c r="X120" s="349">
        <v>1</v>
      </c>
      <c r="Y120" s="349">
        <v>13.2</v>
      </c>
      <c r="Z120" s="349">
        <v>38.4</v>
      </c>
      <c r="AA120" s="349">
        <v>25.2</v>
      </c>
      <c r="AB120" s="349">
        <v>1.393</v>
      </c>
      <c r="AF120" s="349">
        <v>6981</v>
      </c>
      <c r="AJ120" s="349" t="s">
        <v>1294</v>
      </c>
      <c r="AK120" s="349" t="s">
        <v>1295</v>
      </c>
      <c r="AL120" s="349" t="s">
        <v>1296</v>
      </c>
      <c r="AR120" s="349">
        <v>0</v>
      </c>
      <c r="AS120" s="349">
        <v>0.6832954</v>
      </c>
      <c r="AV120" s="349" t="s">
        <v>1297</v>
      </c>
    </row>
    <row r="121" spans="1:48">
      <c r="A121" s="349" t="s">
        <v>182</v>
      </c>
      <c r="B121" s="349">
        <v>31</v>
      </c>
      <c r="C121" s="349" t="s">
        <v>1292</v>
      </c>
      <c r="D121" s="349" t="s">
        <v>1293</v>
      </c>
      <c r="E121" s="349">
        <v>0.751</v>
      </c>
      <c r="G121" s="349">
        <v>10223</v>
      </c>
      <c r="H121" s="349">
        <v>0</v>
      </c>
      <c r="N121" s="349">
        <v>187.40700000000001</v>
      </c>
      <c r="O121" s="349">
        <v>186.01</v>
      </c>
      <c r="R121" s="349" t="s">
        <v>619</v>
      </c>
      <c r="S121" s="349">
        <v>0</v>
      </c>
      <c r="T121" s="349" t="s">
        <v>620</v>
      </c>
      <c r="U121" s="349" t="s">
        <v>1083</v>
      </c>
      <c r="W121" s="349" t="s">
        <v>1083</v>
      </c>
      <c r="X121" s="349">
        <v>2</v>
      </c>
      <c r="Y121" s="349">
        <v>53.5</v>
      </c>
      <c r="Z121" s="349">
        <v>78.599999999999994</v>
      </c>
      <c r="AA121" s="349">
        <v>25.2</v>
      </c>
      <c r="AB121" s="349">
        <v>1.397</v>
      </c>
      <c r="AF121" s="349">
        <v>6979</v>
      </c>
      <c r="AJ121" s="349" t="s">
        <v>1298</v>
      </c>
      <c r="AK121" s="349" t="s">
        <v>1299</v>
      </c>
      <c r="AL121" s="349" t="s">
        <v>1300</v>
      </c>
      <c r="AR121" s="349">
        <v>1</v>
      </c>
      <c r="AS121" s="349">
        <v>0.68298409999999998</v>
      </c>
      <c r="AV121" s="349" t="s">
        <v>1297</v>
      </c>
    </row>
    <row r="122" spans="1:48">
      <c r="A122" s="349" t="s">
        <v>182</v>
      </c>
      <c r="B122" s="349">
        <v>31</v>
      </c>
      <c r="C122" s="349" t="s">
        <v>1292</v>
      </c>
      <c r="D122" s="349" t="s">
        <v>1293</v>
      </c>
      <c r="E122" s="349">
        <v>0.751</v>
      </c>
      <c r="F122" s="349" t="s">
        <v>630</v>
      </c>
      <c r="G122" s="349">
        <v>3281</v>
      </c>
      <c r="H122" s="349">
        <v>14.025</v>
      </c>
      <c r="M122" s="349">
        <v>15.1277495</v>
      </c>
      <c r="N122" s="349">
        <v>66.534999999999997</v>
      </c>
      <c r="O122" s="349">
        <v>66.031999999999996</v>
      </c>
      <c r="R122" s="349" t="s">
        <v>619</v>
      </c>
      <c r="S122" s="349">
        <v>0</v>
      </c>
      <c r="T122" s="349" t="s">
        <v>620</v>
      </c>
      <c r="U122" s="349" t="s">
        <v>1083</v>
      </c>
      <c r="W122" s="349" t="s">
        <v>1083</v>
      </c>
      <c r="X122" s="349">
        <v>3</v>
      </c>
      <c r="Y122" s="349">
        <v>82.4</v>
      </c>
      <c r="Z122" s="349">
        <v>149.1</v>
      </c>
      <c r="AA122" s="349">
        <v>66.7</v>
      </c>
      <c r="AB122" s="349">
        <v>0.503</v>
      </c>
      <c r="AF122" s="349">
        <v>2274</v>
      </c>
      <c r="AJ122" s="349" t="s">
        <v>853</v>
      </c>
      <c r="AK122" s="349" t="s">
        <v>842</v>
      </c>
      <c r="AL122" s="349" t="s">
        <v>1301</v>
      </c>
      <c r="AR122" s="349">
        <v>0</v>
      </c>
      <c r="AS122" s="349">
        <v>0.69256289999999998</v>
      </c>
      <c r="AV122" s="349" t="s">
        <v>1297</v>
      </c>
    </row>
    <row r="123" spans="1:48">
      <c r="A123" s="349" t="s">
        <v>182</v>
      </c>
      <c r="B123" s="349">
        <v>31</v>
      </c>
      <c r="C123" s="349" t="s">
        <v>1292</v>
      </c>
      <c r="D123" s="349" t="s">
        <v>1293</v>
      </c>
      <c r="E123" s="349">
        <v>0.751</v>
      </c>
      <c r="F123" s="349" t="s">
        <v>634</v>
      </c>
      <c r="I123" s="349">
        <v>6851</v>
      </c>
      <c r="J123" s="349">
        <v>17.312999999999999</v>
      </c>
      <c r="M123" s="349">
        <v>84.149180700000002</v>
      </c>
      <c r="N123" s="349">
        <v>197.56700000000001</v>
      </c>
      <c r="P123" s="349">
        <v>194.40299999999999</v>
      </c>
      <c r="R123" s="349" t="s">
        <v>635</v>
      </c>
      <c r="S123" s="349">
        <v>89</v>
      </c>
      <c r="T123" s="349" t="s">
        <v>620</v>
      </c>
      <c r="U123" s="349" t="s">
        <v>1083</v>
      </c>
      <c r="W123" s="349" t="s">
        <v>1083</v>
      </c>
      <c r="X123" s="349">
        <v>4</v>
      </c>
      <c r="Y123" s="349">
        <v>200</v>
      </c>
      <c r="Z123" s="349">
        <v>294.39999999999998</v>
      </c>
      <c r="AA123" s="349">
        <v>94.4</v>
      </c>
      <c r="AC123" s="349">
        <v>2.343</v>
      </c>
      <c r="AD123" s="349">
        <v>0.82099999999999995</v>
      </c>
      <c r="AG123" s="349">
        <v>8365</v>
      </c>
      <c r="AH123" s="349">
        <v>9664</v>
      </c>
      <c r="AM123" s="349" t="s">
        <v>979</v>
      </c>
      <c r="AN123" s="349" t="s">
        <v>1098</v>
      </c>
      <c r="AO123" s="349" t="s">
        <v>1206</v>
      </c>
      <c r="AR123" s="349">
        <v>0</v>
      </c>
      <c r="AT123" s="349">
        <v>1.2053134999999999</v>
      </c>
      <c r="AV123" s="349" t="s">
        <v>1297</v>
      </c>
    </row>
    <row r="124" spans="1:48">
      <c r="A124" s="349" t="s">
        <v>182</v>
      </c>
      <c r="B124" s="349">
        <v>31</v>
      </c>
      <c r="C124" s="349" t="s">
        <v>1292</v>
      </c>
      <c r="D124" s="349" t="s">
        <v>1293</v>
      </c>
      <c r="E124" s="349">
        <v>0.751</v>
      </c>
      <c r="I124" s="349">
        <v>6411</v>
      </c>
      <c r="J124" s="349">
        <v>-10.964</v>
      </c>
      <c r="N124" s="349">
        <v>182.82900000000001</v>
      </c>
      <c r="P124" s="349">
        <v>179.964</v>
      </c>
      <c r="R124" s="349" t="s">
        <v>635</v>
      </c>
      <c r="S124" s="349">
        <v>89</v>
      </c>
      <c r="T124" s="349" t="s">
        <v>620</v>
      </c>
      <c r="U124" s="349" t="s">
        <v>1083</v>
      </c>
      <c r="W124" s="349" t="s">
        <v>1083</v>
      </c>
      <c r="X124" s="349">
        <v>5</v>
      </c>
      <c r="Y124" s="349">
        <v>437.8</v>
      </c>
      <c r="Z124" s="349">
        <v>473</v>
      </c>
      <c r="AA124" s="349">
        <v>35.200000000000003</v>
      </c>
      <c r="AC124" s="349">
        <v>2.1120000000000001</v>
      </c>
      <c r="AD124" s="349">
        <v>0.753</v>
      </c>
      <c r="AG124" s="349">
        <v>7522</v>
      </c>
      <c r="AH124" s="349">
        <v>8935</v>
      </c>
      <c r="AM124" s="349" t="s">
        <v>666</v>
      </c>
      <c r="AN124" s="349" t="s">
        <v>1131</v>
      </c>
      <c r="AO124" s="349" t="s">
        <v>1302</v>
      </c>
      <c r="AR124" s="349">
        <v>0</v>
      </c>
      <c r="AT124" s="349">
        <v>1.173662</v>
      </c>
      <c r="AV124" s="349" t="s">
        <v>1297</v>
      </c>
    </row>
    <row r="125" spans="1:48">
      <c r="A125" s="349" t="s">
        <v>182</v>
      </c>
      <c r="B125" s="349">
        <v>31</v>
      </c>
      <c r="C125" s="349" t="s">
        <v>1292</v>
      </c>
      <c r="D125" s="349" t="s">
        <v>1293</v>
      </c>
      <c r="E125" s="349">
        <v>0.751</v>
      </c>
      <c r="I125" s="349">
        <v>6407</v>
      </c>
      <c r="J125" s="349">
        <v>-11.5</v>
      </c>
      <c r="N125" s="349">
        <v>182.97</v>
      </c>
      <c r="P125" s="349">
        <v>180.10400000000001</v>
      </c>
      <c r="R125" s="349" t="s">
        <v>635</v>
      </c>
      <c r="S125" s="349">
        <v>89</v>
      </c>
      <c r="T125" s="349" t="s">
        <v>620</v>
      </c>
      <c r="U125" s="349" t="s">
        <v>1083</v>
      </c>
      <c r="W125" s="349" t="s">
        <v>1083</v>
      </c>
      <c r="X125" s="349">
        <v>6</v>
      </c>
      <c r="Y125" s="349">
        <v>488.1</v>
      </c>
      <c r="Z125" s="349">
        <v>523.29999999999995</v>
      </c>
      <c r="AA125" s="349">
        <v>35.200000000000003</v>
      </c>
      <c r="AC125" s="349">
        <v>2.113</v>
      </c>
      <c r="AD125" s="349">
        <v>0.753</v>
      </c>
      <c r="AG125" s="349">
        <v>7515</v>
      </c>
      <c r="AH125" s="349">
        <v>8924</v>
      </c>
      <c r="AM125" s="349" t="s">
        <v>869</v>
      </c>
      <c r="AN125" s="349" t="s">
        <v>1131</v>
      </c>
      <c r="AO125" s="349" t="s">
        <v>1303</v>
      </c>
      <c r="AR125" s="349">
        <v>1</v>
      </c>
      <c r="AT125" s="349">
        <v>1.1730384</v>
      </c>
      <c r="AV125" s="349" t="s">
        <v>1297</v>
      </c>
    </row>
    <row r="126" spans="1:48">
      <c r="A126" s="349" t="s">
        <v>182</v>
      </c>
      <c r="B126" s="349">
        <v>32</v>
      </c>
      <c r="C126" s="349" t="s">
        <v>1292</v>
      </c>
      <c r="D126" s="349" t="s">
        <v>1293</v>
      </c>
      <c r="E126" s="349">
        <v>0.751</v>
      </c>
      <c r="K126" s="349">
        <v>23280</v>
      </c>
      <c r="L126" s="349">
        <v>9.6</v>
      </c>
      <c r="N126" s="349">
        <v>135.441</v>
      </c>
      <c r="Q126" s="349">
        <v>128.97300000000001</v>
      </c>
      <c r="R126" s="349" t="s">
        <v>645</v>
      </c>
      <c r="S126" s="349">
        <v>0</v>
      </c>
      <c r="T126" s="349" t="s">
        <v>646</v>
      </c>
      <c r="U126" s="349" t="s">
        <v>673</v>
      </c>
      <c r="W126" s="349" t="s">
        <v>675</v>
      </c>
      <c r="X126" s="349">
        <v>1</v>
      </c>
      <c r="Y126" s="349">
        <v>29.5</v>
      </c>
      <c r="Z126" s="349">
        <v>83.4</v>
      </c>
      <c r="AA126" s="349">
        <v>53.9</v>
      </c>
      <c r="AE126" s="349">
        <v>6.468</v>
      </c>
      <c r="AI126" s="349">
        <v>4645</v>
      </c>
      <c r="AP126" s="349" t="s">
        <v>1304</v>
      </c>
      <c r="AQ126" s="349" t="s">
        <v>1305</v>
      </c>
      <c r="AR126" s="349">
        <v>1</v>
      </c>
      <c r="AU126" s="349">
        <v>5.0147900999999999</v>
      </c>
      <c r="AV126" s="349" t="s">
        <v>1306</v>
      </c>
    </row>
    <row r="127" spans="1:48">
      <c r="A127" s="349" t="s">
        <v>182</v>
      </c>
      <c r="B127" s="349">
        <v>32</v>
      </c>
      <c r="C127" s="349" t="s">
        <v>1292</v>
      </c>
      <c r="D127" s="349" t="s">
        <v>1293</v>
      </c>
      <c r="E127" s="349">
        <v>0.751</v>
      </c>
      <c r="F127" s="349" t="s">
        <v>764</v>
      </c>
      <c r="K127" s="349">
        <v>3657</v>
      </c>
      <c r="L127" s="349">
        <v>16.359000000000002</v>
      </c>
      <c r="N127" s="349">
        <v>6.2510000000000003</v>
      </c>
      <c r="Q127" s="349">
        <v>5.9509999999999996</v>
      </c>
      <c r="R127" s="349" t="s">
        <v>645</v>
      </c>
      <c r="S127" s="349">
        <v>0</v>
      </c>
      <c r="T127" s="349" t="s">
        <v>646</v>
      </c>
      <c r="U127" s="349" t="s">
        <v>673</v>
      </c>
      <c r="W127" s="349" t="s">
        <v>675</v>
      </c>
      <c r="X127" s="349">
        <v>2</v>
      </c>
      <c r="Y127" s="349">
        <v>234.5</v>
      </c>
      <c r="Z127" s="349">
        <v>264</v>
      </c>
      <c r="AA127" s="349">
        <v>29.5</v>
      </c>
      <c r="AE127" s="349">
        <v>0.3</v>
      </c>
      <c r="AI127" s="349">
        <v>728</v>
      </c>
      <c r="AP127" s="349" t="s">
        <v>770</v>
      </c>
      <c r="AQ127" s="349" t="s">
        <v>1307</v>
      </c>
      <c r="AR127" s="349">
        <v>0</v>
      </c>
      <c r="AU127" s="349">
        <v>5.0455899999999998</v>
      </c>
      <c r="AV127" s="349" t="s">
        <v>1306</v>
      </c>
    </row>
    <row r="128" spans="1:48">
      <c r="A128" s="349" t="s">
        <v>182</v>
      </c>
      <c r="B128" s="349">
        <v>32</v>
      </c>
      <c r="C128" s="349" t="s">
        <v>1292</v>
      </c>
      <c r="D128" s="349" t="s">
        <v>1293</v>
      </c>
      <c r="E128" s="349">
        <v>0.751</v>
      </c>
      <c r="K128" s="349">
        <v>23128</v>
      </c>
      <c r="L128" s="349">
        <v>9.8140000000000001</v>
      </c>
      <c r="N128" s="349">
        <v>132.68799999999999</v>
      </c>
      <c r="Q128" s="349">
        <v>126.351</v>
      </c>
      <c r="R128" s="349" t="s">
        <v>645</v>
      </c>
      <c r="S128" s="349">
        <v>0</v>
      </c>
      <c r="T128" s="349" t="s">
        <v>646</v>
      </c>
      <c r="U128" s="349" t="s">
        <v>673</v>
      </c>
      <c r="W128" s="349" t="s">
        <v>675</v>
      </c>
      <c r="X128" s="349">
        <v>3</v>
      </c>
      <c r="Y128" s="349">
        <v>412.8</v>
      </c>
      <c r="Z128" s="349">
        <v>465</v>
      </c>
      <c r="AA128" s="349">
        <v>52.3</v>
      </c>
      <c r="AE128" s="349">
        <v>6.3369999999999997</v>
      </c>
      <c r="AI128" s="349">
        <v>4613</v>
      </c>
      <c r="AP128" s="349" t="s">
        <v>749</v>
      </c>
      <c r="AQ128" s="349" t="s">
        <v>1308</v>
      </c>
      <c r="AR128" s="349">
        <v>0</v>
      </c>
      <c r="AU128" s="349">
        <v>5.0157657999999996</v>
      </c>
      <c r="AV128" s="349" t="s">
        <v>1306</v>
      </c>
    </row>
    <row r="129" spans="1:48">
      <c r="A129" s="349" t="s">
        <v>182</v>
      </c>
      <c r="B129" s="349">
        <v>33</v>
      </c>
      <c r="C129" s="349" t="s">
        <v>1309</v>
      </c>
      <c r="D129" s="349" t="s">
        <v>1310</v>
      </c>
      <c r="E129" s="349">
        <v>0.78300000000000003</v>
      </c>
      <c r="G129" s="349">
        <v>10180</v>
      </c>
      <c r="H129" s="349">
        <v>0.45</v>
      </c>
      <c r="N129" s="349">
        <v>186.55699999999999</v>
      </c>
      <c r="O129" s="349">
        <v>185.16499999999999</v>
      </c>
      <c r="R129" s="349" t="s">
        <v>619</v>
      </c>
      <c r="S129" s="349">
        <v>0</v>
      </c>
      <c r="T129" s="349" t="s">
        <v>620</v>
      </c>
      <c r="U129" s="349" t="s">
        <v>1083</v>
      </c>
      <c r="W129" s="349" t="s">
        <v>1083</v>
      </c>
      <c r="X129" s="349">
        <v>1</v>
      </c>
      <c r="Y129" s="349">
        <v>13.2</v>
      </c>
      <c r="Z129" s="349">
        <v>38.4</v>
      </c>
      <c r="AA129" s="349">
        <v>25.2</v>
      </c>
      <c r="AB129" s="349">
        <v>1.3919999999999999</v>
      </c>
      <c r="AF129" s="349">
        <v>6953</v>
      </c>
      <c r="AJ129" s="349" t="s">
        <v>700</v>
      </c>
      <c r="AK129" s="349" t="s">
        <v>1188</v>
      </c>
      <c r="AL129" s="349" t="s">
        <v>1311</v>
      </c>
      <c r="AR129" s="349">
        <v>0</v>
      </c>
      <c r="AS129" s="349">
        <v>0.68328960000000005</v>
      </c>
      <c r="AV129" s="349" t="s">
        <v>1312</v>
      </c>
    </row>
    <row r="130" spans="1:48">
      <c r="A130" s="349" t="s">
        <v>182</v>
      </c>
      <c r="B130" s="349">
        <v>33</v>
      </c>
      <c r="C130" s="349" t="s">
        <v>1309</v>
      </c>
      <c r="D130" s="349" t="s">
        <v>1310</v>
      </c>
      <c r="E130" s="349">
        <v>0.78300000000000003</v>
      </c>
      <c r="G130" s="349">
        <v>10192</v>
      </c>
      <c r="H130" s="349">
        <v>0</v>
      </c>
      <c r="N130" s="349">
        <v>187.16</v>
      </c>
      <c r="O130" s="349">
        <v>185.76499999999999</v>
      </c>
      <c r="R130" s="349" t="s">
        <v>619</v>
      </c>
      <c r="S130" s="349">
        <v>0</v>
      </c>
      <c r="T130" s="349" t="s">
        <v>620</v>
      </c>
      <c r="U130" s="349" t="s">
        <v>1083</v>
      </c>
      <c r="W130" s="349" t="s">
        <v>1083</v>
      </c>
      <c r="X130" s="349">
        <v>2</v>
      </c>
      <c r="Y130" s="349">
        <v>53.5</v>
      </c>
      <c r="Z130" s="349">
        <v>78.599999999999994</v>
      </c>
      <c r="AA130" s="349">
        <v>25.2</v>
      </c>
      <c r="AB130" s="349">
        <v>1.3959999999999999</v>
      </c>
      <c r="AF130" s="349">
        <v>6958</v>
      </c>
      <c r="AJ130" s="349" t="s">
        <v>1313</v>
      </c>
      <c r="AK130" s="349" t="s">
        <v>1295</v>
      </c>
      <c r="AL130" s="349" t="s">
        <v>1314</v>
      </c>
      <c r="AR130" s="349">
        <v>1</v>
      </c>
      <c r="AS130" s="349">
        <v>0.68298199999999998</v>
      </c>
      <c r="AV130" s="349" t="s">
        <v>1312</v>
      </c>
    </row>
    <row r="131" spans="1:48">
      <c r="A131" s="349" t="s">
        <v>182</v>
      </c>
      <c r="B131" s="349">
        <v>33</v>
      </c>
      <c r="C131" s="349" t="s">
        <v>1309</v>
      </c>
      <c r="D131" s="349" t="s">
        <v>1310</v>
      </c>
      <c r="E131" s="349">
        <v>0.78300000000000003</v>
      </c>
      <c r="F131" s="349" t="s">
        <v>630</v>
      </c>
      <c r="G131" s="349">
        <v>3499</v>
      </c>
      <c r="H131" s="349">
        <v>14.042</v>
      </c>
      <c r="M131" s="349">
        <v>15.440316299999999</v>
      </c>
      <c r="N131" s="349">
        <v>70.802999999999997</v>
      </c>
      <c r="O131" s="349">
        <v>70.268000000000001</v>
      </c>
      <c r="R131" s="349" t="s">
        <v>619</v>
      </c>
      <c r="S131" s="349">
        <v>0</v>
      </c>
      <c r="T131" s="349" t="s">
        <v>620</v>
      </c>
      <c r="U131" s="349" t="s">
        <v>1083</v>
      </c>
      <c r="W131" s="349" t="s">
        <v>1083</v>
      </c>
      <c r="X131" s="349">
        <v>3</v>
      </c>
      <c r="Y131" s="349">
        <v>82.4</v>
      </c>
      <c r="Z131" s="349">
        <v>149.69999999999999</v>
      </c>
      <c r="AA131" s="349">
        <v>67.3</v>
      </c>
      <c r="AB131" s="349">
        <v>0.53500000000000003</v>
      </c>
      <c r="AF131" s="349">
        <v>2425</v>
      </c>
      <c r="AJ131" s="349" t="s">
        <v>1298</v>
      </c>
      <c r="AK131" s="349" t="s">
        <v>862</v>
      </c>
      <c r="AL131" s="349" t="s">
        <v>1315</v>
      </c>
      <c r="AR131" s="349">
        <v>0</v>
      </c>
      <c r="AS131" s="349">
        <v>0.69257230000000003</v>
      </c>
      <c r="AV131" s="349" t="s">
        <v>1312</v>
      </c>
    </row>
    <row r="132" spans="1:48">
      <c r="A132" s="349" t="s">
        <v>182</v>
      </c>
      <c r="B132" s="349">
        <v>33</v>
      </c>
      <c r="C132" s="349" t="s">
        <v>1309</v>
      </c>
      <c r="D132" s="349" t="s">
        <v>1310</v>
      </c>
      <c r="E132" s="349">
        <v>0.78300000000000003</v>
      </c>
      <c r="F132" s="349" t="s">
        <v>634</v>
      </c>
      <c r="I132" s="349">
        <v>7244</v>
      </c>
      <c r="J132" s="349">
        <v>17.141999999999999</v>
      </c>
      <c r="M132" s="349">
        <v>85.925319099999996</v>
      </c>
      <c r="N132" s="349">
        <v>210.333</v>
      </c>
      <c r="P132" s="349">
        <v>206.965</v>
      </c>
      <c r="R132" s="349" t="s">
        <v>635</v>
      </c>
      <c r="S132" s="349">
        <v>89</v>
      </c>
      <c r="T132" s="349" t="s">
        <v>620</v>
      </c>
      <c r="U132" s="349" t="s">
        <v>1083</v>
      </c>
      <c r="W132" s="349" t="s">
        <v>1083</v>
      </c>
      <c r="X132" s="349">
        <v>4</v>
      </c>
      <c r="Y132" s="349">
        <v>200</v>
      </c>
      <c r="Z132" s="349">
        <v>295.60000000000002</v>
      </c>
      <c r="AA132" s="349">
        <v>95.6</v>
      </c>
      <c r="AC132" s="349">
        <v>2.4940000000000002</v>
      </c>
      <c r="AD132" s="349">
        <v>0.874</v>
      </c>
      <c r="AG132" s="349">
        <v>8840</v>
      </c>
      <c r="AH132" s="349">
        <v>10214</v>
      </c>
      <c r="AM132" s="349" t="s">
        <v>979</v>
      </c>
      <c r="AN132" s="349" t="s">
        <v>1098</v>
      </c>
      <c r="AO132" s="349" t="s">
        <v>1220</v>
      </c>
      <c r="AR132" s="349">
        <v>0</v>
      </c>
      <c r="AT132" s="349">
        <v>1.2050962000000001</v>
      </c>
      <c r="AV132" s="349" t="s">
        <v>1312</v>
      </c>
    </row>
    <row r="133" spans="1:48">
      <c r="A133" s="349" t="s">
        <v>182</v>
      </c>
      <c r="B133" s="349">
        <v>33</v>
      </c>
      <c r="C133" s="349" t="s">
        <v>1309</v>
      </c>
      <c r="D133" s="349" t="s">
        <v>1310</v>
      </c>
      <c r="E133" s="349">
        <v>0.78300000000000003</v>
      </c>
      <c r="I133" s="349">
        <v>6452</v>
      </c>
      <c r="J133" s="349">
        <v>-10.971</v>
      </c>
      <c r="N133" s="349">
        <v>183.48599999999999</v>
      </c>
      <c r="P133" s="349">
        <v>180.61099999999999</v>
      </c>
      <c r="R133" s="349" t="s">
        <v>635</v>
      </c>
      <c r="S133" s="349">
        <v>89</v>
      </c>
      <c r="T133" s="349" t="s">
        <v>620</v>
      </c>
      <c r="U133" s="349" t="s">
        <v>1083</v>
      </c>
      <c r="W133" s="349" t="s">
        <v>1083</v>
      </c>
      <c r="X133" s="349">
        <v>5</v>
      </c>
      <c r="Y133" s="349">
        <v>437.8</v>
      </c>
      <c r="Z133" s="349">
        <v>473</v>
      </c>
      <c r="AA133" s="349">
        <v>35.200000000000003</v>
      </c>
      <c r="AC133" s="349">
        <v>2.12</v>
      </c>
      <c r="AD133" s="349">
        <v>0.755</v>
      </c>
      <c r="AG133" s="349">
        <v>7570</v>
      </c>
      <c r="AH133" s="349">
        <v>8994</v>
      </c>
      <c r="AM133" s="349" t="s">
        <v>642</v>
      </c>
      <c r="AN133" s="349" t="s">
        <v>643</v>
      </c>
      <c r="AO133" s="349" t="s">
        <v>1316</v>
      </c>
      <c r="AR133" s="349">
        <v>0</v>
      </c>
      <c r="AT133" s="349">
        <v>1.1736397999999999</v>
      </c>
      <c r="AV133" s="349" t="s">
        <v>1312</v>
      </c>
    </row>
    <row r="134" spans="1:48">
      <c r="A134" s="349" t="s">
        <v>182</v>
      </c>
      <c r="B134" s="349">
        <v>33</v>
      </c>
      <c r="C134" s="349" t="s">
        <v>1309</v>
      </c>
      <c r="D134" s="349" t="s">
        <v>1310</v>
      </c>
      <c r="E134" s="349">
        <v>0.78300000000000003</v>
      </c>
      <c r="I134" s="349">
        <v>6444</v>
      </c>
      <c r="J134" s="349">
        <v>-11.5</v>
      </c>
      <c r="N134" s="349">
        <v>183.90199999999999</v>
      </c>
      <c r="P134" s="349">
        <v>181.02199999999999</v>
      </c>
      <c r="R134" s="349" t="s">
        <v>635</v>
      </c>
      <c r="S134" s="349">
        <v>89</v>
      </c>
      <c r="T134" s="349" t="s">
        <v>620</v>
      </c>
      <c r="U134" s="349" t="s">
        <v>1083</v>
      </c>
      <c r="W134" s="349" t="s">
        <v>1083</v>
      </c>
      <c r="X134" s="349">
        <v>6</v>
      </c>
      <c r="Y134" s="349">
        <v>488.1</v>
      </c>
      <c r="Z134" s="349">
        <v>523.29999999999995</v>
      </c>
      <c r="AA134" s="349">
        <v>35.200000000000003</v>
      </c>
      <c r="AC134" s="349">
        <v>2.1230000000000002</v>
      </c>
      <c r="AD134" s="349">
        <v>0.75700000000000001</v>
      </c>
      <c r="AG134" s="349">
        <v>7558</v>
      </c>
      <c r="AH134" s="349">
        <v>8978</v>
      </c>
      <c r="AM134" s="349" t="s">
        <v>666</v>
      </c>
      <c r="AN134" s="349" t="s">
        <v>667</v>
      </c>
      <c r="AO134" s="349" t="s">
        <v>1317</v>
      </c>
      <c r="AR134" s="349">
        <v>1</v>
      </c>
      <c r="AT134" s="349">
        <v>1.1730240000000001</v>
      </c>
      <c r="AV134" s="349" t="s">
        <v>1312</v>
      </c>
    </row>
    <row r="135" spans="1:48">
      <c r="A135" s="349" t="s">
        <v>182</v>
      </c>
      <c r="B135" s="349">
        <v>34</v>
      </c>
      <c r="C135" s="349" t="s">
        <v>1309</v>
      </c>
      <c r="D135" s="349" t="s">
        <v>1310</v>
      </c>
      <c r="E135" s="349">
        <v>0.78300000000000003</v>
      </c>
      <c r="K135" s="349">
        <v>23321</v>
      </c>
      <c r="L135" s="349">
        <v>9.6</v>
      </c>
      <c r="N135" s="349">
        <v>135.988</v>
      </c>
      <c r="Q135" s="349">
        <v>129.49700000000001</v>
      </c>
      <c r="R135" s="349" t="s">
        <v>645</v>
      </c>
      <c r="S135" s="349">
        <v>0</v>
      </c>
      <c r="T135" s="349" t="s">
        <v>646</v>
      </c>
      <c r="U135" s="349" t="s">
        <v>647</v>
      </c>
      <c r="W135" s="349" t="s">
        <v>649</v>
      </c>
      <c r="X135" s="349">
        <v>1</v>
      </c>
      <c r="Y135" s="349">
        <v>29.5</v>
      </c>
      <c r="Z135" s="349">
        <v>83.4</v>
      </c>
      <c r="AA135" s="349">
        <v>53.9</v>
      </c>
      <c r="AE135" s="349">
        <v>6.492</v>
      </c>
      <c r="AI135" s="349">
        <v>4655</v>
      </c>
      <c r="AP135" s="349" t="s">
        <v>1318</v>
      </c>
      <c r="AQ135" s="349" t="s">
        <v>1319</v>
      </c>
      <c r="AR135" s="349">
        <v>1</v>
      </c>
      <c r="AU135" s="349">
        <v>5.0129856000000004</v>
      </c>
      <c r="AV135" s="349" t="s">
        <v>1320</v>
      </c>
    </row>
    <row r="136" spans="1:48">
      <c r="A136" s="349" t="s">
        <v>182</v>
      </c>
      <c r="B136" s="349">
        <v>34</v>
      </c>
      <c r="C136" s="349" t="s">
        <v>1309</v>
      </c>
      <c r="D136" s="349" t="s">
        <v>1310</v>
      </c>
      <c r="E136" s="349">
        <v>0.78300000000000003</v>
      </c>
      <c r="F136" s="349" t="s">
        <v>764</v>
      </c>
      <c r="K136" s="349">
        <v>3593</v>
      </c>
      <c r="L136" s="349">
        <v>16.629000000000001</v>
      </c>
      <c r="N136" s="349">
        <v>6.6550000000000002</v>
      </c>
      <c r="Q136" s="349">
        <v>6.3360000000000003</v>
      </c>
      <c r="R136" s="349" t="s">
        <v>645</v>
      </c>
      <c r="S136" s="349">
        <v>0</v>
      </c>
      <c r="T136" s="349" t="s">
        <v>646</v>
      </c>
      <c r="U136" s="349" t="s">
        <v>647</v>
      </c>
      <c r="W136" s="349" t="s">
        <v>649</v>
      </c>
      <c r="X136" s="349">
        <v>2</v>
      </c>
      <c r="Y136" s="349">
        <v>234.5</v>
      </c>
      <c r="Z136" s="349">
        <v>265.2</v>
      </c>
      <c r="AA136" s="349">
        <v>30.7</v>
      </c>
      <c r="AE136" s="349">
        <v>0.32</v>
      </c>
      <c r="AI136" s="349">
        <v>716</v>
      </c>
      <c r="AP136" s="349" t="s">
        <v>707</v>
      </c>
      <c r="AQ136" s="349" t="s">
        <v>1307</v>
      </c>
      <c r="AR136" s="349">
        <v>0</v>
      </c>
      <c r="AU136" s="349">
        <v>5.0450078999999999</v>
      </c>
      <c r="AV136" s="349" t="s">
        <v>1320</v>
      </c>
    </row>
    <row r="137" spans="1:48">
      <c r="A137" s="349" t="s">
        <v>182</v>
      </c>
      <c r="B137" s="349">
        <v>34</v>
      </c>
      <c r="C137" s="349" t="s">
        <v>1309</v>
      </c>
      <c r="D137" s="349" t="s">
        <v>1310</v>
      </c>
      <c r="E137" s="349">
        <v>0.78300000000000003</v>
      </c>
      <c r="K137" s="349">
        <v>23201</v>
      </c>
      <c r="L137" s="349">
        <v>9.8940000000000001</v>
      </c>
      <c r="N137" s="349">
        <v>133.01499999999999</v>
      </c>
      <c r="Q137" s="349">
        <v>126.664</v>
      </c>
      <c r="R137" s="349" t="s">
        <v>645</v>
      </c>
      <c r="S137" s="349">
        <v>0</v>
      </c>
      <c r="T137" s="349" t="s">
        <v>646</v>
      </c>
      <c r="U137" s="349" t="s">
        <v>647</v>
      </c>
      <c r="W137" s="349" t="s">
        <v>649</v>
      </c>
      <c r="X137" s="349">
        <v>3</v>
      </c>
      <c r="Y137" s="349">
        <v>412.8</v>
      </c>
      <c r="Z137" s="349">
        <v>465.2</v>
      </c>
      <c r="AA137" s="349">
        <v>52.5</v>
      </c>
      <c r="AE137" s="349">
        <v>6.351</v>
      </c>
      <c r="AI137" s="349">
        <v>4629</v>
      </c>
      <c r="AP137" s="349" t="s">
        <v>708</v>
      </c>
      <c r="AQ137" s="349" t="s">
        <v>1321</v>
      </c>
      <c r="AR137" s="349">
        <v>0</v>
      </c>
      <c r="AU137" s="349">
        <v>5.0143246000000001</v>
      </c>
      <c r="AV137" s="349" t="s">
        <v>1320</v>
      </c>
    </row>
    <row r="138" spans="1:48">
      <c r="A138" s="349" t="s">
        <v>182</v>
      </c>
      <c r="B138" s="349">
        <v>35</v>
      </c>
      <c r="C138" s="349" t="s">
        <v>1322</v>
      </c>
      <c r="D138" s="349" t="s">
        <v>1323</v>
      </c>
      <c r="E138" s="349">
        <v>0.82899999999999996</v>
      </c>
      <c r="G138" s="349">
        <v>10175</v>
      </c>
      <c r="H138" s="349">
        <v>0.45400000000000001</v>
      </c>
      <c r="N138" s="349">
        <v>185.947</v>
      </c>
      <c r="O138" s="349">
        <v>184.559</v>
      </c>
      <c r="R138" s="349" t="s">
        <v>619</v>
      </c>
      <c r="S138" s="349">
        <v>0</v>
      </c>
      <c r="T138" s="349" t="s">
        <v>620</v>
      </c>
      <c r="U138" s="349" t="s">
        <v>705</v>
      </c>
      <c r="W138" s="349" t="s">
        <v>705</v>
      </c>
      <c r="X138" s="349">
        <v>1</v>
      </c>
      <c r="Y138" s="349">
        <v>13.2</v>
      </c>
      <c r="Z138" s="349">
        <v>38.4</v>
      </c>
      <c r="AA138" s="349">
        <v>25.2</v>
      </c>
      <c r="AB138" s="349">
        <v>1.387</v>
      </c>
      <c r="AF138" s="349">
        <v>6952</v>
      </c>
      <c r="AJ138" s="349" t="s">
        <v>1324</v>
      </c>
      <c r="AK138" s="349" t="s">
        <v>1325</v>
      </c>
      <c r="AL138" s="349" t="s">
        <v>863</v>
      </c>
      <c r="AR138" s="349">
        <v>0</v>
      </c>
      <c r="AS138" s="349">
        <v>0.68342239999999999</v>
      </c>
      <c r="AV138" s="349" t="s">
        <v>1326</v>
      </c>
    </row>
    <row r="139" spans="1:48">
      <c r="A139" s="349" t="s">
        <v>182</v>
      </c>
      <c r="B139" s="349">
        <v>35</v>
      </c>
      <c r="C139" s="349" t="s">
        <v>1322</v>
      </c>
      <c r="D139" s="349" t="s">
        <v>1323</v>
      </c>
      <c r="E139" s="349">
        <v>0.82899999999999996</v>
      </c>
      <c r="G139" s="349">
        <v>10208</v>
      </c>
      <c r="H139" s="349">
        <v>0</v>
      </c>
      <c r="N139" s="349">
        <v>186.92500000000001</v>
      </c>
      <c r="O139" s="349">
        <v>185.53100000000001</v>
      </c>
      <c r="R139" s="349" t="s">
        <v>619</v>
      </c>
      <c r="S139" s="349">
        <v>0</v>
      </c>
      <c r="T139" s="349" t="s">
        <v>620</v>
      </c>
      <c r="U139" s="349" t="s">
        <v>705</v>
      </c>
      <c r="W139" s="349" t="s">
        <v>705</v>
      </c>
      <c r="X139" s="349">
        <v>2</v>
      </c>
      <c r="Y139" s="349">
        <v>53.5</v>
      </c>
      <c r="Z139" s="349">
        <v>78.599999999999994</v>
      </c>
      <c r="AA139" s="349">
        <v>25.2</v>
      </c>
      <c r="AB139" s="349">
        <v>1.3939999999999999</v>
      </c>
      <c r="AF139" s="349">
        <v>6970</v>
      </c>
      <c r="AJ139" s="349" t="s">
        <v>1327</v>
      </c>
      <c r="AK139" s="349" t="s">
        <v>1328</v>
      </c>
      <c r="AL139" s="349" t="s">
        <v>1329</v>
      </c>
      <c r="AR139" s="349">
        <v>1</v>
      </c>
      <c r="AS139" s="349">
        <v>0.68311200000000005</v>
      </c>
      <c r="AV139" s="349" t="s">
        <v>1326</v>
      </c>
    </row>
    <row r="140" spans="1:48">
      <c r="A140" s="349" t="s">
        <v>182</v>
      </c>
      <c r="B140" s="349">
        <v>35</v>
      </c>
      <c r="C140" s="349" t="s">
        <v>1322</v>
      </c>
      <c r="D140" s="349" t="s">
        <v>1323</v>
      </c>
      <c r="E140" s="349">
        <v>0.82899999999999996</v>
      </c>
      <c r="F140" s="349" t="s">
        <v>630</v>
      </c>
      <c r="G140" s="349">
        <v>3299</v>
      </c>
      <c r="H140" s="349">
        <v>14.329000000000001</v>
      </c>
      <c r="M140" s="349">
        <v>13.9568215</v>
      </c>
      <c r="N140" s="349">
        <v>67.760999999999996</v>
      </c>
      <c r="O140" s="349">
        <v>67.248000000000005</v>
      </c>
      <c r="R140" s="349" t="s">
        <v>619</v>
      </c>
      <c r="S140" s="349">
        <v>0</v>
      </c>
      <c r="T140" s="349" t="s">
        <v>620</v>
      </c>
      <c r="U140" s="349" t="s">
        <v>705</v>
      </c>
      <c r="W140" s="349" t="s">
        <v>705</v>
      </c>
      <c r="X140" s="349">
        <v>3</v>
      </c>
      <c r="Y140" s="349">
        <v>83</v>
      </c>
      <c r="Z140" s="349">
        <v>150.30000000000001</v>
      </c>
      <c r="AA140" s="349">
        <v>67.3</v>
      </c>
      <c r="AB140" s="349">
        <v>0.51300000000000001</v>
      </c>
      <c r="AF140" s="349">
        <v>2288</v>
      </c>
      <c r="AJ140" s="349" t="s">
        <v>1294</v>
      </c>
      <c r="AK140" s="349" t="s">
        <v>1295</v>
      </c>
      <c r="AL140" s="349" t="s">
        <v>1330</v>
      </c>
      <c r="AR140" s="349">
        <v>0</v>
      </c>
      <c r="AS140" s="349">
        <v>0.69290039999999997</v>
      </c>
      <c r="AV140" s="349" t="s">
        <v>1326</v>
      </c>
    </row>
    <row r="141" spans="1:48">
      <c r="A141" s="349" t="s">
        <v>182</v>
      </c>
      <c r="B141" s="349">
        <v>35</v>
      </c>
      <c r="C141" s="349" t="s">
        <v>1322</v>
      </c>
      <c r="D141" s="349" t="s">
        <v>1323</v>
      </c>
      <c r="E141" s="349">
        <v>0.82899999999999996</v>
      </c>
      <c r="F141" s="349" t="s">
        <v>634</v>
      </c>
      <c r="I141" s="349">
        <v>7845</v>
      </c>
      <c r="J141" s="349">
        <v>16.606000000000002</v>
      </c>
      <c r="M141" s="349">
        <v>88.611661499999997</v>
      </c>
      <c r="N141" s="349">
        <v>229.65199999999999</v>
      </c>
      <c r="P141" s="349">
        <v>225.976</v>
      </c>
      <c r="R141" s="349" t="s">
        <v>635</v>
      </c>
      <c r="S141" s="349">
        <v>89</v>
      </c>
      <c r="T141" s="349" t="s">
        <v>620</v>
      </c>
      <c r="U141" s="349" t="s">
        <v>705</v>
      </c>
      <c r="W141" s="349" t="s">
        <v>705</v>
      </c>
      <c r="X141" s="349">
        <v>4</v>
      </c>
      <c r="Y141" s="349">
        <v>200.7</v>
      </c>
      <c r="Z141" s="349">
        <v>297.5</v>
      </c>
      <c r="AA141" s="349">
        <v>96.9</v>
      </c>
      <c r="AC141" s="349">
        <v>2.722</v>
      </c>
      <c r="AD141" s="349">
        <v>0.95399999999999996</v>
      </c>
      <c r="AG141" s="349">
        <v>9583</v>
      </c>
      <c r="AH141" s="349">
        <v>11061</v>
      </c>
      <c r="AM141" s="349" t="s">
        <v>636</v>
      </c>
      <c r="AN141" s="349" t="s">
        <v>695</v>
      </c>
      <c r="AO141" s="349" t="s">
        <v>1331</v>
      </c>
      <c r="AR141" s="349">
        <v>0</v>
      </c>
      <c r="AT141" s="349">
        <v>1.2044834</v>
      </c>
      <c r="AV141" s="349" t="s">
        <v>1326</v>
      </c>
    </row>
    <row r="142" spans="1:48">
      <c r="A142" s="349" t="s">
        <v>182</v>
      </c>
      <c r="B142" s="349">
        <v>35</v>
      </c>
      <c r="C142" s="349" t="s">
        <v>1322</v>
      </c>
      <c r="D142" s="349" t="s">
        <v>1323</v>
      </c>
      <c r="E142" s="349">
        <v>0.82899999999999996</v>
      </c>
      <c r="I142" s="349">
        <v>6442</v>
      </c>
      <c r="J142" s="349">
        <v>-11.013</v>
      </c>
      <c r="N142" s="349">
        <v>183.43100000000001</v>
      </c>
      <c r="P142" s="349">
        <v>180.55699999999999</v>
      </c>
      <c r="R142" s="349" t="s">
        <v>635</v>
      </c>
      <c r="S142" s="349">
        <v>89</v>
      </c>
      <c r="T142" s="349" t="s">
        <v>620</v>
      </c>
      <c r="U142" s="349" t="s">
        <v>705</v>
      </c>
      <c r="W142" s="349" t="s">
        <v>705</v>
      </c>
      <c r="X142" s="349">
        <v>5</v>
      </c>
      <c r="Y142" s="349">
        <v>437.8</v>
      </c>
      <c r="Z142" s="349">
        <v>473</v>
      </c>
      <c r="AA142" s="349">
        <v>35.200000000000003</v>
      </c>
      <c r="AC142" s="349">
        <v>2.1190000000000002</v>
      </c>
      <c r="AD142" s="349">
        <v>0.755</v>
      </c>
      <c r="AG142" s="349">
        <v>7557</v>
      </c>
      <c r="AH142" s="349">
        <v>8979</v>
      </c>
      <c r="AM142" s="349" t="s">
        <v>736</v>
      </c>
      <c r="AN142" s="349" t="s">
        <v>829</v>
      </c>
      <c r="AO142" s="349" t="s">
        <v>1332</v>
      </c>
      <c r="AR142" s="349">
        <v>0</v>
      </c>
      <c r="AT142" s="349">
        <v>1.1735724000000001</v>
      </c>
      <c r="AV142" s="349" t="s">
        <v>1326</v>
      </c>
    </row>
    <row r="143" spans="1:48">
      <c r="A143" s="349" t="s">
        <v>182</v>
      </c>
      <c r="B143" s="349">
        <v>35</v>
      </c>
      <c r="C143" s="349" t="s">
        <v>1322</v>
      </c>
      <c r="D143" s="349" t="s">
        <v>1323</v>
      </c>
      <c r="E143" s="349">
        <v>0.82899999999999996</v>
      </c>
      <c r="I143" s="349">
        <v>6423</v>
      </c>
      <c r="J143" s="349">
        <v>-11.5</v>
      </c>
      <c r="N143" s="349">
        <v>183.786</v>
      </c>
      <c r="P143" s="349">
        <v>180.90799999999999</v>
      </c>
      <c r="R143" s="349" t="s">
        <v>635</v>
      </c>
      <c r="S143" s="349">
        <v>89</v>
      </c>
      <c r="T143" s="349" t="s">
        <v>620</v>
      </c>
      <c r="U143" s="349" t="s">
        <v>705</v>
      </c>
      <c r="W143" s="349" t="s">
        <v>705</v>
      </c>
      <c r="X143" s="349">
        <v>6</v>
      </c>
      <c r="Y143" s="349">
        <v>488.1</v>
      </c>
      <c r="Z143" s="349">
        <v>523.29999999999995</v>
      </c>
      <c r="AA143" s="349">
        <v>35.200000000000003</v>
      </c>
      <c r="AC143" s="349">
        <v>2.1219999999999999</v>
      </c>
      <c r="AD143" s="349">
        <v>0.75600000000000001</v>
      </c>
      <c r="AG143" s="349">
        <v>7533</v>
      </c>
      <c r="AH143" s="349">
        <v>8946</v>
      </c>
      <c r="AM143" s="349" t="s">
        <v>642</v>
      </c>
      <c r="AN143" s="349" t="s">
        <v>722</v>
      </c>
      <c r="AO143" s="349" t="s">
        <v>1333</v>
      </c>
      <c r="AR143" s="349">
        <v>1</v>
      </c>
      <c r="AT143" s="349">
        <v>1.1730033</v>
      </c>
      <c r="AV143" s="349" t="s">
        <v>1326</v>
      </c>
    </row>
    <row r="144" spans="1:48">
      <c r="A144" s="349" t="s">
        <v>182</v>
      </c>
      <c r="B144" s="349">
        <v>36</v>
      </c>
      <c r="C144" s="349" t="s">
        <v>1322</v>
      </c>
      <c r="D144" s="349" t="s">
        <v>1323</v>
      </c>
      <c r="E144" s="349">
        <v>0.82899999999999996</v>
      </c>
      <c r="K144" s="349">
        <v>23079</v>
      </c>
      <c r="L144" s="349">
        <v>9.6</v>
      </c>
      <c r="N144" s="349">
        <v>134.31800000000001</v>
      </c>
      <c r="Q144" s="349">
        <v>127.905</v>
      </c>
      <c r="R144" s="349" t="s">
        <v>645</v>
      </c>
      <c r="S144" s="349">
        <v>0</v>
      </c>
      <c r="T144" s="349" t="s">
        <v>646</v>
      </c>
      <c r="U144" s="349" t="s">
        <v>673</v>
      </c>
      <c r="W144" s="349" t="s">
        <v>675</v>
      </c>
      <c r="X144" s="349">
        <v>1</v>
      </c>
      <c r="Y144" s="349">
        <v>29.5</v>
      </c>
      <c r="Z144" s="349">
        <v>83.4</v>
      </c>
      <c r="AA144" s="349">
        <v>53.9</v>
      </c>
      <c r="AE144" s="349">
        <v>6.4130000000000003</v>
      </c>
      <c r="AI144" s="349">
        <v>4605</v>
      </c>
      <c r="AP144" s="349" t="s">
        <v>1318</v>
      </c>
      <c r="AQ144" s="349" t="s">
        <v>1334</v>
      </c>
      <c r="AR144" s="349">
        <v>1</v>
      </c>
      <c r="AU144" s="349">
        <v>5.0139832000000002</v>
      </c>
      <c r="AV144" s="349" t="s">
        <v>1335</v>
      </c>
    </row>
    <row r="145" spans="1:48">
      <c r="A145" s="349" t="s">
        <v>182</v>
      </c>
      <c r="B145" s="349">
        <v>36</v>
      </c>
      <c r="C145" s="349" t="s">
        <v>1322</v>
      </c>
      <c r="D145" s="349" t="s">
        <v>1323</v>
      </c>
      <c r="E145" s="349">
        <v>0.82899999999999996</v>
      </c>
      <c r="F145" s="349" t="s">
        <v>764</v>
      </c>
      <c r="K145" s="349">
        <v>3852</v>
      </c>
      <c r="L145" s="349">
        <v>16.451000000000001</v>
      </c>
      <c r="N145" s="349">
        <v>6.5940000000000003</v>
      </c>
      <c r="Q145" s="349">
        <v>6.2770000000000001</v>
      </c>
      <c r="R145" s="349" t="s">
        <v>645</v>
      </c>
      <c r="S145" s="349">
        <v>0</v>
      </c>
      <c r="T145" s="349" t="s">
        <v>646</v>
      </c>
      <c r="U145" s="349" t="s">
        <v>673</v>
      </c>
      <c r="W145" s="349" t="s">
        <v>675</v>
      </c>
      <c r="X145" s="349">
        <v>2</v>
      </c>
      <c r="Y145" s="349">
        <v>233.5</v>
      </c>
      <c r="Z145" s="349">
        <v>263.10000000000002</v>
      </c>
      <c r="AA145" s="349">
        <v>29.7</v>
      </c>
      <c r="AE145" s="349">
        <v>0.317</v>
      </c>
      <c r="AI145" s="349">
        <v>767</v>
      </c>
      <c r="AP145" s="349" t="s">
        <v>842</v>
      </c>
      <c r="AQ145" s="349" t="s">
        <v>1336</v>
      </c>
      <c r="AR145" s="349">
        <v>0</v>
      </c>
      <c r="AU145" s="349">
        <v>5.0452006999999996</v>
      </c>
      <c r="AV145" s="349" t="s">
        <v>1335</v>
      </c>
    </row>
    <row r="146" spans="1:48">
      <c r="A146" s="349" t="s">
        <v>182</v>
      </c>
      <c r="B146" s="349">
        <v>36</v>
      </c>
      <c r="C146" s="349" t="s">
        <v>1322</v>
      </c>
      <c r="D146" s="349" t="s">
        <v>1323</v>
      </c>
      <c r="E146" s="349">
        <v>0.82899999999999996</v>
      </c>
      <c r="K146" s="349">
        <v>23063</v>
      </c>
      <c r="L146" s="349">
        <v>9.8550000000000004</v>
      </c>
      <c r="N146" s="349">
        <v>132.227</v>
      </c>
      <c r="Q146" s="349">
        <v>125.91200000000001</v>
      </c>
      <c r="R146" s="349" t="s">
        <v>645</v>
      </c>
      <c r="S146" s="349">
        <v>0</v>
      </c>
      <c r="T146" s="349" t="s">
        <v>646</v>
      </c>
      <c r="U146" s="349" t="s">
        <v>673</v>
      </c>
      <c r="W146" s="349" t="s">
        <v>675</v>
      </c>
      <c r="X146" s="349">
        <v>3</v>
      </c>
      <c r="Y146" s="349">
        <v>412.8</v>
      </c>
      <c r="Z146" s="349">
        <v>465</v>
      </c>
      <c r="AA146" s="349">
        <v>52.3</v>
      </c>
      <c r="AE146" s="349">
        <v>6.3150000000000004</v>
      </c>
      <c r="AI146" s="349">
        <v>4601</v>
      </c>
      <c r="AP146" s="349" t="s">
        <v>708</v>
      </c>
      <c r="AQ146" s="349" t="s">
        <v>1337</v>
      </c>
      <c r="AR146" s="349">
        <v>0</v>
      </c>
      <c r="AU146" s="349">
        <v>5.0151452000000001</v>
      </c>
      <c r="AV146" s="349" t="s">
        <v>1335</v>
      </c>
    </row>
    <row r="147" spans="1:48">
      <c r="A147" s="349" t="s">
        <v>182</v>
      </c>
      <c r="B147" s="349">
        <v>37</v>
      </c>
      <c r="C147" s="349" t="s">
        <v>1338</v>
      </c>
      <c r="D147" s="349" t="s">
        <v>1339</v>
      </c>
      <c r="E147" s="349">
        <v>0.82699999999999996</v>
      </c>
      <c r="G147" s="349">
        <v>10198</v>
      </c>
      <c r="H147" s="349">
        <v>0.441</v>
      </c>
      <c r="N147" s="349">
        <v>186.47399999999999</v>
      </c>
      <c r="O147" s="349">
        <v>185.08199999999999</v>
      </c>
      <c r="R147" s="349" t="s">
        <v>619</v>
      </c>
      <c r="S147" s="349">
        <v>0</v>
      </c>
      <c r="T147" s="349" t="s">
        <v>620</v>
      </c>
      <c r="U147" s="349" t="s">
        <v>705</v>
      </c>
      <c r="W147" s="349" t="s">
        <v>705</v>
      </c>
      <c r="X147" s="349">
        <v>1</v>
      </c>
      <c r="Y147" s="349">
        <v>13.2</v>
      </c>
      <c r="Z147" s="349">
        <v>38.4</v>
      </c>
      <c r="AA147" s="349">
        <v>25.2</v>
      </c>
      <c r="AB147" s="349">
        <v>1.391</v>
      </c>
      <c r="AF147" s="349">
        <v>6968</v>
      </c>
      <c r="AJ147" s="349" t="s">
        <v>1340</v>
      </c>
      <c r="AK147" s="349" t="s">
        <v>1325</v>
      </c>
      <c r="AL147" s="349" t="s">
        <v>1341</v>
      </c>
      <c r="AR147" s="349">
        <v>0</v>
      </c>
      <c r="AS147" s="349">
        <v>0.68341490000000005</v>
      </c>
      <c r="AV147" s="349" t="s">
        <v>1342</v>
      </c>
    </row>
    <row r="148" spans="1:48">
      <c r="A148" s="349" t="s">
        <v>182</v>
      </c>
      <c r="B148" s="349">
        <v>37</v>
      </c>
      <c r="C148" s="349" t="s">
        <v>1338</v>
      </c>
      <c r="D148" s="349" t="s">
        <v>1339</v>
      </c>
      <c r="E148" s="349">
        <v>0.82699999999999996</v>
      </c>
      <c r="G148" s="349">
        <v>10231</v>
      </c>
      <c r="H148" s="349">
        <v>0</v>
      </c>
      <c r="N148" s="349">
        <v>187.58600000000001</v>
      </c>
      <c r="O148" s="349">
        <v>186.18700000000001</v>
      </c>
      <c r="R148" s="349" t="s">
        <v>619</v>
      </c>
      <c r="S148" s="349">
        <v>0</v>
      </c>
      <c r="T148" s="349" t="s">
        <v>620</v>
      </c>
      <c r="U148" s="349" t="s">
        <v>705</v>
      </c>
      <c r="W148" s="349" t="s">
        <v>705</v>
      </c>
      <c r="X148" s="349">
        <v>2</v>
      </c>
      <c r="Y148" s="349">
        <v>53.5</v>
      </c>
      <c r="Z148" s="349">
        <v>78.599999999999994</v>
      </c>
      <c r="AA148" s="349">
        <v>25.2</v>
      </c>
      <c r="AB148" s="349">
        <v>1.399</v>
      </c>
      <c r="AF148" s="349">
        <v>6987</v>
      </c>
      <c r="AJ148" s="349" t="s">
        <v>1343</v>
      </c>
      <c r="AK148" s="349" t="s">
        <v>1344</v>
      </c>
      <c r="AL148" s="349" t="s">
        <v>1345</v>
      </c>
      <c r="AR148" s="349">
        <v>1</v>
      </c>
      <c r="AS148" s="349">
        <v>0.68311379999999999</v>
      </c>
      <c r="AV148" s="349" t="s">
        <v>1342</v>
      </c>
    </row>
    <row r="149" spans="1:48">
      <c r="A149" s="349" t="s">
        <v>182</v>
      </c>
      <c r="B149" s="349">
        <v>37</v>
      </c>
      <c r="C149" s="349" t="s">
        <v>1338</v>
      </c>
      <c r="D149" s="349" t="s">
        <v>1339</v>
      </c>
      <c r="E149" s="349">
        <v>0.82699999999999996</v>
      </c>
      <c r="F149" s="349" t="s">
        <v>630</v>
      </c>
      <c r="G149" s="349">
        <v>3236</v>
      </c>
      <c r="H149" s="349">
        <v>13.852</v>
      </c>
      <c r="M149" s="349">
        <v>13.5343435</v>
      </c>
      <c r="N149" s="349">
        <v>65.551000000000002</v>
      </c>
      <c r="O149" s="349">
        <v>65.055000000000007</v>
      </c>
      <c r="R149" s="349" t="s">
        <v>619</v>
      </c>
      <c r="S149" s="349">
        <v>0</v>
      </c>
      <c r="T149" s="349" t="s">
        <v>620</v>
      </c>
      <c r="U149" s="349" t="s">
        <v>705</v>
      </c>
      <c r="W149" s="349" t="s">
        <v>705</v>
      </c>
      <c r="X149" s="349">
        <v>3</v>
      </c>
      <c r="Y149" s="349">
        <v>81.8</v>
      </c>
      <c r="Z149" s="349">
        <v>148.4</v>
      </c>
      <c r="AA149" s="349">
        <v>66.7</v>
      </c>
      <c r="AB149" s="349">
        <v>0.496</v>
      </c>
      <c r="AF149" s="349">
        <v>2242</v>
      </c>
      <c r="AJ149" s="349" t="s">
        <v>1346</v>
      </c>
      <c r="AK149" s="349" t="s">
        <v>1347</v>
      </c>
      <c r="AL149" s="349" t="s">
        <v>1348</v>
      </c>
      <c r="AR149" s="349">
        <v>0</v>
      </c>
      <c r="AS149" s="349">
        <v>0.69257610000000003</v>
      </c>
      <c r="AV149" s="349" t="s">
        <v>1342</v>
      </c>
    </row>
    <row r="150" spans="1:48">
      <c r="A150" s="349" t="s">
        <v>182</v>
      </c>
      <c r="B150" s="349">
        <v>37</v>
      </c>
      <c r="C150" s="349" t="s">
        <v>1338</v>
      </c>
      <c r="D150" s="349" t="s">
        <v>1339</v>
      </c>
      <c r="E150" s="349">
        <v>0.82699999999999996</v>
      </c>
      <c r="F150" s="349" t="s">
        <v>634</v>
      </c>
      <c r="I150" s="349">
        <v>7831</v>
      </c>
      <c r="J150" s="349">
        <v>16.363</v>
      </c>
      <c r="M150" s="349">
        <v>88.712178499999993</v>
      </c>
      <c r="N150" s="349">
        <v>229.358</v>
      </c>
      <c r="P150" s="349">
        <v>225.68700000000001</v>
      </c>
      <c r="R150" s="349" t="s">
        <v>635</v>
      </c>
      <c r="S150" s="349">
        <v>89</v>
      </c>
      <c r="T150" s="349" t="s">
        <v>620</v>
      </c>
      <c r="U150" s="349" t="s">
        <v>705</v>
      </c>
      <c r="W150" s="349" t="s">
        <v>705</v>
      </c>
      <c r="X150" s="349">
        <v>4</v>
      </c>
      <c r="Y150" s="349">
        <v>198.8</v>
      </c>
      <c r="Z150" s="349">
        <v>295</v>
      </c>
      <c r="AA150" s="349">
        <v>96.2</v>
      </c>
      <c r="AC150" s="349">
        <v>2.718</v>
      </c>
      <c r="AD150" s="349">
        <v>0.95299999999999996</v>
      </c>
      <c r="AG150" s="349">
        <v>9560</v>
      </c>
      <c r="AH150" s="349">
        <v>11043</v>
      </c>
      <c r="AM150" s="349" t="s">
        <v>805</v>
      </c>
      <c r="AN150" s="349" t="s">
        <v>697</v>
      </c>
      <c r="AO150" s="349" t="s">
        <v>964</v>
      </c>
      <c r="AR150" s="349">
        <v>0</v>
      </c>
      <c r="AT150" s="349">
        <v>1.2042107</v>
      </c>
      <c r="AV150" s="349" t="s">
        <v>1342</v>
      </c>
    </row>
    <row r="151" spans="1:48">
      <c r="A151" s="349" t="s">
        <v>182</v>
      </c>
      <c r="B151" s="349">
        <v>37</v>
      </c>
      <c r="C151" s="349" t="s">
        <v>1338</v>
      </c>
      <c r="D151" s="349" t="s">
        <v>1339</v>
      </c>
      <c r="E151" s="349">
        <v>0.82699999999999996</v>
      </c>
      <c r="I151" s="349">
        <v>6425</v>
      </c>
      <c r="J151" s="349">
        <v>-11.007</v>
      </c>
      <c r="N151" s="349">
        <v>182.946</v>
      </c>
      <c r="P151" s="349">
        <v>180.07900000000001</v>
      </c>
      <c r="R151" s="349" t="s">
        <v>635</v>
      </c>
      <c r="S151" s="349">
        <v>89</v>
      </c>
      <c r="T151" s="349" t="s">
        <v>620</v>
      </c>
      <c r="U151" s="349" t="s">
        <v>705</v>
      </c>
      <c r="W151" s="349" t="s">
        <v>705</v>
      </c>
      <c r="X151" s="349">
        <v>5</v>
      </c>
      <c r="Y151" s="349">
        <v>437.8</v>
      </c>
      <c r="Z151" s="349">
        <v>473</v>
      </c>
      <c r="AA151" s="349">
        <v>35.200000000000003</v>
      </c>
      <c r="AC151" s="349">
        <v>2.113</v>
      </c>
      <c r="AD151" s="349">
        <v>0.753</v>
      </c>
      <c r="AG151" s="349">
        <v>7538</v>
      </c>
      <c r="AH151" s="349">
        <v>8956</v>
      </c>
      <c r="AM151" s="349" t="s">
        <v>736</v>
      </c>
      <c r="AN151" s="349" t="s">
        <v>829</v>
      </c>
      <c r="AO151" s="349" t="s">
        <v>1349</v>
      </c>
      <c r="AR151" s="349">
        <v>0</v>
      </c>
      <c r="AT151" s="349">
        <v>1.1735762999999999</v>
      </c>
      <c r="AV151" s="349" t="s">
        <v>1342</v>
      </c>
    </row>
    <row r="152" spans="1:48">
      <c r="A152" s="349" t="s">
        <v>182</v>
      </c>
      <c r="B152" s="349">
        <v>37</v>
      </c>
      <c r="C152" s="349" t="s">
        <v>1338</v>
      </c>
      <c r="D152" s="349" t="s">
        <v>1339</v>
      </c>
      <c r="E152" s="349">
        <v>0.82699999999999996</v>
      </c>
      <c r="I152" s="349">
        <v>6414</v>
      </c>
      <c r="J152" s="349">
        <v>-11.5</v>
      </c>
      <c r="N152" s="349">
        <v>183.571</v>
      </c>
      <c r="P152" s="349">
        <v>180.696</v>
      </c>
      <c r="R152" s="349" t="s">
        <v>635</v>
      </c>
      <c r="S152" s="349">
        <v>89</v>
      </c>
      <c r="T152" s="349" t="s">
        <v>620</v>
      </c>
      <c r="U152" s="349" t="s">
        <v>705</v>
      </c>
      <c r="W152" s="349" t="s">
        <v>705</v>
      </c>
      <c r="X152" s="349">
        <v>6</v>
      </c>
      <c r="Y152" s="349">
        <v>488.1</v>
      </c>
      <c r="Z152" s="349">
        <v>523.29999999999995</v>
      </c>
      <c r="AA152" s="349">
        <v>35.200000000000003</v>
      </c>
      <c r="AC152" s="349">
        <v>2.12</v>
      </c>
      <c r="AD152" s="349">
        <v>0.755</v>
      </c>
      <c r="AG152" s="349">
        <v>7523</v>
      </c>
      <c r="AH152" s="349">
        <v>8935</v>
      </c>
      <c r="AM152" s="349" t="s">
        <v>642</v>
      </c>
      <c r="AN152" s="349" t="s">
        <v>829</v>
      </c>
      <c r="AO152" s="349" t="s">
        <v>1350</v>
      </c>
      <c r="AR152" s="349">
        <v>1</v>
      </c>
      <c r="AT152" s="349">
        <v>1.1730001000000001</v>
      </c>
      <c r="AV152" s="349" t="s">
        <v>1342</v>
      </c>
    </row>
    <row r="153" spans="1:48">
      <c r="A153" s="349" t="s">
        <v>182</v>
      </c>
      <c r="B153" s="349">
        <v>38</v>
      </c>
      <c r="C153" s="349" t="s">
        <v>1338</v>
      </c>
      <c r="D153" s="349" t="s">
        <v>1339</v>
      </c>
      <c r="E153" s="349">
        <v>0.82699999999999996</v>
      </c>
      <c r="K153" s="349">
        <v>23279</v>
      </c>
      <c r="L153" s="349">
        <v>9.6</v>
      </c>
      <c r="N153" s="349">
        <v>135.53700000000001</v>
      </c>
      <c r="Q153" s="349">
        <v>129.066</v>
      </c>
      <c r="R153" s="349" t="s">
        <v>645</v>
      </c>
      <c r="S153" s="349">
        <v>0</v>
      </c>
      <c r="T153" s="349" t="s">
        <v>646</v>
      </c>
      <c r="U153" s="349" t="s">
        <v>673</v>
      </c>
      <c r="W153" s="349" t="s">
        <v>675</v>
      </c>
      <c r="X153" s="349">
        <v>1</v>
      </c>
      <c r="Y153" s="349">
        <v>29.5</v>
      </c>
      <c r="Z153" s="349">
        <v>83.4</v>
      </c>
      <c r="AA153" s="349">
        <v>53.9</v>
      </c>
      <c r="AE153" s="349">
        <v>6.4720000000000004</v>
      </c>
      <c r="AI153" s="349">
        <v>4645</v>
      </c>
      <c r="AP153" s="349" t="s">
        <v>1351</v>
      </c>
      <c r="AQ153" s="349" t="s">
        <v>1352</v>
      </c>
      <c r="AR153" s="349">
        <v>1</v>
      </c>
      <c r="AU153" s="349">
        <v>5.0141464999999998</v>
      </c>
      <c r="AV153" s="349" t="s">
        <v>1353</v>
      </c>
    </row>
    <row r="154" spans="1:48">
      <c r="A154" s="349" t="s">
        <v>182</v>
      </c>
      <c r="B154" s="349">
        <v>38</v>
      </c>
      <c r="C154" s="349" t="s">
        <v>1338</v>
      </c>
      <c r="D154" s="349" t="s">
        <v>1339</v>
      </c>
      <c r="E154" s="349">
        <v>0.82699999999999996</v>
      </c>
      <c r="F154" s="349" t="s">
        <v>764</v>
      </c>
      <c r="K154" s="349">
        <v>3091</v>
      </c>
      <c r="L154" s="349">
        <v>16.754000000000001</v>
      </c>
      <c r="N154" s="349">
        <v>5.9370000000000003</v>
      </c>
      <c r="Q154" s="349">
        <v>5.6520000000000001</v>
      </c>
      <c r="R154" s="349" t="s">
        <v>645</v>
      </c>
      <c r="S154" s="349">
        <v>0</v>
      </c>
      <c r="T154" s="349" t="s">
        <v>646</v>
      </c>
      <c r="U154" s="349" t="s">
        <v>673</v>
      </c>
      <c r="W154" s="349" t="s">
        <v>675</v>
      </c>
      <c r="X154" s="349">
        <v>2</v>
      </c>
      <c r="Y154" s="349">
        <v>236</v>
      </c>
      <c r="Z154" s="349">
        <v>266.10000000000002</v>
      </c>
      <c r="AA154" s="349">
        <v>30.1</v>
      </c>
      <c r="AE154" s="349">
        <v>0.28499999999999998</v>
      </c>
      <c r="AI154" s="349">
        <v>615</v>
      </c>
      <c r="AP154" s="349" t="s">
        <v>842</v>
      </c>
      <c r="AQ154" s="349" t="s">
        <v>1354</v>
      </c>
      <c r="AR154" s="349">
        <v>0</v>
      </c>
      <c r="AU154" s="349">
        <v>5.0467424000000003</v>
      </c>
      <c r="AV154" s="349" t="s">
        <v>1353</v>
      </c>
    </row>
    <row r="155" spans="1:48">
      <c r="A155" s="349" t="s">
        <v>182</v>
      </c>
      <c r="B155" s="349">
        <v>38</v>
      </c>
      <c r="C155" s="349" t="s">
        <v>1338</v>
      </c>
      <c r="D155" s="349" t="s">
        <v>1339</v>
      </c>
      <c r="E155" s="349">
        <v>0.82699999999999996</v>
      </c>
      <c r="K155" s="349">
        <v>23083</v>
      </c>
      <c r="L155" s="349">
        <v>9.8539999999999992</v>
      </c>
      <c r="N155" s="349">
        <v>132.67500000000001</v>
      </c>
      <c r="Q155" s="349">
        <v>126.33799999999999</v>
      </c>
      <c r="R155" s="349" t="s">
        <v>645</v>
      </c>
      <c r="S155" s="349">
        <v>0</v>
      </c>
      <c r="T155" s="349" t="s">
        <v>646</v>
      </c>
      <c r="U155" s="349" t="s">
        <v>673</v>
      </c>
      <c r="W155" s="349" t="s">
        <v>675</v>
      </c>
      <c r="X155" s="349">
        <v>3</v>
      </c>
      <c r="Y155" s="349">
        <v>412.8</v>
      </c>
      <c r="Z155" s="349">
        <v>465</v>
      </c>
      <c r="AA155" s="349">
        <v>52.3</v>
      </c>
      <c r="AE155" s="349">
        <v>6.3360000000000003</v>
      </c>
      <c r="AI155" s="349">
        <v>4605</v>
      </c>
      <c r="AP155" s="349" t="s">
        <v>628</v>
      </c>
      <c r="AQ155" s="349" t="s">
        <v>1355</v>
      </c>
      <c r="AR155" s="349">
        <v>0</v>
      </c>
      <c r="AU155" s="349">
        <v>5.0153030000000003</v>
      </c>
      <c r="AV155" s="349" t="s">
        <v>1353</v>
      </c>
    </row>
    <row r="156" spans="1:48">
      <c r="A156" s="349" t="s">
        <v>182</v>
      </c>
      <c r="B156" s="349">
        <v>39</v>
      </c>
      <c r="C156" s="349" t="s">
        <v>1356</v>
      </c>
      <c r="D156" s="349" t="s">
        <v>1357</v>
      </c>
      <c r="E156" s="349">
        <v>0.81499999999999995</v>
      </c>
      <c r="G156" s="349">
        <v>10190</v>
      </c>
      <c r="H156" s="349">
        <v>0.438</v>
      </c>
      <c r="N156" s="349">
        <v>186.72</v>
      </c>
      <c r="O156" s="349">
        <v>185.327</v>
      </c>
      <c r="R156" s="349" t="s">
        <v>619</v>
      </c>
      <c r="S156" s="349">
        <v>0</v>
      </c>
      <c r="T156" s="349" t="s">
        <v>620</v>
      </c>
      <c r="U156" s="349" t="s">
        <v>705</v>
      </c>
      <c r="W156" s="349" t="s">
        <v>705</v>
      </c>
      <c r="X156" s="349">
        <v>1</v>
      </c>
      <c r="Y156" s="349">
        <v>13.2</v>
      </c>
      <c r="Z156" s="349">
        <v>38.4</v>
      </c>
      <c r="AA156" s="349">
        <v>25.2</v>
      </c>
      <c r="AB156" s="349">
        <v>1.393</v>
      </c>
      <c r="AF156" s="349">
        <v>6963</v>
      </c>
      <c r="AJ156" s="349" t="s">
        <v>1247</v>
      </c>
      <c r="AK156" s="349" t="s">
        <v>1358</v>
      </c>
      <c r="AL156" s="349" t="s">
        <v>1359</v>
      </c>
      <c r="AR156" s="349">
        <v>0</v>
      </c>
      <c r="AS156" s="349">
        <v>0.68342630000000004</v>
      </c>
      <c r="AV156" s="349" t="s">
        <v>1360</v>
      </c>
    </row>
    <row r="157" spans="1:48">
      <c r="A157" s="349" t="s">
        <v>182</v>
      </c>
      <c r="B157" s="349">
        <v>39</v>
      </c>
      <c r="C157" s="349" t="s">
        <v>1356</v>
      </c>
      <c r="D157" s="349" t="s">
        <v>1357</v>
      </c>
      <c r="E157" s="349">
        <v>0.81499999999999995</v>
      </c>
      <c r="G157" s="349">
        <v>10218</v>
      </c>
      <c r="H157" s="349">
        <v>0</v>
      </c>
      <c r="N157" s="349">
        <v>187.38499999999999</v>
      </c>
      <c r="O157" s="349">
        <v>185.988</v>
      </c>
      <c r="R157" s="349" t="s">
        <v>619</v>
      </c>
      <c r="S157" s="349">
        <v>0</v>
      </c>
      <c r="T157" s="349" t="s">
        <v>620</v>
      </c>
      <c r="U157" s="349" t="s">
        <v>705</v>
      </c>
      <c r="W157" s="349" t="s">
        <v>705</v>
      </c>
      <c r="X157" s="349">
        <v>2</v>
      </c>
      <c r="Y157" s="349">
        <v>53.5</v>
      </c>
      <c r="Z157" s="349">
        <v>78.599999999999994</v>
      </c>
      <c r="AA157" s="349">
        <v>25.2</v>
      </c>
      <c r="AB157" s="349">
        <v>1.3979999999999999</v>
      </c>
      <c r="AF157" s="349">
        <v>6977</v>
      </c>
      <c r="AJ157" s="349" t="s">
        <v>1324</v>
      </c>
      <c r="AK157" s="349" t="s">
        <v>1325</v>
      </c>
      <c r="AL157" s="349" t="s">
        <v>1361</v>
      </c>
      <c r="AR157" s="349">
        <v>1</v>
      </c>
      <c r="AS157" s="349">
        <v>0.68312740000000005</v>
      </c>
      <c r="AV157" s="349" t="s">
        <v>1360</v>
      </c>
    </row>
    <row r="158" spans="1:48">
      <c r="A158" s="349" t="s">
        <v>182</v>
      </c>
      <c r="B158" s="349">
        <v>39</v>
      </c>
      <c r="C158" s="349" t="s">
        <v>1356</v>
      </c>
      <c r="D158" s="349" t="s">
        <v>1357</v>
      </c>
      <c r="E158" s="349">
        <v>0.81499999999999995</v>
      </c>
      <c r="F158" s="349" t="s">
        <v>630</v>
      </c>
      <c r="G158" s="349">
        <v>3125</v>
      </c>
      <c r="H158" s="349">
        <v>13.708</v>
      </c>
      <c r="M158" s="349">
        <v>13.2968206</v>
      </c>
      <c r="N158" s="349">
        <v>63.466000000000001</v>
      </c>
      <c r="O158" s="349">
        <v>62.985999999999997</v>
      </c>
      <c r="R158" s="349" t="s">
        <v>619</v>
      </c>
      <c r="S158" s="349">
        <v>0</v>
      </c>
      <c r="T158" s="349" t="s">
        <v>620</v>
      </c>
      <c r="U158" s="349" t="s">
        <v>705</v>
      </c>
      <c r="W158" s="349" t="s">
        <v>705</v>
      </c>
      <c r="X158" s="349">
        <v>3</v>
      </c>
      <c r="Y158" s="349">
        <v>82.4</v>
      </c>
      <c r="Z158" s="349">
        <v>148.4</v>
      </c>
      <c r="AA158" s="349">
        <v>66</v>
      </c>
      <c r="AB158" s="349">
        <v>0.48</v>
      </c>
      <c r="AF158" s="349">
        <v>2164</v>
      </c>
      <c r="AJ158" s="349" t="s">
        <v>1327</v>
      </c>
      <c r="AK158" s="349" t="s">
        <v>1362</v>
      </c>
      <c r="AL158" s="349" t="s">
        <v>1363</v>
      </c>
      <c r="AR158" s="349">
        <v>0</v>
      </c>
      <c r="AS158" s="349">
        <v>0.69249190000000005</v>
      </c>
      <c r="AV158" s="349" t="s">
        <v>1360</v>
      </c>
    </row>
    <row r="159" spans="1:48">
      <c r="A159" s="349" t="s">
        <v>182</v>
      </c>
      <c r="B159" s="349">
        <v>39</v>
      </c>
      <c r="C159" s="349" t="s">
        <v>1356</v>
      </c>
      <c r="D159" s="349" t="s">
        <v>1357</v>
      </c>
      <c r="E159" s="349">
        <v>0.81499999999999995</v>
      </c>
      <c r="F159" s="349" t="s">
        <v>634</v>
      </c>
      <c r="I159" s="349">
        <v>7689</v>
      </c>
      <c r="J159" s="349">
        <v>16.001000000000001</v>
      </c>
      <c r="M159" s="349">
        <v>88.756416000000002</v>
      </c>
      <c r="N159" s="349">
        <v>226.142</v>
      </c>
      <c r="P159" s="349">
        <v>222.524</v>
      </c>
      <c r="R159" s="349" t="s">
        <v>635</v>
      </c>
      <c r="S159" s="349">
        <v>89</v>
      </c>
      <c r="T159" s="349" t="s">
        <v>620</v>
      </c>
      <c r="U159" s="349" t="s">
        <v>705</v>
      </c>
      <c r="W159" s="349" t="s">
        <v>705</v>
      </c>
      <c r="X159" s="349">
        <v>4</v>
      </c>
      <c r="Y159" s="349">
        <v>198.8</v>
      </c>
      <c r="Z159" s="349">
        <v>295</v>
      </c>
      <c r="AA159" s="349">
        <v>96.2</v>
      </c>
      <c r="AC159" s="349">
        <v>2.6789999999999998</v>
      </c>
      <c r="AD159" s="349">
        <v>0.94</v>
      </c>
      <c r="AG159" s="349">
        <v>9395</v>
      </c>
      <c r="AH159" s="349">
        <v>10843</v>
      </c>
      <c r="AM159" s="349" t="s">
        <v>636</v>
      </c>
      <c r="AN159" s="349" t="s">
        <v>695</v>
      </c>
      <c r="AO159" s="349" t="s">
        <v>1364</v>
      </c>
      <c r="AR159" s="349">
        <v>0</v>
      </c>
      <c r="AT159" s="349">
        <v>1.2038168</v>
      </c>
      <c r="AV159" s="349" t="s">
        <v>1360</v>
      </c>
    </row>
    <row r="160" spans="1:48">
      <c r="A160" s="349" t="s">
        <v>182</v>
      </c>
      <c r="B160" s="349">
        <v>39</v>
      </c>
      <c r="C160" s="349" t="s">
        <v>1356</v>
      </c>
      <c r="D160" s="349" t="s">
        <v>1357</v>
      </c>
      <c r="E160" s="349">
        <v>0.81499999999999995</v>
      </c>
      <c r="I160" s="349">
        <v>6439</v>
      </c>
      <c r="J160" s="349">
        <v>-11.002000000000001</v>
      </c>
      <c r="N160" s="349">
        <v>183.773</v>
      </c>
      <c r="P160" s="349">
        <v>180.893</v>
      </c>
      <c r="R160" s="349" t="s">
        <v>635</v>
      </c>
      <c r="S160" s="349">
        <v>89</v>
      </c>
      <c r="T160" s="349" t="s">
        <v>620</v>
      </c>
      <c r="U160" s="349" t="s">
        <v>705</v>
      </c>
      <c r="W160" s="349" t="s">
        <v>705</v>
      </c>
      <c r="X160" s="349">
        <v>5</v>
      </c>
      <c r="Y160" s="349">
        <v>437.8</v>
      </c>
      <c r="Z160" s="349">
        <v>473</v>
      </c>
      <c r="AA160" s="349">
        <v>35.200000000000003</v>
      </c>
      <c r="AC160" s="349">
        <v>2.1230000000000002</v>
      </c>
      <c r="AD160" s="349">
        <v>0.75700000000000001</v>
      </c>
      <c r="AG160" s="349">
        <v>7554</v>
      </c>
      <c r="AH160" s="349">
        <v>8974</v>
      </c>
      <c r="AM160" s="349" t="s">
        <v>736</v>
      </c>
      <c r="AN160" s="349" t="s">
        <v>829</v>
      </c>
      <c r="AO160" s="349" t="s">
        <v>1365</v>
      </c>
      <c r="AR160" s="349">
        <v>0</v>
      </c>
      <c r="AT160" s="349">
        <v>1.1735856</v>
      </c>
      <c r="AV160" s="349" t="s">
        <v>1360</v>
      </c>
    </row>
    <row r="161" spans="1:48">
      <c r="A161" s="349" t="s">
        <v>182</v>
      </c>
      <c r="B161" s="349">
        <v>39</v>
      </c>
      <c r="C161" s="349" t="s">
        <v>1356</v>
      </c>
      <c r="D161" s="349" t="s">
        <v>1357</v>
      </c>
      <c r="E161" s="349">
        <v>0.81499999999999995</v>
      </c>
      <c r="I161" s="349">
        <v>6467</v>
      </c>
      <c r="J161" s="349">
        <v>-11.5</v>
      </c>
      <c r="N161" s="349">
        <v>184.489</v>
      </c>
      <c r="P161" s="349">
        <v>181.59899999999999</v>
      </c>
      <c r="R161" s="349" t="s">
        <v>635</v>
      </c>
      <c r="S161" s="349">
        <v>89</v>
      </c>
      <c r="T161" s="349" t="s">
        <v>620</v>
      </c>
      <c r="U161" s="349" t="s">
        <v>705</v>
      </c>
      <c r="W161" s="349" t="s">
        <v>705</v>
      </c>
      <c r="X161" s="349">
        <v>6</v>
      </c>
      <c r="Y161" s="349">
        <v>488.1</v>
      </c>
      <c r="Z161" s="349">
        <v>523.29999999999995</v>
      </c>
      <c r="AA161" s="349">
        <v>35.200000000000003</v>
      </c>
      <c r="AC161" s="349">
        <v>2.13</v>
      </c>
      <c r="AD161" s="349">
        <v>0.75900000000000001</v>
      </c>
      <c r="AG161" s="349">
        <v>7584</v>
      </c>
      <c r="AH161" s="349">
        <v>9007</v>
      </c>
      <c r="AM161" s="349" t="s">
        <v>642</v>
      </c>
      <c r="AN161" s="349" t="s">
        <v>829</v>
      </c>
      <c r="AO161" s="349" t="s">
        <v>1366</v>
      </c>
      <c r="AR161" s="349">
        <v>1</v>
      </c>
      <c r="AT161" s="349">
        <v>1.1730043999999999</v>
      </c>
      <c r="AV161" s="349" t="s">
        <v>1360</v>
      </c>
    </row>
    <row r="162" spans="1:48">
      <c r="A162" s="349" t="s">
        <v>182</v>
      </c>
      <c r="B162" s="349">
        <v>40</v>
      </c>
      <c r="C162" s="349" t="s">
        <v>1356</v>
      </c>
      <c r="D162" s="349" t="s">
        <v>1357</v>
      </c>
      <c r="E162" s="349">
        <v>0.81499999999999995</v>
      </c>
      <c r="K162" s="349">
        <v>23365</v>
      </c>
      <c r="L162" s="349">
        <v>9.6</v>
      </c>
      <c r="N162" s="349">
        <v>135.67599999999999</v>
      </c>
      <c r="Q162" s="349">
        <v>129.197</v>
      </c>
      <c r="R162" s="349" t="s">
        <v>645</v>
      </c>
      <c r="S162" s="349">
        <v>0</v>
      </c>
      <c r="T162" s="349" t="s">
        <v>646</v>
      </c>
      <c r="U162" s="349" t="s">
        <v>673</v>
      </c>
      <c r="W162" s="349" t="s">
        <v>675</v>
      </c>
      <c r="X162" s="349">
        <v>1</v>
      </c>
      <c r="Y162" s="349">
        <v>29.5</v>
      </c>
      <c r="Z162" s="349">
        <v>83.4</v>
      </c>
      <c r="AA162" s="349">
        <v>53.9</v>
      </c>
      <c r="AE162" s="349">
        <v>6.4779999999999998</v>
      </c>
      <c r="AI162" s="349">
        <v>4662</v>
      </c>
      <c r="AP162" s="349" t="s">
        <v>1182</v>
      </c>
      <c r="AQ162" s="349" t="s">
        <v>1367</v>
      </c>
      <c r="AR162" s="349">
        <v>1</v>
      </c>
      <c r="AU162" s="349">
        <v>5.0141608</v>
      </c>
      <c r="AV162" s="349" t="s">
        <v>1368</v>
      </c>
    </row>
    <row r="163" spans="1:48">
      <c r="A163" s="349" t="s">
        <v>182</v>
      </c>
      <c r="B163" s="349">
        <v>40</v>
      </c>
      <c r="C163" s="349" t="s">
        <v>1356</v>
      </c>
      <c r="D163" s="349" t="s">
        <v>1357</v>
      </c>
      <c r="E163" s="349">
        <v>0.81499999999999995</v>
      </c>
      <c r="F163" s="349" t="s">
        <v>764</v>
      </c>
      <c r="K163" s="349">
        <v>3228</v>
      </c>
      <c r="L163" s="349">
        <v>16.552</v>
      </c>
      <c r="N163" s="349">
        <v>5.7770000000000001</v>
      </c>
      <c r="Q163" s="349">
        <v>5.4989999999999997</v>
      </c>
      <c r="R163" s="349" t="s">
        <v>645</v>
      </c>
      <c r="S163" s="349">
        <v>0</v>
      </c>
      <c r="T163" s="349" t="s">
        <v>646</v>
      </c>
      <c r="U163" s="349" t="s">
        <v>673</v>
      </c>
      <c r="W163" s="349" t="s">
        <v>675</v>
      </c>
      <c r="X163" s="349">
        <v>2</v>
      </c>
      <c r="Y163" s="349">
        <v>233.9</v>
      </c>
      <c r="Z163" s="349">
        <v>263.5</v>
      </c>
      <c r="AA163" s="349">
        <v>29.7</v>
      </c>
      <c r="AE163" s="349">
        <v>0.27700000000000002</v>
      </c>
      <c r="AI163" s="349">
        <v>643</v>
      </c>
      <c r="AP163" s="349" t="s">
        <v>928</v>
      </c>
      <c r="AQ163" s="349" t="s">
        <v>1369</v>
      </c>
      <c r="AR163" s="349">
        <v>0</v>
      </c>
      <c r="AU163" s="349">
        <v>5.0458400000000001</v>
      </c>
      <c r="AV163" s="349" t="s">
        <v>1368</v>
      </c>
    </row>
    <row r="164" spans="1:48">
      <c r="A164" s="349" t="s">
        <v>182</v>
      </c>
      <c r="B164" s="349">
        <v>40</v>
      </c>
      <c r="C164" s="349" t="s">
        <v>1356</v>
      </c>
      <c r="D164" s="349" t="s">
        <v>1357</v>
      </c>
      <c r="E164" s="349">
        <v>0.81499999999999995</v>
      </c>
      <c r="K164" s="349">
        <v>23179</v>
      </c>
      <c r="L164" s="349">
        <v>9.8420000000000005</v>
      </c>
      <c r="N164" s="349">
        <v>132.90100000000001</v>
      </c>
      <c r="Q164" s="349">
        <v>126.554</v>
      </c>
      <c r="R164" s="349" t="s">
        <v>645</v>
      </c>
      <c r="S164" s="349">
        <v>0</v>
      </c>
      <c r="T164" s="349" t="s">
        <v>646</v>
      </c>
      <c r="U164" s="349" t="s">
        <v>673</v>
      </c>
      <c r="W164" s="349" t="s">
        <v>675</v>
      </c>
      <c r="X164" s="349">
        <v>3</v>
      </c>
      <c r="Y164" s="349">
        <v>412.8</v>
      </c>
      <c r="Z164" s="349">
        <v>465</v>
      </c>
      <c r="AA164" s="349">
        <v>52.3</v>
      </c>
      <c r="AE164" s="349">
        <v>6.3470000000000004</v>
      </c>
      <c r="AI164" s="349">
        <v>4624</v>
      </c>
      <c r="AP164" s="349" t="s">
        <v>628</v>
      </c>
      <c r="AQ164" s="349" t="s">
        <v>1370</v>
      </c>
      <c r="AR164" s="349">
        <v>0</v>
      </c>
      <c r="AU164" s="349">
        <v>5.0152627000000001</v>
      </c>
      <c r="AV164" s="349" t="s">
        <v>1368</v>
      </c>
    </row>
    <row r="165" spans="1:48">
      <c r="A165" s="349" t="s">
        <v>182</v>
      </c>
      <c r="B165" s="349">
        <v>41</v>
      </c>
      <c r="C165" s="349" t="s">
        <v>1371</v>
      </c>
      <c r="D165" s="349" t="s">
        <v>1372</v>
      </c>
      <c r="E165" s="349">
        <v>0.82499999999999996</v>
      </c>
      <c r="G165" s="349">
        <v>10159</v>
      </c>
      <c r="H165" s="349">
        <v>0.45200000000000001</v>
      </c>
      <c r="N165" s="349">
        <v>186.179</v>
      </c>
      <c r="O165" s="349">
        <v>184.79</v>
      </c>
      <c r="R165" s="349" t="s">
        <v>619</v>
      </c>
      <c r="S165" s="349">
        <v>0</v>
      </c>
      <c r="T165" s="349" t="s">
        <v>620</v>
      </c>
      <c r="U165" s="349" t="s">
        <v>705</v>
      </c>
      <c r="W165" s="349" t="s">
        <v>705</v>
      </c>
      <c r="X165" s="349">
        <v>1</v>
      </c>
      <c r="Y165" s="349">
        <v>13.2</v>
      </c>
      <c r="Z165" s="349">
        <v>38.4</v>
      </c>
      <c r="AA165" s="349">
        <v>25.2</v>
      </c>
      <c r="AB165" s="349">
        <v>1.389</v>
      </c>
      <c r="AF165" s="349">
        <v>6943</v>
      </c>
      <c r="AJ165" s="349" t="s">
        <v>1373</v>
      </c>
      <c r="AK165" s="349" t="s">
        <v>960</v>
      </c>
      <c r="AL165" s="349" t="s">
        <v>1374</v>
      </c>
      <c r="AR165" s="349">
        <v>0</v>
      </c>
      <c r="AS165" s="349">
        <v>0.6834287</v>
      </c>
      <c r="AV165" s="349" t="s">
        <v>1375</v>
      </c>
    </row>
    <row r="166" spans="1:48">
      <c r="A166" s="349" t="s">
        <v>182</v>
      </c>
      <c r="B166" s="349">
        <v>41</v>
      </c>
      <c r="C166" s="349" t="s">
        <v>1371</v>
      </c>
      <c r="D166" s="349" t="s">
        <v>1372</v>
      </c>
      <c r="E166" s="349">
        <v>0.82499999999999996</v>
      </c>
      <c r="G166" s="349">
        <v>10179</v>
      </c>
      <c r="H166" s="349">
        <v>0</v>
      </c>
      <c r="N166" s="349">
        <v>186.678</v>
      </c>
      <c r="O166" s="349">
        <v>185.286</v>
      </c>
      <c r="R166" s="349" t="s">
        <v>619</v>
      </c>
      <c r="S166" s="349">
        <v>0</v>
      </c>
      <c r="T166" s="349" t="s">
        <v>620</v>
      </c>
      <c r="U166" s="349" t="s">
        <v>705</v>
      </c>
      <c r="W166" s="349" t="s">
        <v>705</v>
      </c>
      <c r="X166" s="349">
        <v>2</v>
      </c>
      <c r="Y166" s="349">
        <v>53.5</v>
      </c>
      <c r="Z166" s="349">
        <v>78.599999999999994</v>
      </c>
      <c r="AA166" s="349">
        <v>25.2</v>
      </c>
      <c r="AB166" s="349">
        <v>1.3919999999999999</v>
      </c>
      <c r="AF166" s="349">
        <v>6950</v>
      </c>
      <c r="AJ166" s="349" t="s">
        <v>1376</v>
      </c>
      <c r="AK166" s="349" t="s">
        <v>1358</v>
      </c>
      <c r="AL166" s="349" t="s">
        <v>1377</v>
      </c>
      <c r="AR166" s="349">
        <v>1</v>
      </c>
      <c r="AS166" s="349">
        <v>0.6831199</v>
      </c>
      <c r="AV166" s="349" t="s">
        <v>1375</v>
      </c>
    </row>
    <row r="167" spans="1:48">
      <c r="A167" s="349" t="s">
        <v>182</v>
      </c>
      <c r="B167" s="349">
        <v>41</v>
      </c>
      <c r="C167" s="349" t="s">
        <v>1371</v>
      </c>
      <c r="D167" s="349" t="s">
        <v>1372</v>
      </c>
      <c r="E167" s="349">
        <v>0.82499999999999996</v>
      </c>
      <c r="F167" s="349" t="s">
        <v>630</v>
      </c>
      <c r="G167" s="349">
        <v>1845</v>
      </c>
      <c r="H167" s="349">
        <v>12.85</v>
      </c>
      <c r="M167" s="349">
        <v>7.7966327</v>
      </c>
      <c r="N167" s="349">
        <v>37.67</v>
      </c>
      <c r="O167" s="349">
        <v>37.386000000000003</v>
      </c>
      <c r="R167" s="349" t="s">
        <v>619</v>
      </c>
      <c r="S167" s="349">
        <v>0</v>
      </c>
      <c r="T167" s="349" t="s">
        <v>620</v>
      </c>
      <c r="U167" s="349" t="s">
        <v>705</v>
      </c>
      <c r="W167" s="349" t="s">
        <v>705</v>
      </c>
      <c r="X167" s="349">
        <v>3</v>
      </c>
      <c r="Y167" s="349">
        <v>83</v>
      </c>
      <c r="Z167" s="349">
        <v>145.9</v>
      </c>
      <c r="AA167" s="349">
        <v>62.9</v>
      </c>
      <c r="AB167" s="349">
        <v>0.28499999999999998</v>
      </c>
      <c r="AF167" s="349">
        <v>1278</v>
      </c>
      <c r="AJ167" s="349" t="s">
        <v>1378</v>
      </c>
      <c r="AK167" s="349" t="s">
        <v>1379</v>
      </c>
      <c r="AL167" s="349" t="s">
        <v>1380</v>
      </c>
      <c r="AR167" s="349">
        <v>0</v>
      </c>
      <c r="AS167" s="349">
        <v>0.69189800000000001</v>
      </c>
      <c r="AV167" s="349" t="s">
        <v>1375</v>
      </c>
    </row>
    <row r="168" spans="1:48">
      <c r="A168" s="349" t="s">
        <v>182</v>
      </c>
      <c r="B168" s="349">
        <v>41</v>
      </c>
      <c r="C168" s="349" t="s">
        <v>1371</v>
      </c>
      <c r="D168" s="349" t="s">
        <v>1372</v>
      </c>
      <c r="E168" s="349">
        <v>0.82499999999999996</v>
      </c>
      <c r="F168" s="349" t="s">
        <v>634</v>
      </c>
      <c r="I168" s="349">
        <v>4473</v>
      </c>
      <c r="J168" s="349">
        <v>17.462</v>
      </c>
      <c r="M168" s="349">
        <v>48.210277900000001</v>
      </c>
      <c r="N168" s="349">
        <v>124.342</v>
      </c>
      <c r="P168" s="349">
        <v>122.35</v>
      </c>
      <c r="R168" s="349" t="s">
        <v>635</v>
      </c>
      <c r="S168" s="349">
        <v>89</v>
      </c>
      <c r="T168" s="349" t="s">
        <v>620</v>
      </c>
      <c r="U168" s="349" t="s">
        <v>705</v>
      </c>
      <c r="W168" s="349" t="s">
        <v>705</v>
      </c>
      <c r="X168" s="349">
        <v>4</v>
      </c>
      <c r="Y168" s="349">
        <v>203.2</v>
      </c>
      <c r="Z168" s="349">
        <v>291.2</v>
      </c>
      <c r="AA168" s="349">
        <v>88.1</v>
      </c>
      <c r="AC168" s="349">
        <v>1.4750000000000001</v>
      </c>
      <c r="AD168" s="349">
        <v>0.51700000000000002</v>
      </c>
      <c r="AG168" s="349">
        <v>5439</v>
      </c>
      <c r="AH168" s="349">
        <v>6314</v>
      </c>
      <c r="AM168" s="349" t="s">
        <v>869</v>
      </c>
      <c r="AN168" s="349" t="s">
        <v>667</v>
      </c>
      <c r="AO168" s="349" t="s">
        <v>1381</v>
      </c>
      <c r="AR168" s="349">
        <v>0</v>
      </c>
      <c r="AT168" s="349">
        <v>1.2056480000000001</v>
      </c>
      <c r="AV168" s="349" t="s">
        <v>1375</v>
      </c>
    </row>
    <row r="169" spans="1:48">
      <c r="A169" s="349" t="s">
        <v>182</v>
      </c>
      <c r="B169" s="349">
        <v>41</v>
      </c>
      <c r="C169" s="349" t="s">
        <v>1371</v>
      </c>
      <c r="D169" s="349" t="s">
        <v>1372</v>
      </c>
      <c r="E169" s="349">
        <v>0.82499999999999996</v>
      </c>
      <c r="I169" s="349">
        <v>6466</v>
      </c>
      <c r="J169" s="349">
        <v>-10.869</v>
      </c>
      <c r="N169" s="349">
        <v>183.923</v>
      </c>
      <c r="P169" s="349">
        <v>181.04</v>
      </c>
      <c r="R169" s="349" t="s">
        <v>635</v>
      </c>
      <c r="S169" s="349">
        <v>89</v>
      </c>
      <c r="T169" s="349" t="s">
        <v>620</v>
      </c>
      <c r="U169" s="349" t="s">
        <v>705</v>
      </c>
      <c r="W169" s="349" t="s">
        <v>705</v>
      </c>
      <c r="X169" s="349">
        <v>5</v>
      </c>
      <c r="Y169" s="349">
        <v>437.8</v>
      </c>
      <c r="Z169" s="349">
        <v>473</v>
      </c>
      <c r="AA169" s="349">
        <v>35.200000000000003</v>
      </c>
      <c r="AC169" s="349">
        <v>2.125</v>
      </c>
      <c r="AD169" s="349">
        <v>0.75700000000000001</v>
      </c>
      <c r="AG169" s="349">
        <v>7587</v>
      </c>
      <c r="AH169" s="349">
        <v>9015</v>
      </c>
      <c r="AM169" s="349" t="s">
        <v>973</v>
      </c>
      <c r="AN169" s="349" t="s">
        <v>738</v>
      </c>
      <c r="AO169" s="349" t="s">
        <v>1302</v>
      </c>
      <c r="AR169" s="349">
        <v>0</v>
      </c>
      <c r="AT169" s="349">
        <v>1.1739261999999999</v>
      </c>
      <c r="AV169" s="349" t="s">
        <v>1375</v>
      </c>
    </row>
    <row r="170" spans="1:48">
      <c r="A170" s="349" t="s">
        <v>182</v>
      </c>
      <c r="B170" s="349">
        <v>41</v>
      </c>
      <c r="C170" s="349" t="s">
        <v>1371</v>
      </c>
      <c r="D170" s="349" t="s">
        <v>1372</v>
      </c>
      <c r="E170" s="349">
        <v>0.82499999999999996</v>
      </c>
      <c r="I170" s="349">
        <v>6455</v>
      </c>
      <c r="J170" s="349">
        <v>-11.5</v>
      </c>
      <c r="N170" s="349">
        <v>184.47399999999999</v>
      </c>
      <c r="P170" s="349">
        <v>181.58500000000001</v>
      </c>
      <c r="R170" s="349" t="s">
        <v>635</v>
      </c>
      <c r="S170" s="349">
        <v>89</v>
      </c>
      <c r="T170" s="349" t="s">
        <v>620</v>
      </c>
      <c r="U170" s="349" t="s">
        <v>705</v>
      </c>
      <c r="W170" s="349" t="s">
        <v>705</v>
      </c>
      <c r="X170" s="349">
        <v>6</v>
      </c>
      <c r="Y170" s="349">
        <v>488.1</v>
      </c>
      <c r="Z170" s="349">
        <v>523.29999999999995</v>
      </c>
      <c r="AA170" s="349">
        <v>35.200000000000003</v>
      </c>
      <c r="AC170" s="349">
        <v>2.13</v>
      </c>
      <c r="AD170" s="349">
        <v>0.75900000000000001</v>
      </c>
      <c r="AG170" s="349">
        <v>7571</v>
      </c>
      <c r="AH170" s="349">
        <v>8991</v>
      </c>
      <c r="AM170" s="349" t="s">
        <v>973</v>
      </c>
      <c r="AN170" s="349" t="s">
        <v>974</v>
      </c>
      <c r="AO170" s="349" t="s">
        <v>1287</v>
      </c>
      <c r="AR170" s="349">
        <v>1</v>
      </c>
      <c r="AT170" s="349">
        <v>1.1731928</v>
      </c>
      <c r="AV170" s="349" t="s">
        <v>1375</v>
      </c>
    </row>
    <row r="171" spans="1:48">
      <c r="A171" s="349" t="s">
        <v>182</v>
      </c>
      <c r="B171" s="349">
        <v>42</v>
      </c>
      <c r="C171" s="349" t="s">
        <v>1371</v>
      </c>
      <c r="D171" s="349" t="s">
        <v>1372</v>
      </c>
      <c r="E171" s="349">
        <v>0.82499999999999996</v>
      </c>
      <c r="K171" s="350">
        <v>23410</v>
      </c>
      <c r="L171" s="350">
        <v>9.6</v>
      </c>
      <c r="N171" s="349">
        <v>136.274</v>
      </c>
      <c r="Q171" s="350">
        <v>129.76499999999999</v>
      </c>
      <c r="R171" s="349" t="s">
        <v>645</v>
      </c>
      <c r="S171" s="349">
        <v>0</v>
      </c>
      <c r="T171" s="349" t="s">
        <v>646</v>
      </c>
      <c r="U171" s="349" t="s">
        <v>673</v>
      </c>
      <c r="W171" s="349" t="s">
        <v>675</v>
      </c>
      <c r="X171" s="349">
        <v>1</v>
      </c>
      <c r="Y171" s="349">
        <v>29.5</v>
      </c>
      <c r="Z171" s="349">
        <v>83.4</v>
      </c>
      <c r="AA171" s="349">
        <v>53.9</v>
      </c>
      <c r="AE171" s="350">
        <v>6.508</v>
      </c>
      <c r="AI171" s="350">
        <v>4670</v>
      </c>
      <c r="AP171" s="350" t="s">
        <v>1382</v>
      </c>
      <c r="AQ171" s="350" t="s">
        <v>1383</v>
      </c>
      <c r="AR171" s="349">
        <v>1</v>
      </c>
      <c r="AU171" s="350">
        <v>5.0155440999999996</v>
      </c>
      <c r="AV171" s="349" t="s">
        <v>1384</v>
      </c>
    </row>
    <row r="172" spans="1:48">
      <c r="A172" s="349" t="s">
        <v>182</v>
      </c>
      <c r="B172" s="349">
        <v>42</v>
      </c>
      <c r="C172" s="349" t="s">
        <v>1371</v>
      </c>
      <c r="D172" s="349" t="s">
        <v>1372</v>
      </c>
      <c r="E172" s="349">
        <v>0.82499999999999996</v>
      </c>
      <c r="F172" s="350" t="s">
        <v>764</v>
      </c>
      <c r="K172" s="350">
        <v>1678</v>
      </c>
      <c r="L172" s="350">
        <v>17.253</v>
      </c>
      <c r="N172" s="349">
        <v>2.9239999999999999</v>
      </c>
      <c r="Q172" s="350">
        <v>2.7829999999999999</v>
      </c>
      <c r="R172" s="349" t="s">
        <v>645</v>
      </c>
      <c r="S172" s="349">
        <v>0</v>
      </c>
      <c r="T172" s="349" t="s">
        <v>646</v>
      </c>
      <c r="U172" s="349" t="s">
        <v>673</v>
      </c>
      <c r="W172" s="349" t="s">
        <v>675</v>
      </c>
      <c r="X172" s="349">
        <v>2</v>
      </c>
      <c r="Y172" s="349">
        <v>236.8</v>
      </c>
      <c r="Z172" s="349">
        <v>262.7</v>
      </c>
      <c r="AA172" s="349">
        <v>25.9</v>
      </c>
      <c r="AE172" s="350">
        <v>0.14099999999999999</v>
      </c>
      <c r="AI172" s="350">
        <v>334</v>
      </c>
      <c r="AP172" s="350" t="s">
        <v>928</v>
      </c>
      <c r="AQ172" s="350" t="s">
        <v>1385</v>
      </c>
      <c r="AR172" s="349">
        <v>0</v>
      </c>
      <c r="AU172" s="350">
        <v>5.0504249000000003</v>
      </c>
      <c r="AV172" s="349" t="s">
        <v>1384</v>
      </c>
    </row>
    <row r="173" spans="1:48">
      <c r="A173" s="349" t="s">
        <v>182</v>
      </c>
      <c r="B173" s="349">
        <v>42</v>
      </c>
      <c r="C173" s="349" t="s">
        <v>1371</v>
      </c>
      <c r="D173" s="349" t="s">
        <v>1372</v>
      </c>
      <c r="E173" s="349">
        <v>0.82499999999999996</v>
      </c>
      <c r="K173" s="350">
        <v>23257</v>
      </c>
      <c r="L173" s="350">
        <v>9.8689999999999998</v>
      </c>
      <c r="N173" s="349">
        <v>133.29400000000001</v>
      </c>
      <c r="Q173" s="350">
        <v>126.92700000000001</v>
      </c>
      <c r="R173" s="349" t="s">
        <v>645</v>
      </c>
      <c r="S173" s="349">
        <v>0</v>
      </c>
      <c r="T173" s="349" t="s">
        <v>646</v>
      </c>
      <c r="U173" s="349" t="s">
        <v>673</v>
      </c>
      <c r="W173" s="349" t="s">
        <v>675</v>
      </c>
      <c r="X173" s="349">
        <v>3</v>
      </c>
      <c r="Y173" s="349">
        <v>412.8</v>
      </c>
      <c r="Z173" s="349">
        <v>465.2</v>
      </c>
      <c r="AA173" s="349">
        <v>52.5</v>
      </c>
      <c r="AE173" s="350">
        <v>6.3680000000000003</v>
      </c>
      <c r="AI173" s="350">
        <v>4638</v>
      </c>
      <c r="AP173" s="350" t="s">
        <v>749</v>
      </c>
      <c r="AQ173" s="350" t="s">
        <v>1337</v>
      </c>
      <c r="AR173" s="349">
        <v>0</v>
      </c>
      <c r="AU173" s="350">
        <v>5.0167704999999998</v>
      </c>
      <c r="AV173" s="349" t="s">
        <v>1384</v>
      </c>
    </row>
    <row r="174" spans="1:48">
      <c r="A174" s="349" t="s">
        <v>182</v>
      </c>
      <c r="B174" s="349">
        <v>43</v>
      </c>
      <c r="C174" s="349" t="s">
        <v>1386</v>
      </c>
      <c r="D174" s="349" t="s">
        <v>1387</v>
      </c>
      <c r="E174" s="349">
        <v>0.77400000000000002</v>
      </c>
      <c r="G174" s="350">
        <v>10188</v>
      </c>
      <c r="H174" s="350">
        <v>0.44</v>
      </c>
      <c r="N174" s="349">
        <v>186.56399999999999</v>
      </c>
      <c r="O174" s="350">
        <v>185.173</v>
      </c>
      <c r="R174" s="349" t="s">
        <v>619</v>
      </c>
      <c r="S174" s="349">
        <v>0</v>
      </c>
      <c r="T174" s="349" t="s">
        <v>620</v>
      </c>
      <c r="U174" s="349" t="s">
        <v>1083</v>
      </c>
      <c r="W174" s="349" t="s">
        <v>1083</v>
      </c>
      <c r="X174" s="349">
        <v>1</v>
      </c>
      <c r="Y174" s="349">
        <v>13.2</v>
      </c>
      <c r="Z174" s="349">
        <v>38.4</v>
      </c>
      <c r="AA174" s="349">
        <v>25.2</v>
      </c>
      <c r="AB174" s="350">
        <v>1.3919999999999999</v>
      </c>
      <c r="AF174" s="350">
        <v>6960</v>
      </c>
      <c r="AJ174" s="350" t="s">
        <v>1260</v>
      </c>
      <c r="AK174" s="350" t="s">
        <v>1388</v>
      </c>
      <c r="AL174" s="350" t="s">
        <v>1389</v>
      </c>
      <c r="AR174" s="349">
        <v>0</v>
      </c>
      <c r="AS174" s="350">
        <v>0.68328829999999996</v>
      </c>
      <c r="AV174" s="349" t="s">
        <v>1390</v>
      </c>
    </row>
    <row r="175" spans="1:48">
      <c r="A175" s="349" t="s">
        <v>182</v>
      </c>
      <c r="B175" s="349">
        <v>43</v>
      </c>
      <c r="C175" s="349" t="s">
        <v>1386</v>
      </c>
      <c r="D175" s="349" t="s">
        <v>1387</v>
      </c>
      <c r="E175" s="349">
        <v>0.77400000000000002</v>
      </c>
      <c r="G175" s="350">
        <v>10204</v>
      </c>
      <c r="H175" s="350">
        <v>0</v>
      </c>
      <c r="N175" s="349">
        <v>187.15700000000001</v>
      </c>
      <c r="O175" s="350">
        <v>185.761</v>
      </c>
      <c r="R175" s="349" t="s">
        <v>619</v>
      </c>
      <c r="S175" s="349">
        <v>0</v>
      </c>
      <c r="T175" s="349" t="s">
        <v>620</v>
      </c>
      <c r="U175" s="349" t="s">
        <v>1083</v>
      </c>
      <c r="W175" s="349" t="s">
        <v>1083</v>
      </c>
      <c r="X175" s="349">
        <v>2</v>
      </c>
      <c r="Y175" s="349">
        <v>53.5</v>
      </c>
      <c r="Z175" s="349">
        <v>78.599999999999994</v>
      </c>
      <c r="AA175" s="349">
        <v>25.2</v>
      </c>
      <c r="AB175" s="350">
        <v>1.3959999999999999</v>
      </c>
      <c r="AF175" s="350">
        <v>6966</v>
      </c>
      <c r="AJ175" s="350" t="s">
        <v>1391</v>
      </c>
      <c r="AK175" s="350" t="s">
        <v>1009</v>
      </c>
      <c r="AL175" s="350" t="s">
        <v>1345</v>
      </c>
      <c r="AR175" s="349">
        <v>1</v>
      </c>
      <c r="AS175" s="350">
        <v>0.68298800000000004</v>
      </c>
      <c r="AV175" s="349" t="s">
        <v>1390</v>
      </c>
    </row>
    <row r="176" spans="1:48">
      <c r="A176" s="349" t="s">
        <v>182</v>
      </c>
      <c r="B176" s="349">
        <v>43</v>
      </c>
      <c r="C176" s="349" t="s">
        <v>1386</v>
      </c>
      <c r="D176" s="349" t="s">
        <v>1387</v>
      </c>
      <c r="E176" s="349">
        <v>0.77400000000000002</v>
      </c>
      <c r="F176" s="350" t="s">
        <v>630</v>
      </c>
      <c r="G176" s="350">
        <v>1655</v>
      </c>
      <c r="H176" s="350">
        <v>12.680999999999999</v>
      </c>
      <c r="M176" s="350">
        <v>7.4605075999999997</v>
      </c>
      <c r="N176" s="349">
        <v>33.817999999999998</v>
      </c>
      <c r="O176" s="350">
        <v>33.563000000000002</v>
      </c>
      <c r="R176" s="349" t="s">
        <v>619</v>
      </c>
      <c r="S176" s="349">
        <v>0</v>
      </c>
      <c r="T176" s="349" t="s">
        <v>620</v>
      </c>
      <c r="U176" s="349" t="s">
        <v>1083</v>
      </c>
      <c r="W176" s="349" t="s">
        <v>1083</v>
      </c>
      <c r="X176" s="349">
        <v>3</v>
      </c>
      <c r="Y176" s="349">
        <v>83</v>
      </c>
      <c r="Z176" s="349">
        <v>144.69999999999999</v>
      </c>
      <c r="AA176" s="349">
        <v>61.6</v>
      </c>
      <c r="AB176" s="350">
        <v>0.255</v>
      </c>
      <c r="AF176" s="350">
        <v>1145</v>
      </c>
      <c r="AJ176" s="350" t="s">
        <v>1340</v>
      </c>
      <c r="AK176" s="350" t="s">
        <v>1392</v>
      </c>
      <c r="AL176" s="350" t="s">
        <v>1393</v>
      </c>
      <c r="AR176" s="349">
        <v>0</v>
      </c>
      <c r="AS176" s="350">
        <v>0.69164870000000001</v>
      </c>
      <c r="AV176" s="349" t="s">
        <v>1390</v>
      </c>
    </row>
    <row r="177" spans="1:48">
      <c r="A177" s="349" t="s">
        <v>182</v>
      </c>
      <c r="B177" s="349">
        <v>43</v>
      </c>
      <c r="C177" s="349" t="s">
        <v>1386</v>
      </c>
      <c r="D177" s="349" t="s">
        <v>1387</v>
      </c>
      <c r="E177" s="349">
        <v>0.77400000000000002</v>
      </c>
      <c r="F177" s="350" t="s">
        <v>634</v>
      </c>
      <c r="I177" s="350">
        <v>3766</v>
      </c>
      <c r="J177" s="350">
        <v>17.843</v>
      </c>
      <c r="M177" s="350">
        <v>42.555718499999998</v>
      </c>
      <c r="N177" s="349">
        <v>102.973</v>
      </c>
      <c r="P177" s="350">
        <v>101.32299999999999</v>
      </c>
      <c r="R177" s="349" t="s">
        <v>635</v>
      </c>
      <c r="S177" s="349">
        <v>89</v>
      </c>
      <c r="T177" s="349" t="s">
        <v>620</v>
      </c>
      <c r="U177" s="349" t="s">
        <v>1083</v>
      </c>
      <c r="W177" s="349" t="s">
        <v>1083</v>
      </c>
      <c r="X177" s="349">
        <v>4</v>
      </c>
      <c r="Y177" s="349">
        <v>203.2</v>
      </c>
      <c r="Z177" s="349">
        <v>289.3</v>
      </c>
      <c r="AA177" s="349">
        <v>86.2</v>
      </c>
      <c r="AC177" s="350">
        <v>1.222</v>
      </c>
      <c r="AD177" s="350">
        <v>0.42799999999999999</v>
      </c>
      <c r="AG177" s="350">
        <v>4577</v>
      </c>
      <c r="AH177" s="350">
        <v>5318</v>
      </c>
      <c r="AM177" s="350" t="s">
        <v>666</v>
      </c>
      <c r="AN177" s="350" t="s">
        <v>643</v>
      </c>
      <c r="AO177" s="350" t="s">
        <v>1394</v>
      </c>
      <c r="AR177" s="349">
        <v>0</v>
      </c>
      <c r="AT177" s="350">
        <v>1.2061706000000001</v>
      </c>
      <c r="AV177" s="349" t="s">
        <v>1390</v>
      </c>
    </row>
    <row r="178" spans="1:48">
      <c r="A178" s="349" t="s">
        <v>182</v>
      </c>
      <c r="B178" s="349">
        <v>43</v>
      </c>
      <c r="C178" s="349" t="s">
        <v>1386</v>
      </c>
      <c r="D178" s="349" t="s">
        <v>1387</v>
      </c>
      <c r="E178" s="349">
        <v>0.77400000000000002</v>
      </c>
      <c r="I178" s="350">
        <v>6472</v>
      </c>
      <c r="J178" s="350">
        <v>-10.8</v>
      </c>
      <c r="N178" s="349">
        <v>184.22300000000001</v>
      </c>
      <c r="P178" s="350">
        <v>181.33600000000001</v>
      </c>
      <c r="R178" s="349" t="s">
        <v>635</v>
      </c>
      <c r="S178" s="349">
        <v>89</v>
      </c>
      <c r="T178" s="349" t="s">
        <v>620</v>
      </c>
      <c r="U178" s="349" t="s">
        <v>1083</v>
      </c>
      <c r="W178" s="349" t="s">
        <v>1083</v>
      </c>
      <c r="X178" s="349">
        <v>5</v>
      </c>
      <c r="Y178" s="349">
        <v>437.8</v>
      </c>
      <c r="Z178" s="349">
        <v>473</v>
      </c>
      <c r="AA178" s="349">
        <v>35.200000000000003</v>
      </c>
      <c r="AC178" s="350">
        <v>2.129</v>
      </c>
      <c r="AD178" s="350">
        <v>0.75900000000000001</v>
      </c>
      <c r="AG178" s="350">
        <v>7595</v>
      </c>
      <c r="AH178" s="350">
        <v>9023</v>
      </c>
      <c r="AM178" s="350" t="s">
        <v>1000</v>
      </c>
      <c r="AN178" s="350" t="s">
        <v>695</v>
      </c>
      <c r="AO178" s="350" t="s">
        <v>1395</v>
      </c>
      <c r="AR178" s="349">
        <v>0</v>
      </c>
      <c r="AT178" s="350">
        <v>1.1740942999999999</v>
      </c>
      <c r="AV178" s="349" t="s">
        <v>1390</v>
      </c>
    </row>
    <row r="179" spans="1:48">
      <c r="A179" s="349" t="s">
        <v>182</v>
      </c>
      <c r="B179" s="349">
        <v>43</v>
      </c>
      <c r="C179" s="349" t="s">
        <v>1386</v>
      </c>
      <c r="D179" s="349" t="s">
        <v>1387</v>
      </c>
      <c r="E179" s="349">
        <v>0.77400000000000002</v>
      </c>
      <c r="I179" s="350">
        <v>6455</v>
      </c>
      <c r="J179" s="350">
        <v>-11.5</v>
      </c>
      <c r="N179" s="349">
        <v>184.56700000000001</v>
      </c>
      <c r="P179" s="350">
        <v>181.67599999999999</v>
      </c>
      <c r="R179" s="349" t="s">
        <v>635</v>
      </c>
      <c r="S179" s="349">
        <v>89</v>
      </c>
      <c r="T179" s="349" t="s">
        <v>620</v>
      </c>
      <c r="U179" s="349" t="s">
        <v>1083</v>
      </c>
      <c r="W179" s="349" t="s">
        <v>1083</v>
      </c>
      <c r="X179" s="349">
        <v>6</v>
      </c>
      <c r="Y179" s="349">
        <v>488.1</v>
      </c>
      <c r="Z179" s="349">
        <v>523.29999999999995</v>
      </c>
      <c r="AA179" s="349">
        <v>35.200000000000003</v>
      </c>
      <c r="AC179" s="350">
        <v>2.1320000000000001</v>
      </c>
      <c r="AD179" s="350">
        <v>0.75900000000000001</v>
      </c>
      <c r="AG179" s="350">
        <v>7572</v>
      </c>
      <c r="AH179" s="350">
        <v>8991</v>
      </c>
      <c r="AM179" s="350" t="s">
        <v>691</v>
      </c>
      <c r="AN179" s="350" t="s">
        <v>738</v>
      </c>
      <c r="AO179" s="350" t="s">
        <v>1396</v>
      </c>
      <c r="AR179" s="349">
        <v>1</v>
      </c>
      <c r="AT179" s="350">
        <v>1.1732819999999999</v>
      </c>
      <c r="AV179" s="349" t="s">
        <v>1390</v>
      </c>
    </row>
    <row r="180" spans="1:48">
      <c r="A180" s="349" t="s">
        <v>182</v>
      </c>
      <c r="B180" s="349">
        <v>44</v>
      </c>
      <c r="C180" s="349" t="s">
        <v>1386</v>
      </c>
      <c r="D180" s="349" t="s">
        <v>1387</v>
      </c>
      <c r="E180" s="349">
        <v>0.77400000000000002</v>
      </c>
      <c r="K180" s="350">
        <v>23439</v>
      </c>
      <c r="L180" s="350">
        <v>9.6</v>
      </c>
      <c r="N180" s="349">
        <v>136.11799999999999</v>
      </c>
      <c r="Q180" s="350">
        <v>129.61799999999999</v>
      </c>
      <c r="R180" s="349" t="s">
        <v>645</v>
      </c>
      <c r="S180" s="349">
        <v>0</v>
      </c>
      <c r="T180" s="349" t="s">
        <v>646</v>
      </c>
      <c r="U180" s="349" t="s">
        <v>673</v>
      </c>
      <c r="W180" s="349" t="s">
        <v>675</v>
      </c>
      <c r="X180" s="349">
        <v>1</v>
      </c>
      <c r="Y180" s="349">
        <v>29.5</v>
      </c>
      <c r="Z180" s="349">
        <v>83.4</v>
      </c>
      <c r="AA180" s="349">
        <v>53.9</v>
      </c>
      <c r="AE180" s="350">
        <v>6.5</v>
      </c>
      <c r="AI180" s="350">
        <v>4676</v>
      </c>
      <c r="AP180" s="350" t="s">
        <v>1397</v>
      </c>
      <c r="AQ180" s="350" t="s">
        <v>1398</v>
      </c>
      <c r="AR180" s="349">
        <v>1</v>
      </c>
      <c r="AU180" s="350">
        <v>5.0147235999999999</v>
      </c>
      <c r="AV180" s="349" t="s">
        <v>1399</v>
      </c>
    </row>
    <row r="181" spans="1:48">
      <c r="A181" s="349" t="s">
        <v>182</v>
      </c>
      <c r="B181" s="349">
        <v>44</v>
      </c>
      <c r="C181" s="349" t="s">
        <v>1386</v>
      </c>
      <c r="D181" s="349" t="s">
        <v>1387</v>
      </c>
      <c r="E181" s="349">
        <v>0.77400000000000002</v>
      </c>
      <c r="F181" s="350" t="s">
        <v>764</v>
      </c>
      <c r="K181" s="350">
        <v>1489</v>
      </c>
      <c r="L181" s="350">
        <v>17.521000000000001</v>
      </c>
      <c r="N181" s="349">
        <v>2.5859999999999999</v>
      </c>
      <c r="Q181" s="350">
        <v>2.4620000000000002</v>
      </c>
      <c r="R181" s="349" t="s">
        <v>645</v>
      </c>
      <c r="S181" s="349">
        <v>0</v>
      </c>
      <c r="T181" s="349" t="s">
        <v>646</v>
      </c>
      <c r="U181" s="349" t="s">
        <v>673</v>
      </c>
      <c r="W181" s="349" t="s">
        <v>675</v>
      </c>
      <c r="X181" s="349">
        <v>2</v>
      </c>
      <c r="Y181" s="349">
        <v>234.9</v>
      </c>
      <c r="Z181" s="349">
        <v>260.2</v>
      </c>
      <c r="AA181" s="349">
        <v>25.3</v>
      </c>
      <c r="AE181" s="350">
        <v>0.124</v>
      </c>
      <c r="AI181" s="350">
        <v>296</v>
      </c>
      <c r="AP181" s="350" t="s">
        <v>686</v>
      </c>
      <c r="AQ181" s="350" t="s">
        <v>1400</v>
      </c>
      <c r="AR181" s="349">
        <v>0</v>
      </c>
      <c r="AU181" s="350">
        <v>5.0508211999999997</v>
      </c>
      <c r="AV181" s="349" t="s">
        <v>1399</v>
      </c>
    </row>
    <row r="182" spans="1:48">
      <c r="A182" s="349" t="s">
        <v>182</v>
      </c>
      <c r="B182" s="349">
        <v>44</v>
      </c>
      <c r="C182" s="349" t="s">
        <v>1386</v>
      </c>
      <c r="D182" s="349" t="s">
        <v>1387</v>
      </c>
      <c r="E182" s="349">
        <v>0.77400000000000002</v>
      </c>
      <c r="K182" s="350">
        <v>23276</v>
      </c>
      <c r="L182" s="350">
        <v>9.9139999999999997</v>
      </c>
      <c r="N182" s="349">
        <v>133.404</v>
      </c>
      <c r="Q182" s="350">
        <v>127.032</v>
      </c>
      <c r="R182" s="349" t="s">
        <v>645</v>
      </c>
      <c r="S182" s="349">
        <v>0</v>
      </c>
      <c r="T182" s="349" t="s">
        <v>646</v>
      </c>
      <c r="U182" s="349" t="s">
        <v>673</v>
      </c>
      <c r="W182" s="349" t="s">
        <v>675</v>
      </c>
      <c r="X182" s="349">
        <v>3</v>
      </c>
      <c r="Y182" s="349">
        <v>412.8</v>
      </c>
      <c r="Z182" s="349">
        <v>465.2</v>
      </c>
      <c r="AA182" s="349">
        <v>52.5</v>
      </c>
      <c r="AE182" s="350">
        <v>6.3719999999999999</v>
      </c>
      <c r="AI182" s="350">
        <v>4643</v>
      </c>
      <c r="AP182" s="350" t="s">
        <v>708</v>
      </c>
      <c r="AQ182" s="350" t="s">
        <v>1401</v>
      </c>
      <c r="AR182" s="349">
        <v>0</v>
      </c>
      <c r="AU182" s="350">
        <v>5.0161559000000002</v>
      </c>
      <c r="AV182" s="349" t="s">
        <v>1399</v>
      </c>
    </row>
    <row r="183" spans="1:48">
      <c r="A183" s="349" t="s">
        <v>182</v>
      </c>
      <c r="B183" s="349">
        <v>45</v>
      </c>
      <c r="C183" s="349" t="s">
        <v>1402</v>
      </c>
      <c r="D183" s="349" t="s">
        <v>1403</v>
      </c>
      <c r="E183" s="349">
        <v>0.84699999999999998</v>
      </c>
      <c r="G183" s="350">
        <v>10240</v>
      </c>
      <c r="H183" s="350">
        <v>0.46100000000000002</v>
      </c>
      <c r="N183" s="349">
        <v>187.20400000000001</v>
      </c>
      <c r="O183" s="350">
        <v>185.80699999999999</v>
      </c>
      <c r="R183" s="349" t="s">
        <v>619</v>
      </c>
      <c r="S183" s="349">
        <v>0</v>
      </c>
      <c r="T183" s="349" t="s">
        <v>620</v>
      </c>
      <c r="U183" s="349" t="s">
        <v>705</v>
      </c>
      <c r="W183" s="349" t="s">
        <v>705</v>
      </c>
      <c r="X183" s="349">
        <v>1</v>
      </c>
      <c r="Y183" s="349">
        <v>13.2</v>
      </c>
      <c r="Z183" s="349">
        <v>38.4</v>
      </c>
      <c r="AA183" s="349">
        <v>25.2</v>
      </c>
      <c r="AB183" s="350">
        <v>1.397</v>
      </c>
      <c r="AF183" s="350">
        <v>6998</v>
      </c>
      <c r="AJ183" s="350" t="s">
        <v>1404</v>
      </c>
      <c r="AK183" s="350" t="s">
        <v>1405</v>
      </c>
      <c r="AL183" s="350" t="s">
        <v>1406</v>
      </c>
      <c r="AR183" s="349">
        <v>0</v>
      </c>
      <c r="AS183" s="350">
        <v>0.68343169999999998</v>
      </c>
      <c r="AV183" s="349" t="s">
        <v>1407</v>
      </c>
    </row>
    <row r="184" spans="1:48">
      <c r="A184" s="349" t="s">
        <v>182</v>
      </c>
      <c r="B184" s="349">
        <v>45</v>
      </c>
      <c r="C184" s="349" t="s">
        <v>1402</v>
      </c>
      <c r="D184" s="349" t="s">
        <v>1403</v>
      </c>
      <c r="E184" s="349">
        <v>0.84699999999999998</v>
      </c>
      <c r="G184" s="350">
        <v>10243</v>
      </c>
      <c r="H184" s="350">
        <v>0</v>
      </c>
      <c r="N184" s="349">
        <v>187.94300000000001</v>
      </c>
      <c r="O184" s="350">
        <v>186.541</v>
      </c>
      <c r="R184" s="349" t="s">
        <v>619</v>
      </c>
      <c r="S184" s="349">
        <v>0</v>
      </c>
      <c r="T184" s="349" t="s">
        <v>620</v>
      </c>
      <c r="U184" s="349" t="s">
        <v>705</v>
      </c>
      <c r="W184" s="349" t="s">
        <v>705</v>
      </c>
      <c r="X184" s="349">
        <v>2</v>
      </c>
      <c r="Y184" s="349">
        <v>53.5</v>
      </c>
      <c r="Z184" s="349">
        <v>78.599999999999994</v>
      </c>
      <c r="AA184" s="349">
        <v>25.2</v>
      </c>
      <c r="AB184" s="350">
        <v>1.4019999999999999</v>
      </c>
      <c r="AF184" s="350">
        <v>6994</v>
      </c>
      <c r="AJ184" s="350" t="s">
        <v>1408</v>
      </c>
      <c r="AK184" s="350" t="s">
        <v>960</v>
      </c>
      <c r="AL184" s="350" t="s">
        <v>1409</v>
      </c>
      <c r="AR184" s="349">
        <v>1</v>
      </c>
      <c r="AS184" s="350">
        <v>0.68311710000000003</v>
      </c>
      <c r="AV184" s="349" t="s">
        <v>1407</v>
      </c>
    </row>
    <row r="185" spans="1:48">
      <c r="A185" s="349" t="s">
        <v>182</v>
      </c>
      <c r="B185" s="349">
        <v>45</v>
      </c>
      <c r="C185" s="349" t="s">
        <v>1402</v>
      </c>
      <c r="D185" s="349" t="s">
        <v>1403</v>
      </c>
      <c r="E185" s="349">
        <v>0.84699999999999998</v>
      </c>
      <c r="F185" s="350" t="s">
        <v>630</v>
      </c>
      <c r="G185" s="350">
        <v>1792</v>
      </c>
      <c r="H185" s="350">
        <v>12.859</v>
      </c>
      <c r="M185" s="350">
        <v>7.3034184</v>
      </c>
      <c r="N185" s="349">
        <v>36.228000000000002</v>
      </c>
      <c r="O185" s="350">
        <v>35.954999999999998</v>
      </c>
      <c r="R185" s="349" t="s">
        <v>619</v>
      </c>
      <c r="S185" s="349">
        <v>0</v>
      </c>
      <c r="T185" s="349" t="s">
        <v>620</v>
      </c>
      <c r="U185" s="349" t="s">
        <v>705</v>
      </c>
      <c r="W185" s="349" t="s">
        <v>705</v>
      </c>
      <c r="X185" s="349">
        <v>3</v>
      </c>
      <c r="Y185" s="349">
        <v>83</v>
      </c>
      <c r="Z185" s="349">
        <v>144.69999999999999</v>
      </c>
      <c r="AA185" s="349">
        <v>61.6</v>
      </c>
      <c r="AB185" s="350">
        <v>0.27400000000000002</v>
      </c>
      <c r="AF185" s="350">
        <v>1240</v>
      </c>
      <c r="AJ185" s="350" t="s">
        <v>1230</v>
      </c>
      <c r="AK185" s="350" t="s">
        <v>1392</v>
      </c>
      <c r="AL185" s="350" t="s">
        <v>1410</v>
      </c>
      <c r="AR185" s="349">
        <v>0</v>
      </c>
      <c r="AS185" s="350">
        <v>0.6919014</v>
      </c>
      <c r="AV185" s="349" t="s">
        <v>1407</v>
      </c>
    </row>
    <row r="186" spans="1:48">
      <c r="A186" s="349" t="s">
        <v>182</v>
      </c>
      <c r="B186" s="349">
        <v>45</v>
      </c>
      <c r="C186" s="349" t="s">
        <v>1402</v>
      </c>
      <c r="D186" s="349" t="s">
        <v>1403</v>
      </c>
      <c r="E186" s="349">
        <v>0.84699999999999998</v>
      </c>
      <c r="F186" s="350" t="s">
        <v>634</v>
      </c>
      <c r="I186" s="350">
        <v>3858</v>
      </c>
      <c r="J186" s="350">
        <v>18.411000000000001</v>
      </c>
      <c r="M186" s="350">
        <v>39.930998799999998</v>
      </c>
      <c r="N186" s="349">
        <v>105.735</v>
      </c>
      <c r="P186" s="350">
        <v>104.04</v>
      </c>
      <c r="R186" s="349" t="s">
        <v>635</v>
      </c>
      <c r="S186" s="349">
        <v>89</v>
      </c>
      <c r="T186" s="349" t="s">
        <v>620</v>
      </c>
      <c r="U186" s="349" t="s">
        <v>705</v>
      </c>
      <c r="W186" s="349" t="s">
        <v>705</v>
      </c>
      <c r="X186" s="349">
        <v>4</v>
      </c>
      <c r="Y186" s="349">
        <v>201.9</v>
      </c>
      <c r="Z186" s="349">
        <v>288.7</v>
      </c>
      <c r="AA186" s="349">
        <v>86.8</v>
      </c>
      <c r="AC186" s="350">
        <v>1.2549999999999999</v>
      </c>
      <c r="AD186" s="350">
        <v>0.44</v>
      </c>
      <c r="AG186" s="350">
        <v>4688</v>
      </c>
      <c r="AH186" s="350">
        <v>5448</v>
      </c>
      <c r="AM186" s="350" t="s">
        <v>691</v>
      </c>
      <c r="AN186" s="350" t="s">
        <v>974</v>
      </c>
      <c r="AO186" s="350" t="s">
        <v>881</v>
      </c>
      <c r="AR186" s="349">
        <v>0</v>
      </c>
      <c r="AT186" s="350">
        <v>1.2067519</v>
      </c>
      <c r="AV186" s="349" t="s">
        <v>1407</v>
      </c>
    </row>
    <row r="187" spans="1:48">
      <c r="A187" s="349" t="s">
        <v>182</v>
      </c>
      <c r="B187" s="349">
        <v>45</v>
      </c>
      <c r="C187" s="349" t="s">
        <v>1402</v>
      </c>
      <c r="D187" s="349" t="s">
        <v>1403</v>
      </c>
      <c r="E187" s="349">
        <v>0.84699999999999998</v>
      </c>
      <c r="I187" s="350">
        <v>6443</v>
      </c>
      <c r="J187" s="350">
        <v>-10.798999999999999</v>
      </c>
      <c r="N187" s="349">
        <v>183.67</v>
      </c>
      <c r="P187" s="350">
        <v>180.791</v>
      </c>
      <c r="R187" s="349" t="s">
        <v>635</v>
      </c>
      <c r="S187" s="349">
        <v>89</v>
      </c>
      <c r="T187" s="349" t="s">
        <v>620</v>
      </c>
      <c r="U187" s="349" t="s">
        <v>705</v>
      </c>
      <c r="W187" s="349" t="s">
        <v>705</v>
      </c>
      <c r="X187" s="349">
        <v>5</v>
      </c>
      <c r="Y187" s="349">
        <v>437.8</v>
      </c>
      <c r="Z187" s="349">
        <v>473</v>
      </c>
      <c r="AA187" s="349">
        <v>35.200000000000003</v>
      </c>
      <c r="AC187" s="350">
        <v>2.1230000000000002</v>
      </c>
      <c r="AD187" s="350">
        <v>0.75700000000000001</v>
      </c>
      <c r="AG187" s="350">
        <v>7561</v>
      </c>
      <c r="AH187" s="350">
        <v>8983</v>
      </c>
      <c r="AM187" s="350" t="s">
        <v>1000</v>
      </c>
      <c r="AN187" s="350" t="s">
        <v>695</v>
      </c>
      <c r="AO187" s="350" t="s">
        <v>1411</v>
      </c>
      <c r="AR187" s="349">
        <v>0</v>
      </c>
      <c r="AT187" s="350">
        <v>1.1740484</v>
      </c>
      <c r="AV187" s="349" t="s">
        <v>1407</v>
      </c>
    </row>
    <row r="188" spans="1:48">
      <c r="A188" s="349" t="s">
        <v>182</v>
      </c>
      <c r="B188" s="349">
        <v>45</v>
      </c>
      <c r="C188" s="349" t="s">
        <v>1402</v>
      </c>
      <c r="D188" s="349" t="s">
        <v>1403</v>
      </c>
      <c r="E188" s="349">
        <v>0.84699999999999998</v>
      </c>
      <c r="I188" s="350">
        <v>6436</v>
      </c>
      <c r="J188" s="350">
        <v>-11.5</v>
      </c>
      <c r="N188" s="349">
        <v>184.04900000000001</v>
      </c>
      <c r="P188" s="350">
        <v>181.167</v>
      </c>
      <c r="R188" s="349" t="s">
        <v>635</v>
      </c>
      <c r="S188" s="349">
        <v>89</v>
      </c>
      <c r="T188" s="349" t="s">
        <v>620</v>
      </c>
      <c r="U188" s="349" t="s">
        <v>705</v>
      </c>
      <c r="W188" s="349" t="s">
        <v>705</v>
      </c>
      <c r="X188" s="349">
        <v>6</v>
      </c>
      <c r="Y188" s="349">
        <v>488.1</v>
      </c>
      <c r="Z188" s="349">
        <v>523.29999999999995</v>
      </c>
      <c r="AA188" s="349">
        <v>35.200000000000003</v>
      </c>
      <c r="AC188" s="350">
        <v>2.1259999999999999</v>
      </c>
      <c r="AD188" s="350">
        <v>0.75700000000000001</v>
      </c>
      <c r="AG188" s="350">
        <v>7549</v>
      </c>
      <c r="AH188" s="350">
        <v>8967</v>
      </c>
      <c r="AM188" s="350" t="s">
        <v>694</v>
      </c>
      <c r="AN188" s="350" t="s">
        <v>738</v>
      </c>
      <c r="AO188" s="350" t="s">
        <v>1412</v>
      </c>
      <c r="AR188" s="349">
        <v>1</v>
      </c>
      <c r="AT188" s="350">
        <v>1.1732334</v>
      </c>
      <c r="AV188" s="349" t="s">
        <v>1407</v>
      </c>
    </row>
    <row r="189" spans="1:48">
      <c r="A189" s="349" t="s">
        <v>182</v>
      </c>
      <c r="B189" s="349">
        <v>46</v>
      </c>
      <c r="C189" s="349" t="s">
        <v>1402</v>
      </c>
      <c r="D189" s="349" t="s">
        <v>1403</v>
      </c>
      <c r="E189" s="349">
        <v>0.84699999999999998</v>
      </c>
      <c r="K189" s="350">
        <v>23335</v>
      </c>
      <c r="L189" s="350">
        <v>9.6</v>
      </c>
      <c r="N189" s="349">
        <v>135.703</v>
      </c>
      <c r="Q189" s="350">
        <v>129.22399999999999</v>
      </c>
      <c r="R189" s="349" t="s">
        <v>645</v>
      </c>
      <c r="S189" s="349">
        <v>0</v>
      </c>
      <c r="T189" s="349" t="s">
        <v>646</v>
      </c>
      <c r="U189" s="349" t="s">
        <v>673</v>
      </c>
      <c r="W189" s="349" t="s">
        <v>675</v>
      </c>
      <c r="X189" s="349">
        <v>1</v>
      </c>
      <c r="Y189" s="349">
        <v>29.5</v>
      </c>
      <c r="Z189" s="349">
        <v>83.4</v>
      </c>
      <c r="AA189" s="349">
        <v>53.9</v>
      </c>
      <c r="AE189" s="350">
        <v>6.4790000000000001</v>
      </c>
      <c r="AI189" s="350">
        <v>4656</v>
      </c>
      <c r="AP189" s="350" t="s">
        <v>1397</v>
      </c>
      <c r="AQ189" s="350" t="s">
        <v>1413</v>
      </c>
      <c r="AR189" s="349">
        <v>1</v>
      </c>
      <c r="AU189" s="350">
        <v>5.0138128000000002</v>
      </c>
      <c r="AV189" s="349" t="s">
        <v>1414</v>
      </c>
    </row>
    <row r="190" spans="1:48">
      <c r="A190" s="349" t="s">
        <v>182</v>
      </c>
      <c r="B190" s="349">
        <v>46</v>
      </c>
      <c r="C190" s="349" t="s">
        <v>1402</v>
      </c>
      <c r="D190" s="349" t="s">
        <v>1403</v>
      </c>
      <c r="E190" s="349">
        <v>0.84699999999999998</v>
      </c>
      <c r="F190" s="350" t="s">
        <v>764</v>
      </c>
      <c r="K190" s="350">
        <v>1722</v>
      </c>
      <c r="L190" s="350">
        <v>17.274999999999999</v>
      </c>
      <c r="N190" s="349">
        <v>2.97</v>
      </c>
      <c r="Q190" s="350">
        <v>2.8279999999999998</v>
      </c>
      <c r="R190" s="349" t="s">
        <v>645</v>
      </c>
      <c r="S190" s="349">
        <v>0</v>
      </c>
      <c r="T190" s="349" t="s">
        <v>646</v>
      </c>
      <c r="U190" s="349" t="s">
        <v>673</v>
      </c>
      <c r="W190" s="349" t="s">
        <v>675</v>
      </c>
      <c r="X190" s="349">
        <v>2</v>
      </c>
      <c r="Y190" s="349">
        <v>234.1</v>
      </c>
      <c r="Z190" s="349">
        <v>260</v>
      </c>
      <c r="AA190" s="349">
        <v>25.9</v>
      </c>
      <c r="AE190" s="350">
        <v>0.14299999999999999</v>
      </c>
      <c r="AI190" s="350">
        <v>343</v>
      </c>
      <c r="AP190" s="350" t="s">
        <v>908</v>
      </c>
      <c r="AQ190" s="350" t="s">
        <v>1415</v>
      </c>
      <c r="AR190" s="349">
        <v>0</v>
      </c>
      <c r="AU190" s="350">
        <v>5.0487830999999996</v>
      </c>
      <c r="AV190" s="349" t="s">
        <v>1414</v>
      </c>
    </row>
    <row r="191" spans="1:48">
      <c r="A191" s="349" t="s">
        <v>182</v>
      </c>
      <c r="B191" s="349">
        <v>46</v>
      </c>
      <c r="C191" s="349" t="s">
        <v>1402</v>
      </c>
      <c r="D191" s="349" t="s">
        <v>1403</v>
      </c>
      <c r="E191" s="349">
        <v>0.84699999999999998</v>
      </c>
      <c r="K191" s="350">
        <v>23259</v>
      </c>
      <c r="L191" s="350">
        <v>9.859</v>
      </c>
      <c r="N191" s="349">
        <v>133.38800000000001</v>
      </c>
      <c r="Q191" s="350">
        <v>127.018</v>
      </c>
      <c r="R191" s="349" t="s">
        <v>645</v>
      </c>
      <c r="S191" s="349">
        <v>0</v>
      </c>
      <c r="T191" s="349" t="s">
        <v>646</v>
      </c>
      <c r="U191" s="349" t="s">
        <v>673</v>
      </c>
      <c r="W191" s="349" t="s">
        <v>675</v>
      </c>
      <c r="X191" s="349">
        <v>3</v>
      </c>
      <c r="Y191" s="349">
        <v>412.8</v>
      </c>
      <c r="Z191" s="349">
        <v>465</v>
      </c>
      <c r="AA191" s="349">
        <v>52.3</v>
      </c>
      <c r="AE191" s="350">
        <v>6.37</v>
      </c>
      <c r="AI191" s="350">
        <v>4640</v>
      </c>
      <c r="AP191" s="350" t="s">
        <v>628</v>
      </c>
      <c r="AQ191" s="350" t="s">
        <v>1416</v>
      </c>
      <c r="AR191" s="349">
        <v>0</v>
      </c>
      <c r="AU191" s="350">
        <v>5.0149938000000001</v>
      </c>
      <c r="AV191" s="349" t="s">
        <v>1414</v>
      </c>
    </row>
    <row r="192" spans="1:48">
      <c r="A192" s="349" t="s">
        <v>182</v>
      </c>
      <c r="B192" s="349">
        <v>47</v>
      </c>
      <c r="C192" s="349" t="s">
        <v>1417</v>
      </c>
      <c r="D192" s="349" t="s">
        <v>1418</v>
      </c>
      <c r="E192" s="349">
        <v>0.76100000000000001</v>
      </c>
      <c r="G192" s="350">
        <v>10249</v>
      </c>
      <c r="H192" s="350">
        <v>0.46300000000000002</v>
      </c>
      <c r="N192" s="349">
        <v>187.64699999999999</v>
      </c>
      <c r="O192" s="350">
        <v>186.24700000000001</v>
      </c>
      <c r="R192" s="349" t="s">
        <v>619</v>
      </c>
      <c r="S192" s="349">
        <v>0</v>
      </c>
      <c r="T192" s="349" t="s">
        <v>620</v>
      </c>
      <c r="U192" s="349" t="s">
        <v>705</v>
      </c>
      <c r="W192" s="349" t="s">
        <v>705</v>
      </c>
      <c r="X192" s="349">
        <v>1</v>
      </c>
      <c r="Y192" s="349">
        <v>13.2</v>
      </c>
      <c r="Z192" s="349">
        <v>38.4</v>
      </c>
      <c r="AA192" s="349">
        <v>25.2</v>
      </c>
      <c r="AB192" s="350">
        <v>1.4</v>
      </c>
      <c r="AF192" s="350">
        <v>7003</v>
      </c>
      <c r="AJ192" s="350" t="s">
        <v>824</v>
      </c>
      <c r="AK192" s="350" t="s">
        <v>938</v>
      </c>
      <c r="AL192" s="350" t="s">
        <v>1419</v>
      </c>
      <c r="AR192" s="349">
        <v>0</v>
      </c>
      <c r="AS192" s="350">
        <v>0.68343350000000003</v>
      </c>
      <c r="AV192" s="349" t="s">
        <v>1420</v>
      </c>
    </row>
    <row r="193" spans="1:48">
      <c r="A193" s="349" t="s">
        <v>182</v>
      </c>
      <c r="B193" s="349">
        <v>47</v>
      </c>
      <c r="C193" s="349" t="s">
        <v>1417</v>
      </c>
      <c r="D193" s="349" t="s">
        <v>1418</v>
      </c>
      <c r="E193" s="349">
        <v>0.76100000000000001</v>
      </c>
      <c r="G193" s="350">
        <v>10248</v>
      </c>
      <c r="H193" s="350">
        <v>0</v>
      </c>
      <c r="N193" s="349">
        <v>188.191</v>
      </c>
      <c r="O193" s="350">
        <v>186.78700000000001</v>
      </c>
      <c r="R193" s="349" t="s">
        <v>619</v>
      </c>
      <c r="S193" s="349">
        <v>0</v>
      </c>
      <c r="T193" s="349" t="s">
        <v>620</v>
      </c>
      <c r="U193" s="349" t="s">
        <v>705</v>
      </c>
      <c r="W193" s="349" t="s">
        <v>705</v>
      </c>
      <c r="X193" s="349">
        <v>2</v>
      </c>
      <c r="Y193" s="349">
        <v>53.5</v>
      </c>
      <c r="Z193" s="349">
        <v>78.599999999999994</v>
      </c>
      <c r="AA193" s="349">
        <v>25.2</v>
      </c>
      <c r="AB193" s="350">
        <v>1.4039999999999999</v>
      </c>
      <c r="AF193" s="350">
        <v>6997</v>
      </c>
      <c r="AJ193" s="350" t="s">
        <v>1373</v>
      </c>
      <c r="AK193" s="350" t="s">
        <v>1421</v>
      </c>
      <c r="AL193" s="350" t="s">
        <v>1422</v>
      </c>
      <c r="AR193" s="349">
        <v>1</v>
      </c>
      <c r="AS193" s="350">
        <v>0.68311710000000003</v>
      </c>
      <c r="AV193" s="349" t="s">
        <v>1420</v>
      </c>
    </row>
    <row r="194" spans="1:48">
      <c r="A194" s="349" t="s">
        <v>182</v>
      </c>
      <c r="B194" s="349">
        <v>47</v>
      </c>
      <c r="C194" s="349" t="s">
        <v>1417</v>
      </c>
      <c r="D194" s="349" t="s">
        <v>1418</v>
      </c>
      <c r="E194" s="349">
        <v>0.76100000000000001</v>
      </c>
      <c r="F194" s="350" t="s">
        <v>630</v>
      </c>
      <c r="G194" s="350">
        <v>1586</v>
      </c>
      <c r="H194" s="350">
        <v>12.994999999999999</v>
      </c>
      <c r="M194" s="350">
        <v>7.2349297000000004</v>
      </c>
      <c r="N194" s="349">
        <v>32.244999999999997</v>
      </c>
      <c r="O194" s="350">
        <v>32.000999999999998</v>
      </c>
      <c r="R194" s="349" t="s">
        <v>619</v>
      </c>
      <c r="S194" s="349">
        <v>0</v>
      </c>
      <c r="T194" s="349" t="s">
        <v>620</v>
      </c>
      <c r="U194" s="349" t="s">
        <v>705</v>
      </c>
      <c r="W194" s="349" t="s">
        <v>705</v>
      </c>
      <c r="X194" s="349">
        <v>3</v>
      </c>
      <c r="Y194" s="349">
        <v>83</v>
      </c>
      <c r="Z194" s="349">
        <v>144</v>
      </c>
      <c r="AA194" s="349">
        <v>61</v>
      </c>
      <c r="AB194" s="350">
        <v>0.24399999999999999</v>
      </c>
      <c r="AF194" s="350">
        <v>1098</v>
      </c>
      <c r="AJ194" s="350" t="s">
        <v>1376</v>
      </c>
      <c r="AK194" s="350" t="s">
        <v>1423</v>
      </c>
      <c r="AL194" s="350" t="s">
        <v>1424</v>
      </c>
      <c r="AR194" s="349">
        <v>0</v>
      </c>
      <c r="AS194" s="350">
        <v>0.69199440000000001</v>
      </c>
      <c r="AV194" s="349" t="s">
        <v>1420</v>
      </c>
    </row>
    <row r="195" spans="1:48">
      <c r="A195" s="349" t="s">
        <v>182</v>
      </c>
      <c r="B195" s="349">
        <v>47</v>
      </c>
      <c r="C195" s="349" t="s">
        <v>1417</v>
      </c>
      <c r="D195" s="349" t="s">
        <v>1418</v>
      </c>
      <c r="E195" s="349">
        <v>0.76100000000000001</v>
      </c>
      <c r="F195" s="350" t="s">
        <v>634</v>
      </c>
      <c r="I195" s="350">
        <v>3595</v>
      </c>
      <c r="J195" s="350">
        <v>18.2</v>
      </c>
      <c r="M195" s="350">
        <v>41.603804599999997</v>
      </c>
      <c r="N195" s="349">
        <v>98.978999999999999</v>
      </c>
      <c r="P195" s="350">
        <v>97.391999999999996</v>
      </c>
      <c r="R195" s="349" t="s">
        <v>635</v>
      </c>
      <c r="S195" s="349">
        <v>89</v>
      </c>
      <c r="T195" s="349" t="s">
        <v>620</v>
      </c>
      <c r="U195" s="349" t="s">
        <v>705</v>
      </c>
      <c r="W195" s="349" t="s">
        <v>705</v>
      </c>
      <c r="X195" s="349">
        <v>4</v>
      </c>
      <c r="Y195" s="349">
        <v>203.8</v>
      </c>
      <c r="Z195" s="349">
        <v>290</v>
      </c>
      <c r="AA195" s="349">
        <v>86.2</v>
      </c>
      <c r="AC195" s="350">
        <v>1.175</v>
      </c>
      <c r="AD195" s="350">
        <v>0.41199999999999998</v>
      </c>
      <c r="AG195" s="350">
        <v>4370</v>
      </c>
      <c r="AH195" s="350">
        <v>5078</v>
      </c>
      <c r="AM195" s="350" t="s">
        <v>869</v>
      </c>
      <c r="AN195" s="350" t="s">
        <v>667</v>
      </c>
      <c r="AO195" s="350" t="s">
        <v>1425</v>
      </c>
      <c r="AR195" s="349">
        <v>0</v>
      </c>
      <c r="AT195" s="350">
        <v>1.2065535000000001</v>
      </c>
      <c r="AV195" s="349" t="s">
        <v>1420</v>
      </c>
    </row>
    <row r="196" spans="1:48">
      <c r="A196" s="349" t="s">
        <v>182</v>
      </c>
      <c r="B196" s="349">
        <v>47</v>
      </c>
      <c r="C196" s="349" t="s">
        <v>1417</v>
      </c>
      <c r="D196" s="349" t="s">
        <v>1418</v>
      </c>
      <c r="E196" s="349">
        <v>0.76100000000000001</v>
      </c>
      <c r="I196" s="350">
        <v>6464</v>
      </c>
      <c r="J196" s="350">
        <v>-10.795</v>
      </c>
      <c r="N196" s="349">
        <v>184.02699999999999</v>
      </c>
      <c r="P196" s="350">
        <v>181.142</v>
      </c>
      <c r="R196" s="349" t="s">
        <v>635</v>
      </c>
      <c r="S196" s="349">
        <v>89</v>
      </c>
      <c r="T196" s="349" t="s">
        <v>620</v>
      </c>
      <c r="U196" s="349" t="s">
        <v>705</v>
      </c>
      <c r="W196" s="349" t="s">
        <v>705</v>
      </c>
      <c r="X196" s="349">
        <v>5</v>
      </c>
      <c r="Y196" s="349">
        <v>437.8</v>
      </c>
      <c r="Z196" s="349">
        <v>473</v>
      </c>
      <c r="AA196" s="349">
        <v>35.200000000000003</v>
      </c>
      <c r="AC196" s="350">
        <v>2.1269999999999998</v>
      </c>
      <c r="AD196" s="350">
        <v>0.75800000000000001</v>
      </c>
      <c r="AG196" s="350">
        <v>7585</v>
      </c>
      <c r="AH196" s="350">
        <v>9013</v>
      </c>
      <c r="AM196" s="350" t="s">
        <v>1000</v>
      </c>
      <c r="AN196" s="350" t="s">
        <v>637</v>
      </c>
      <c r="AO196" s="350" t="s">
        <v>1426</v>
      </c>
      <c r="AR196" s="349">
        <v>0</v>
      </c>
      <c r="AT196" s="350">
        <v>1.1740843999999999</v>
      </c>
      <c r="AV196" s="349" t="s">
        <v>1420</v>
      </c>
    </row>
    <row r="197" spans="1:48">
      <c r="A197" s="349" t="s">
        <v>182</v>
      </c>
      <c r="B197" s="349">
        <v>47</v>
      </c>
      <c r="C197" s="349" t="s">
        <v>1417</v>
      </c>
      <c r="D197" s="349" t="s">
        <v>1418</v>
      </c>
      <c r="E197" s="349">
        <v>0.76100000000000001</v>
      </c>
      <c r="I197" s="350">
        <v>6457</v>
      </c>
      <c r="J197" s="350">
        <v>-11.5</v>
      </c>
      <c r="N197" s="349">
        <v>184.66800000000001</v>
      </c>
      <c r="P197" s="350">
        <v>181.77500000000001</v>
      </c>
      <c r="R197" s="349" t="s">
        <v>635</v>
      </c>
      <c r="S197" s="349">
        <v>89</v>
      </c>
      <c r="T197" s="349" t="s">
        <v>620</v>
      </c>
      <c r="U197" s="349" t="s">
        <v>705</v>
      </c>
      <c r="W197" s="349" t="s">
        <v>705</v>
      </c>
      <c r="X197" s="349">
        <v>6</v>
      </c>
      <c r="Y197" s="349">
        <v>488.1</v>
      </c>
      <c r="Z197" s="349">
        <v>523.29999999999995</v>
      </c>
      <c r="AA197" s="349">
        <v>35.200000000000003</v>
      </c>
      <c r="AC197" s="350">
        <v>2.133</v>
      </c>
      <c r="AD197" s="350">
        <v>0.76</v>
      </c>
      <c r="AG197" s="350">
        <v>7573</v>
      </c>
      <c r="AH197" s="350">
        <v>8993</v>
      </c>
      <c r="AM197" s="350" t="s">
        <v>694</v>
      </c>
      <c r="AN197" s="350" t="s">
        <v>1427</v>
      </c>
      <c r="AO197" s="350" t="s">
        <v>1349</v>
      </c>
      <c r="AR197" s="349">
        <v>1</v>
      </c>
      <c r="AT197" s="350">
        <v>1.1732646</v>
      </c>
      <c r="AV197" s="349" t="s">
        <v>1420</v>
      </c>
    </row>
    <row r="198" spans="1:48">
      <c r="A198" s="349" t="s">
        <v>182</v>
      </c>
      <c r="B198" s="349">
        <v>48</v>
      </c>
      <c r="C198" s="349" t="s">
        <v>1417</v>
      </c>
      <c r="D198" s="349" t="s">
        <v>1418</v>
      </c>
      <c r="E198" s="349">
        <v>0.76100000000000001</v>
      </c>
      <c r="K198" s="350">
        <v>23340</v>
      </c>
      <c r="L198" s="350">
        <v>9.6</v>
      </c>
      <c r="N198" s="349">
        <v>135.99799999999999</v>
      </c>
      <c r="Q198" s="350">
        <v>129.50399999999999</v>
      </c>
      <c r="R198" s="349" t="s">
        <v>645</v>
      </c>
      <c r="S198" s="349">
        <v>0</v>
      </c>
      <c r="T198" s="349" t="s">
        <v>646</v>
      </c>
      <c r="U198" s="349" t="s">
        <v>673</v>
      </c>
      <c r="W198" s="349" t="s">
        <v>675</v>
      </c>
      <c r="X198" s="349">
        <v>1</v>
      </c>
      <c r="Y198" s="349">
        <v>29.5</v>
      </c>
      <c r="Z198" s="349">
        <v>83.6</v>
      </c>
      <c r="AA198" s="349">
        <v>54.1</v>
      </c>
      <c r="AE198" s="350">
        <v>6.4950000000000001</v>
      </c>
      <c r="AI198" s="350">
        <v>4656</v>
      </c>
      <c r="AP198" s="350" t="s">
        <v>1428</v>
      </c>
      <c r="AQ198" s="350" t="s">
        <v>1429</v>
      </c>
      <c r="AR198" s="349">
        <v>1</v>
      </c>
      <c r="AU198" s="350">
        <v>5.0150503000000004</v>
      </c>
      <c r="AV198" s="349" t="s">
        <v>1430</v>
      </c>
    </row>
    <row r="199" spans="1:48">
      <c r="A199" s="349" t="s">
        <v>182</v>
      </c>
      <c r="B199" s="349">
        <v>48</v>
      </c>
      <c r="C199" s="349" t="s">
        <v>1417</v>
      </c>
      <c r="D199" s="349" t="s">
        <v>1418</v>
      </c>
      <c r="E199" s="349">
        <v>0.76100000000000001</v>
      </c>
      <c r="F199" s="350" t="s">
        <v>764</v>
      </c>
      <c r="K199" s="350">
        <v>1311</v>
      </c>
      <c r="L199" s="350">
        <v>17.521999999999998</v>
      </c>
      <c r="N199" s="349">
        <v>2.34</v>
      </c>
      <c r="Q199" s="350">
        <v>2.2269999999999999</v>
      </c>
      <c r="R199" s="349" t="s">
        <v>645</v>
      </c>
      <c r="S199" s="349">
        <v>0</v>
      </c>
      <c r="T199" s="349" t="s">
        <v>646</v>
      </c>
      <c r="U199" s="349" t="s">
        <v>673</v>
      </c>
      <c r="W199" s="349" t="s">
        <v>675</v>
      </c>
      <c r="X199" s="349">
        <v>2</v>
      </c>
      <c r="Y199" s="349">
        <v>235.3</v>
      </c>
      <c r="Z199" s="349">
        <v>260.60000000000002</v>
      </c>
      <c r="AA199" s="349">
        <v>25.3</v>
      </c>
      <c r="AE199" s="350">
        <v>0.112</v>
      </c>
      <c r="AI199" s="350">
        <v>261</v>
      </c>
      <c r="AP199" s="350" t="s">
        <v>908</v>
      </c>
      <c r="AQ199" s="350" t="s">
        <v>1431</v>
      </c>
      <c r="AR199" s="349">
        <v>0</v>
      </c>
      <c r="AU199" s="350">
        <v>5.0511533999999996</v>
      </c>
      <c r="AV199" s="349" t="s">
        <v>1430</v>
      </c>
    </row>
    <row r="200" spans="1:48">
      <c r="A200" s="349" t="s">
        <v>182</v>
      </c>
      <c r="B200" s="349">
        <v>48</v>
      </c>
      <c r="C200" s="349" t="s">
        <v>1417</v>
      </c>
      <c r="D200" s="349" t="s">
        <v>1418</v>
      </c>
      <c r="E200" s="349">
        <v>0.76100000000000001</v>
      </c>
      <c r="K200" s="350">
        <v>23230</v>
      </c>
      <c r="L200" s="350">
        <v>9.843</v>
      </c>
      <c r="N200" s="349">
        <v>133.32900000000001</v>
      </c>
      <c r="Q200" s="350">
        <v>126.961</v>
      </c>
      <c r="R200" s="349" t="s">
        <v>645</v>
      </c>
      <c r="S200" s="349">
        <v>0</v>
      </c>
      <c r="T200" s="349" t="s">
        <v>646</v>
      </c>
      <c r="U200" s="349" t="s">
        <v>673</v>
      </c>
      <c r="W200" s="349" t="s">
        <v>675</v>
      </c>
      <c r="X200" s="349">
        <v>3</v>
      </c>
      <c r="Y200" s="349">
        <v>412.8</v>
      </c>
      <c r="Z200" s="349">
        <v>465.2</v>
      </c>
      <c r="AA200" s="349">
        <v>52.5</v>
      </c>
      <c r="AE200" s="350">
        <v>6.3689999999999998</v>
      </c>
      <c r="AI200" s="350">
        <v>4633</v>
      </c>
      <c r="AP200" s="350" t="s">
        <v>628</v>
      </c>
      <c r="AQ200" s="350" t="s">
        <v>1432</v>
      </c>
      <c r="AR200" s="349">
        <v>0</v>
      </c>
      <c r="AU200" s="350">
        <v>5.0161600000000002</v>
      </c>
      <c r="AV200" s="349" t="s">
        <v>1430</v>
      </c>
    </row>
    <row r="201" spans="1:48">
      <c r="A201" s="349" t="s">
        <v>182</v>
      </c>
      <c r="B201" s="349">
        <v>49</v>
      </c>
      <c r="C201" s="349" t="s">
        <v>1433</v>
      </c>
      <c r="D201" s="349" t="s">
        <v>1434</v>
      </c>
      <c r="E201" s="349">
        <v>0.76700000000000002</v>
      </c>
      <c r="G201" s="350">
        <v>10220</v>
      </c>
      <c r="H201" s="350">
        <v>0.44</v>
      </c>
      <c r="N201" s="349">
        <v>186.73</v>
      </c>
      <c r="O201" s="350">
        <v>185.33699999999999</v>
      </c>
      <c r="R201" s="349" t="s">
        <v>619</v>
      </c>
      <c r="S201" s="349">
        <v>0</v>
      </c>
      <c r="T201" s="349" t="s">
        <v>620</v>
      </c>
      <c r="U201" s="349" t="s">
        <v>1083</v>
      </c>
      <c r="W201" s="349" t="s">
        <v>1083</v>
      </c>
      <c r="X201" s="349">
        <v>1</v>
      </c>
      <c r="Y201" s="349">
        <v>13.2</v>
      </c>
      <c r="Z201" s="349">
        <v>38.4</v>
      </c>
      <c r="AA201" s="349">
        <v>25.2</v>
      </c>
      <c r="AB201" s="350">
        <v>1.393</v>
      </c>
      <c r="AF201" s="350">
        <v>6982</v>
      </c>
      <c r="AJ201" s="350" t="s">
        <v>660</v>
      </c>
      <c r="AK201" s="350" t="s">
        <v>689</v>
      </c>
      <c r="AL201" s="350" t="s">
        <v>1435</v>
      </c>
      <c r="AR201" s="349">
        <v>0</v>
      </c>
      <c r="AS201" s="350">
        <v>0.68329740000000005</v>
      </c>
      <c r="AV201" s="349" t="s">
        <v>1436</v>
      </c>
    </row>
    <row r="202" spans="1:48">
      <c r="A202" s="349" t="s">
        <v>182</v>
      </c>
      <c r="B202" s="349">
        <v>49</v>
      </c>
      <c r="C202" s="349" t="s">
        <v>1433</v>
      </c>
      <c r="D202" s="349" t="s">
        <v>1434</v>
      </c>
      <c r="E202" s="349">
        <v>0.76700000000000002</v>
      </c>
      <c r="G202" s="350">
        <v>10234</v>
      </c>
      <c r="H202" s="350">
        <v>0</v>
      </c>
      <c r="N202" s="349">
        <v>187.72300000000001</v>
      </c>
      <c r="O202" s="350">
        <v>186.32300000000001</v>
      </c>
      <c r="R202" s="349" t="s">
        <v>619</v>
      </c>
      <c r="S202" s="349">
        <v>0</v>
      </c>
      <c r="T202" s="349" t="s">
        <v>620</v>
      </c>
      <c r="U202" s="349" t="s">
        <v>1083</v>
      </c>
      <c r="W202" s="349" t="s">
        <v>1083</v>
      </c>
      <c r="X202" s="349">
        <v>2</v>
      </c>
      <c r="Y202" s="349">
        <v>53.5</v>
      </c>
      <c r="Z202" s="349">
        <v>78.599999999999994</v>
      </c>
      <c r="AA202" s="349">
        <v>25.2</v>
      </c>
      <c r="AB202" s="350">
        <v>1.4</v>
      </c>
      <c r="AF202" s="350">
        <v>6986</v>
      </c>
      <c r="AJ202" s="350" t="s">
        <v>1260</v>
      </c>
      <c r="AK202" s="350" t="s">
        <v>777</v>
      </c>
      <c r="AL202" s="350" t="s">
        <v>1437</v>
      </c>
      <c r="AR202" s="349">
        <v>1</v>
      </c>
      <c r="AS202" s="350">
        <v>0.68299719999999997</v>
      </c>
      <c r="AV202" s="349" t="s">
        <v>1436</v>
      </c>
    </row>
    <row r="203" spans="1:48">
      <c r="A203" s="349" t="s">
        <v>182</v>
      </c>
      <c r="B203" s="349">
        <v>49</v>
      </c>
      <c r="C203" s="349" t="s">
        <v>1433</v>
      </c>
      <c r="D203" s="349" t="s">
        <v>1434</v>
      </c>
      <c r="E203" s="349">
        <v>0.76700000000000002</v>
      </c>
      <c r="F203" s="350" t="s">
        <v>630</v>
      </c>
      <c r="G203" s="350">
        <v>1523</v>
      </c>
      <c r="H203" s="350">
        <v>13.019</v>
      </c>
      <c r="M203" s="350">
        <v>6.9399875</v>
      </c>
      <c r="N203" s="349">
        <v>31.173999999999999</v>
      </c>
      <c r="O203" s="350">
        <v>30.937999999999999</v>
      </c>
      <c r="R203" s="349" t="s">
        <v>619</v>
      </c>
      <c r="S203" s="349">
        <v>0</v>
      </c>
      <c r="T203" s="349" t="s">
        <v>620</v>
      </c>
      <c r="U203" s="349" t="s">
        <v>1083</v>
      </c>
      <c r="W203" s="349" t="s">
        <v>1083</v>
      </c>
      <c r="X203" s="349">
        <v>3</v>
      </c>
      <c r="Y203" s="349">
        <v>83.7</v>
      </c>
      <c r="Z203" s="349">
        <v>144.69999999999999</v>
      </c>
      <c r="AA203" s="349">
        <v>61</v>
      </c>
      <c r="AB203" s="350">
        <v>0.23499999999999999</v>
      </c>
      <c r="AF203" s="350">
        <v>1055</v>
      </c>
      <c r="AJ203" s="350" t="s">
        <v>1391</v>
      </c>
      <c r="AK203" s="350" t="s">
        <v>1009</v>
      </c>
      <c r="AL203" s="350" t="s">
        <v>1438</v>
      </c>
      <c r="AR203" s="349">
        <v>0</v>
      </c>
      <c r="AS203" s="350">
        <v>0.69188919999999998</v>
      </c>
      <c r="AV203" s="349" t="s">
        <v>1436</v>
      </c>
    </row>
    <row r="204" spans="1:48">
      <c r="A204" s="349" t="s">
        <v>182</v>
      </c>
      <c r="B204" s="349">
        <v>49</v>
      </c>
      <c r="C204" s="349" t="s">
        <v>1433</v>
      </c>
      <c r="D204" s="349" t="s">
        <v>1434</v>
      </c>
      <c r="E204" s="349">
        <v>0.76700000000000002</v>
      </c>
      <c r="F204" s="350" t="s">
        <v>634</v>
      </c>
      <c r="I204" s="350">
        <v>3918</v>
      </c>
      <c r="J204" s="350">
        <v>17.268999999999998</v>
      </c>
      <c r="M204" s="350">
        <v>45.775722299999998</v>
      </c>
      <c r="N204" s="349">
        <v>109.76300000000001</v>
      </c>
      <c r="P204" s="350">
        <v>108.004</v>
      </c>
      <c r="R204" s="349" t="s">
        <v>635</v>
      </c>
      <c r="S204" s="349">
        <v>89</v>
      </c>
      <c r="T204" s="349" t="s">
        <v>620</v>
      </c>
      <c r="U204" s="349" t="s">
        <v>1083</v>
      </c>
      <c r="W204" s="349" t="s">
        <v>1083</v>
      </c>
      <c r="X204" s="349">
        <v>4</v>
      </c>
      <c r="Y204" s="349">
        <v>204.4</v>
      </c>
      <c r="Z204" s="349">
        <v>292.5</v>
      </c>
      <c r="AA204" s="349">
        <v>88.1</v>
      </c>
      <c r="AC204" s="350">
        <v>1.302</v>
      </c>
      <c r="AD204" s="350">
        <v>0.45700000000000002</v>
      </c>
      <c r="AG204" s="350">
        <v>4762</v>
      </c>
      <c r="AH204" s="350">
        <v>5533</v>
      </c>
      <c r="AM204" s="350" t="s">
        <v>694</v>
      </c>
      <c r="AN204" s="350" t="s">
        <v>738</v>
      </c>
      <c r="AO204" s="350" t="s">
        <v>1439</v>
      </c>
      <c r="AR204" s="349">
        <v>0</v>
      </c>
      <c r="AT204" s="350">
        <v>1.2055334</v>
      </c>
      <c r="AV204" s="349" t="s">
        <v>1436</v>
      </c>
    </row>
    <row r="205" spans="1:48">
      <c r="A205" s="349" t="s">
        <v>182</v>
      </c>
      <c r="B205" s="349">
        <v>49</v>
      </c>
      <c r="C205" s="349" t="s">
        <v>1433</v>
      </c>
      <c r="D205" s="349" t="s">
        <v>1434</v>
      </c>
      <c r="E205" s="349">
        <v>0.76700000000000002</v>
      </c>
      <c r="I205" s="350">
        <v>6475</v>
      </c>
      <c r="J205" s="350">
        <v>-10.818</v>
      </c>
      <c r="N205" s="349">
        <v>184.327</v>
      </c>
      <c r="P205" s="350">
        <v>181.43700000000001</v>
      </c>
      <c r="R205" s="349" t="s">
        <v>635</v>
      </c>
      <c r="S205" s="349">
        <v>89</v>
      </c>
      <c r="T205" s="349" t="s">
        <v>620</v>
      </c>
      <c r="U205" s="349" t="s">
        <v>1083</v>
      </c>
      <c r="W205" s="349" t="s">
        <v>1083</v>
      </c>
      <c r="X205" s="349">
        <v>5</v>
      </c>
      <c r="Y205" s="349">
        <v>437.8</v>
      </c>
      <c r="Z205" s="349">
        <v>473</v>
      </c>
      <c r="AA205" s="349">
        <v>35.200000000000003</v>
      </c>
      <c r="AC205" s="350">
        <v>2.13</v>
      </c>
      <c r="AD205" s="350">
        <v>0.75900000000000001</v>
      </c>
      <c r="AG205" s="350">
        <v>7598</v>
      </c>
      <c r="AH205" s="350">
        <v>9029</v>
      </c>
      <c r="AM205" s="350" t="s">
        <v>694</v>
      </c>
      <c r="AN205" s="350" t="s">
        <v>695</v>
      </c>
      <c r="AO205" s="350" t="s">
        <v>1302</v>
      </c>
      <c r="AR205" s="349">
        <v>0</v>
      </c>
      <c r="AT205" s="350">
        <v>1.1740622000000001</v>
      </c>
      <c r="AV205" s="349" t="s">
        <v>1436</v>
      </c>
    </row>
    <row r="206" spans="1:48">
      <c r="A206" s="349" t="s">
        <v>182</v>
      </c>
      <c r="B206" s="349">
        <v>49</v>
      </c>
      <c r="C206" s="349" t="s">
        <v>1433</v>
      </c>
      <c r="D206" s="349" t="s">
        <v>1434</v>
      </c>
      <c r="E206" s="349">
        <v>0.76700000000000002</v>
      </c>
      <c r="I206" s="350">
        <v>6466</v>
      </c>
      <c r="J206" s="350">
        <v>-11.5</v>
      </c>
      <c r="N206" s="349">
        <v>184.88399999999999</v>
      </c>
      <c r="P206" s="350">
        <v>181.988</v>
      </c>
      <c r="R206" s="349" t="s">
        <v>635</v>
      </c>
      <c r="S206" s="349">
        <v>89</v>
      </c>
      <c r="T206" s="349" t="s">
        <v>620</v>
      </c>
      <c r="U206" s="349" t="s">
        <v>1083</v>
      </c>
      <c r="W206" s="349" t="s">
        <v>1083</v>
      </c>
      <c r="X206" s="349">
        <v>6</v>
      </c>
      <c r="Y206" s="349">
        <v>488.1</v>
      </c>
      <c r="Z206" s="349">
        <v>523.29999999999995</v>
      </c>
      <c r="AA206" s="349">
        <v>35.200000000000003</v>
      </c>
      <c r="AC206" s="350">
        <v>2.1349999999999998</v>
      </c>
      <c r="AD206" s="350">
        <v>0.76100000000000001</v>
      </c>
      <c r="AG206" s="350">
        <v>7584</v>
      </c>
      <c r="AH206" s="350">
        <v>9007</v>
      </c>
      <c r="AM206" s="350" t="s">
        <v>694</v>
      </c>
      <c r="AN206" s="350" t="s">
        <v>738</v>
      </c>
      <c r="AO206" s="350" t="s">
        <v>1287</v>
      </c>
      <c r="AR206" s="349">
        <v>1</v>
      </c>
      <c r="AT206" s="350">
        <v>1.1732695</v>
      </c>
      <c r="AV206" s="349" t="s">
        <v>1436</v>
      </c>
    </row>
    <row r="207" spans="1:48">
      <c r="A207" s="349" t="s">
        <v>182</v>
      </c>
      <c r="B207" s="349">
        <v>50</v>
      </c>
      <c r="C207" s="349" t="s">
        <v>1433</v>
      </c>
      <c r="D207" s="349" t="s">
        <v>1434</v>
      </c>
      <c r="E207" s="349">
        <v>0.76700000000000002</v>
      </c>
      <c r="K207" s="350">
        <v>23440</v>
      </c>
      <c r="L207" s="350">
        <v>9.6</v>
      </c>
      <c r="N207" s="349">
        <v>136.529</v>
      </c>
      <c r="Q207" s="350">
        <v>130.01</v>
      </c>
      <c r="R207" s="349" t="s">
        <v>645</v>
      </c>
      <c r="S207" s="349">
        <v>0</v>
      </c>
      <c r="T207" s="349" t="s">
        <v>646</v>
      </c>
      <c r="U207" s="349" t="s">
        <v>673</v>
      </c>
      <c r="W207" s="349" t="s">
        <v>675</v>
      </c>
      <c r="X207" s="349">
        <v>1</v>
      </c>
      <c r="Y207" s="349">
        <v>29.5</v>
      </c>
      <c r="Z207" s="349">
        <v>83.4</v>
      </c>
      <c r="AA207" s="349">
        <v>53.9</v>
      </c>
      <c r="AE207" s="350">
        <v>6.5190000000000001</v>
      </c>
      <c r="AI207" s="350">
        <v>4677</v>
      </c>
      <c r="AP207" s="350" t="s">
        <v>1233</v>
      </c>
      <c r="AQ207" s="350" t="s">
        <v>1440</v>
      </c>
      <c r="AR207" s="349">
        <v>1</v>
      </c>
      <c r="AU207" s="350">
        <v>5.0141305999999997</v>
      </c>
      <c r="AV207" s="349" t="s">
        <v>1441</v>
      </c>
    </row>
    <row r="208" spans="1:48">
      <c r="A208" s="349" t="s">
        <v>182</v>
      </c>
      <c r="B208" s="349">
        <v>50</v>
      </c>
      <c r="C208" s="349" t="s">
        <v>1433</v>
      </c>
      <c r="D208" s="349" t="s">
        <v>1434</v>
      </c>
      <c r="E208" s="349">
        <v>0.76700000000000002</v>
      </c>
      <c r="F208" s="350" t="s">
        <v>764</v>
      </c>
      <c r="K208" s="350">
        <v>1328</v>
      </c>
      <c r="L208" s="350">
        <v>17.753</v>
      </c>
      <c r="N208" s="349">
        <v>2.319</v>
      </c>
      <c r="Q208" s="350">
        <v>2.2069999999999999</v>
      </c>
      <c r="R208" s="349" t="s">
        <v>645</v>
      </c>
      <c r="S208" s="349">
        <v>0</v>
      </c>
      <c r="T208" s="349" t="s">
        <v>646</v>
      </c>
      <c r="U208" s="349" t="s">
        <v>673</v>
      </c>
      <c r="W208" s="349" t="s">
        <v>675</v>
      </c>
      <c r="X208" s="349">
        <v>2</v>
      </c>
      <c r="Y208" s="349">
        <v>235.1</v>
      </c>
      <c r="Z208" s="349">
        <v>260</v>
      </c>
      <c r="AA208" s="349">
        <v>24.9</v>
      </c>
      <c r="AE208" s="350">
        <v>0.111</v>
      </c>
      <c r="AI208" s="350">
        <v>264</v>
      </c>
      <c r="AP208" s="350" t="s">
        <v>711</v>
      </c>
      <c r="AQ208" s="350" t="s">
        <v>1442</v>
      </c>
      <c r="AR208" s="349">
        <v>0</v>
      </c>
      <c r="AU208" s="350">
        <v>5.0512819000000002</v>
      </c>
      <c r="AV208" s="349" t="s">
        <v>1441</v>
      </c>
    </row>
    <row r="209" spans="1:48">
      <c r="A209" s="349" t="s">
        <v>182</v>
      </c>
      <c r="B209" s="349">
        <v>50</v>
      </c>
      <c r="C209" s="349" t="s">
        <v>1433</v>
      </c>
      <c r="D209" s="349" t="s">
        <v>1434</v>
      </c>
      <c r="E209" s="349">
        <v>0.76700000000000002</v>
      </c>
      <c r="K209" s="350">
        <v>23230</v>
      </c>
      <c r="L209" s="350">
        <v>9.875</v>
      </c>
      <c r="N209" s="349">
        <v>133.249</v>
      </c>
      <c r="Q209" s="350">
        <v>126.88500000000001</v>
      </c>
      <c r="R209" s="349" t="s">
        <v>645</v>
      </c>
      <c r="S209" s="349">
        <v>0</v>
      </c>
      <c r="T209" s="349" t="s">
        <v>646</v>
      </c>
      <c r="U209" s="349" t="s">
        <v>673</v>
      </c>
      <c r="W209" s="349" t="s">
        <v>675</v>
      </c>
      <c r="X209" s="349">
        <v>3</v>
      </c>
      <c r="Y209" s="349">
        <v>412.8</v>
      </c>
      <c r="Z209" s="349">
        <v>465</v>
      </c>
      <c r="AA209" s="349">
        <v>52.3</v>
      </c>
      <c r="AE209" s="350">
        <v>6.3639999999999999</v>
      </c>
      <c r="AI209" s="350">
        <v>4634</v>
      </c>
      <c r="AP209" s="350" t="s">
        <v>752</v>
      </c>
      <c r="AQ209" s="350" t="s">
        <v>1443</v>
      </c>
      <c r="AR209" s="349">
        <v>0</v>
      </c>
      <c r="AU209" s="350">
        <v>5.0153815000000002</v>
      </c>
      <c r="AV209" s="349" t="s">
        <v>1441</v>
      </c>
    </row>
    <row r="210" spans="1:48">
      <c r="A210" s="349" t="s">
        <v>182</v>
      </c>
      <c r="B210" s="349">
        <v>51</v>
      </c>
      <c r="C210" s="349" t="s">
        <v>1433</v>
      </c>
      <c r="D210" s="349" t="s">
        <v>1444</v>
      </c>
      <c r="E210" s="349">
        <v>0.77</v>
      </c>
      <c r="G210" s="350">
        <v>10232</v>
      </c>
      <c r="H210" s="350">
        <v>0.45400000000000001</v>
      </c>
      <c r="N210" s="349">
        <v>187.12299999999999</v>
      </c>
      <c r="O210" s="350">
        <v>185.727</v>
      </c>
      <c r="R210" s="349" t="s">
        <v>619</v>
      </c>
      <c r="S210" s="349">
        <v>0</v>
      </c>
      <c r="T210" s="349" t="s">
        <v>620</v>
      </c>
      <c r="U210" s="349" t="s">
        <v>1083</v>
      </c>
      <c r="W210" s="349" t="s">
        <v>1083</v>
      </c>
      <c r="X210" s="349">
        <v>1</v>
      </c>
      <c r="Y210" s="349">
        <v>13.2</v>
      </c>
      <c r="Z210" s="349">
        <v>38.4</v>
      </c>
      <c r="AA210" s="349">
        <v>25.2</v>
      </c>
      <c r="AB210" s="350">
        <v>1.3959999999999999</v>
      </c>
      <c r="AF210" s="350">
        <v>6990</v>
      </c>
      <c r="AJ210" s="350" t="s">
        <v>686</v>
      </c>
      <c r="AK210" s="350" t="s">
        <v>661</v>
      </c>
      <c r="AL210" s="350" t="s">
        <v>1445</v>
      </c>
      <c r="AR210" s="349">
        <v>0</v>
      </c>
      <c r="AS210" s="350">
        <v>0.68329249999999997</v>
      </c>
      <c r="AV210" s="349" t="s">
        <v>1446</v>
      </c>
    </row>
    <row r="211" spans="1:48">
      <c r="A211" s="349" t="s">
        <v>182</v>
      </c>
      <c r="B211" s="349">
        <v>51</v>
      </c>
      <c r="C211" s="349" t="s">
        <v>1433</v>
      </c>
      <c r="D211" s="349" t="s">
        <v>1444</v>
      </c>
      <c r="E211" s="349">
        <v>0.77</v>
      </c>
      <c r="G211" s="350">
        <v>10262</v>
      </c>
      <c r="H211" s="350">
        <v>0</v>
      </c>
      <c r="N211" s="349">
        <v>188.416</v>
      </c>
      <c r="O211" s="350">
        <v>187.011</v>
      </c>
      <c r="R211" s="349" t="s">
        <v>619</v>
      </c>
      <c r="S211" s="349">
        <v>0</v>
      </c>
      <c r="T211" s="349" t="s">
        <v>620</v>
      </c>
      <c r="U211" s="349" t="s">
        <v>1083</v>
      </c>
      <c r="W211" s="349" t="s">
        <v>1083</v>
      </c>
      <c r="X211" s="349">
        <v>2</v>
      </c>
      <c r="Y211" s="349">
        <v>53.5</v>
      </c>
      <c r="Z211" s="349">
        <v>78.599999999999994</v>
      </c>
      <c r="AA211" s="349">
        <v>25.2</v>
      </c>
      <c r="AB211" s="350">
        <v>1.405</v>
      </c>
      <c r="AF211" s="350">
        <v>7005</v>
      </c>
      <c r="AJ211" s="350" t="s">
        <v>1404</v>
      </c>
      <c r="AK211" s="350" t="s">
        <v>1447</v>
      </c>
      <c r="AL211" s="350" t="s">
        <v>1448</v>
      </c>
      <c r="AR211" s="349">
        <v>1</v>
      </c>
      <c r="AS211" s="350">
        <v>0.68298219999999998</v>
      </c>
      <c r="AV211" s="349" t="s">
        <v>1446</v>
      </c>
    </row>
    <row r="212" spans="1:48">
      <c r="A212" s="349" t="s">
        <v>182</v>
      </c>
      <c r="B212" s="349">
        <v>51</v>
      </c>
      <c r="C212" s="349" t="s">
        <v>1433</v>
      </c>
      <c r="D212" s="349" t="s">
        <v>1444</v>
      </c>
      <c r="E212" s="349">
        <v>0.77</v>
      </c>
      <c r="F212" s="350" t="s">
        <v>630</v>
      </c>
      <c r="G212" s="350">
        <v>1608</v>
      </c>
      <c r="H212" s="350">
        <v>12.962</v>
      </c>
      <c r="M212" s="350">
        <v>7.1994435000000001</v>
      </c>
      <c r="N212" s="349">
        <v>32.466000000000001</v>
      </c>
      <c r="O212" s="350">
        <v>32.220999999999997</v>
      </c>
      <c r="R212" s="349" t="s">
        <v>619</v>
      </c>
      <c r="S212" s="349">
        <v>0</v>
      </c>
      <c r="T212" s="349" t="s">
        <v>620</v>
      </c>
      <c r="U212" s="349" t="s">
        <v>1083</v>
      </c>
      <c r="W212" s="349" t="s">
        <v>1083</v>
      </c>
      <c r="X212" s="349">
        <v>3</v>
      </c>
      <c r="Y212" s="349">
        <v>83</v>
      </c>
      <c r="Z212" s="349">
        <v>144</v>
      </c>
      <c r="AA212" s="349">
        <v>61</v>
      </c>
      <c r="AB212" s="350">
        <v>0.245</v>
      </c>
      <c r="AF212" s="350">
        <v>1113</v>
      </c>
      <c r="AJ212" s="350" t="s">
        <v>1408</v>
      </c>
      <c r="AK212" s="350" t="s">
        <v>960</v>
      </c>
      <c r="AL212" s="350" t="s">
        <v>1449</v>
      </c>
      <c r="AR212" s="349">
        <v>0</v>
      </c>
      <c r="AS212" s="350">
        <v>0.69183539999999999</v>
      </c>
      <c r="AV212" s="349" t="s">
        <v>1446</v>
      </c>
    </row>
    <row r="213" spans="1:48">
      <c r="A213" s="349" t="s">
        <v>182</v>
      </c>
      <c r="B213" s="349">
        <v>51</v>
      </c>
      <c r="C213" s="349" t="s">
        <v>1433</v>
      </c>
      <c r="D213" s="349" t="s">
        <v>1444</v>
      </c>
      <c r="E213" s="349">
        <v>0.77</v>
      </c>
      <c r="F213" s="350" t="s">
        <v>634</v>
      </c>
      <c r="I213" s="350">
        <v>4518</v>
      </c>
      <c r="J213" s="350">
        <v>16.593</v>
      </c>
      <c r="M213" s="350">
        <v>51.888661399999997</v>
      </c>
      <c r="N213" s="349">
        <v>124.907</v>
      </c>
      <c r="P213" s="350">
        <v>122.907</v>
      </c>
      <c r="R213" s="349" t="s">
        <v>635</v>
      </c>
      <c r="S213" s="349">
        <v>89</v>
      </c>
      <c r="T213" s="349" t="s">
        <v>620</v>
      </c>
      <c r="U213" s="349" t="s">
        <v>1083</v>
      </c>
      <c r="W213" s="349" t="s">
        <v>1083</v>
      </c>
      <c r="X213" s="349">
        <v>4</v>
      </c>
      <c r="Y213" s="349">
        <v>201.9</v>
      </c>
      <c r="Z213" s="349">
        <v>290</v>
      </c>
      <c r="AA213" s="349">
        <v>88.1</v>
      </c>
      <c r="AC213" s="350">
        <v>1.4810000000000001</v>
      </c>
      <c r="AD213" s="350">
        <v>0.52</v>
      </c>
      <c r="AG213" s="350">
        <v>5497</v>
      </c>
      <c r="AH213" s="350">
        <v>6381</v>
      </c>
      <c r="AM213" s="350" t="s">
        <v>691</v>
      </c>
      <c r="AN213" s="350" t="s">
        <v>974</v>
      </c>
      <c r="AO213" s="350" t="s">
        <v>1450</v>
      </c>
      <c r="AR213" s="349">
        <v>0</v>
      </c>
      <c r="AT213" s="350">
        <v>1.2047573</v>
      </c>
      <c r="AV213" s="349" t="s">
        <v>1446</v>
      </c>
    </row>
    <row r="214" spans="1:48">
      <c r="A214" s="349" t="s">
        <v>182</v>
      </c>
      <c r="B214" s="349">
        <v>51</v>
      </c>
      <c r="C214" s="349" t="s">
        <v>1433</v>
      </c>
      <c r="D214" s="349" t="s">
        <v>1444</v>
      </c>
      <c r="E214" s="349">
        <v>0.77</v>
      </c>
      <c r="I214" s="350">
        <v>6458</v>
      </c>
      <c r="J214" s="350">
        <v>-10.856999999999999</v>
      </c>
      <c r="N214" s="349">
        <v>183.792</v>
      </c>
      <c r="P214" s="350">
        <v>180.91200000000001</v>
      </c>
      <c r="R214" s="349" t="s">
        <v>635</v>
      </c>
      <c r="S214" s="349">
        <v>89</v>
      </c>
      <c r="T214" s="349" t="s">
        <v>620</v>
      </c>
      <c r="U214" s="349" t="s">
        <v>1083</v>
      </c>
      <c r="W214" s="349" t="s">
        <v>1083</v>
      </c>
      <c r="X214" s="349">
        <v>5</v>
      </c>
      <c r="Y214" s="349">
        <v>437.8</v>
      </c>
      <c r="Z214" s="349">
        <v>473</v>
      </c>
      <c r="AA214" s="349">
        <v>35.200000000000003</v>
      </c>
      <c r="AC214" s="350">
        <v>2.1240000000000001</v>
      </c>
      <c r="AD214" s="350">
        <v>0.75700000000000001</v>
      </c>
      <c r="AG214" s="350">
        <v>7578</v>
      </c>
      <c r="AH214" s="350">
        <v>9002</v>
      </c>
      <c r="AM214" s="350" t="s">
        <v>694</v>
      </c>
      <c r="AN214" s="350" t="s">
        <v>695</v>
      </c>
      <c r="AO214" s="350" t="s">
        <v>1451</v>
      </c>
      <c r="AR214" s="349">
        <v>0</v>
      </c>
      <c r="AT214" s="350">
        <v>1.1739816000000001</v>
      </c>
      <c r="AV214" s="349" t="s">
        <v>1446</v>
      </c>
    </row>
    <row r="215" spans="1:48">
      <c r="A215" s="349" t="s">
        <v>182</v>
      </c>
      <c r="B215" s="349">
        <v>51</v>
      </c>
      <c r="C215" s="349" t="s">
        <v>1433</v>
      </c>
      <c r="D215" s="349" t="s">
        <v>1444</v>
      </c>
      <c r="E215" s="349">
        <v>0.77</v>
      </c>
      <c r="I215" s="350">
        <v>6429</v>
      </c>
      <c r="J215" s="350">
        <v>-11.5</v>
      </c>
      <c r="N215" s="349">
        <v>184.18799999999999</v>
      </c>
      <c r="P215" s="350">
        <v>181.303</v>
      </c>
      <c r="R215" s="349" t="s">
        <v>635</v>
      </c>
      <c r="S215" s="349">
        <v>89</v>
      </c>
      <c r="T215" s="349" t="s">
        <v>620</v>
      </c>
      <c r="U215" s="349" t="s">
        <v>1083</v>
      </c>
      <c r="W215" s="349" t="s">
        <v>1083</v>
      </c>
      <c r="X215" s="349">
        <v>6</v>
      </c>
      <c r="Y215" s="349">
        <v>488.1</v>
      </c>
      <c r="Z215" s="349">
        <v>523.29999999999995</v>
      </c>
      <c r="AA215" s="349">
        <v>35.200000000000003</v>
      </c>
      <c r="AC215" s="350">
        <v>2.1269999999999998</v>
      </c>
      <c r="AD215" s="350">
        <v>0.75800000000000001</v>
      </c>
      <c r="AG215" s="350">
        <v>7542</v>
      </c>
      <c r="AH215" s="350">
        <v>8957</v>
      </c>
      <c r="AM215" s="350" t="s">
        <v>694</v>
      </c>
      <c r="AN215" s="350" t="s">
        <v>738</v>
      </c>
      <c r="AO215" s="350" t="s">
        <v>704</v>
      </c>
      <c r="AR215" s="349">
        <v>1</v>
      </c>
      <c r="AT215" s="350">
        <v>1.1732326</v>
      </c>
      <c r="AV215" s="349" t="s">
        <v>1446</v>
      </c>
    </row>
    <row r="216" spans="1:48">
      <c r="A216" s="349" t="s">
        <v>182</v>
      </c>
      <c r="B216" s="349">
        <v>52</v>
      </c>
      <c r="C216" s="349" t="s">
        <v>1433</v>
      </c>
      <c r="D216" s="349" t="s">
        <v>1444</v>
      </c>
      <c r="E216" s="349">
        <v>0.77</v>
      </c>
      <c r="K216" s="350">
        <v>23397</v>
      </c>
      <c r="L216" s="350">
        <v>9.6</v>
      </c>
      <c r="N216" s="349">
        <v>136.126</v>
      </c>
      <c r="Q216" s="350">
        <v>129.626</v>
      </c>
      <c r="R216" s="349" t="s">
        <v>645</v>
      </c>
      <c r="S216" s="349">
        <v>0</v>
      </c>
      <c r="T216" s="349" t="s">
        <v>646</v>
      </c>
      <c r="U216" s="349" t="s">
        <v>673</v>
      </c>
      <c r="W216" s="349" t="s">
        <v>675</v>
      </c>
      <c r="X216" s="349">
        <v>1</v>
      </c>
      <c r="Y216" s="349">
        <v>29.5</v>
      </c>
      <c r="Z216" s="349">
        <v>83.4</v>
      </c>
      <c r="AA216" s="349">
        <v>53.9</v>
      </c>
      <c r="AE216" s="350">
        <v>6.5</v>
      </c>
      <c r="AI216" s="350">
        <v>4668</v>
      </c>
      <c r="AP216" s="350" t="s">
        <v>1233</v>
      </c>
      <c r="AQ216" s="350" t="s">
        <v>1452</v>
      </c>
      <c r="AR216" s="349">
        <v>1</v>
      </c>
      <c r="AU216" s="350">
        <v>5.0146417000000003</v>
      </c>
      <c r="AV216" s="349" t="s">
        <v>1453</v>
      </c>
    </row>
    <row r="217" spans="1:48">
      <c r="A217" s="349" t="s">
        <v>182</v>
      </c>
      <c r="B217" s="349">
        <v>52</v>
      </c>
      <c r="C217" s="349" t="s">
        <v>1433</v>
      </c>
      <c r="D217" s="349" t="s">
        <v>1444</v>
      </c>
      <c r="E217" s="349">
        <v>0.77</v>
      </c>
      <c r="F217" s="350" t="s">
        <v>764</v>
      </c>
      <c r="K217" s="350">
        <v>1450</v>
      </c>
      <c r="L217" s="350">
        <v>17.710999999999999</v>
      </c>
      <c r="N217" s="349">
        <v>2.508</v>
      </c>
      <c r="Q217" s="350">
        <v>2.387</v>
      </c>
      <c r="R217" s="349" t="s">
        <v>645</v>
      </c>
      <c r="S217" s="349">
        <v>0</v>
      </c>
      <c r="T217" s="349" t="s">
        <v>646</v>
      </c>
      <c r="U217" s="349" t="s">
        <v>673</v>
      </c>
      <c r="W217" s="349" t="s">
        <v>675</v>
      </c>
      <c r="X217" s="349">
        <v>2</v>
      </c>
      <c r="Y217" s="349">
        <v>234.1</v>
      </c>
      <c r="Z217" s="349">
        <v>259.2</v>
      </c>
      <c r="AA217" s="349">
        <v>25.1</v>
      </c>
      <c r="AE217" s="350">
        <v>0.121</v>
      </c>
      <c r="AI217" s="350">
        <v>289</v>
      </c>
      <c r="AP217" s="350" t="s">
        <v>663</v>
      </c>
      <c r="AQ217" s="350" t="s">
        <v>1454</v>
      </c>
      <c r="AR217" s="349">
        <v>0</v>
      </c>
      <c r="AU217" s="350">
        <v>5.0516021000000002</v>
      </c>
      <c r="AV217" s="349" t="s">
        <v>1453</v>
      </c>
    </row>
    <row r="218" spans="1:48">
      <c r="A218" s="349" t="s">
        <v>182</v>
      </c>
      <c r="B218" s="349">
        <v>52</v>
      </c>
      <c r="C218" s="349" t="s">
        <v>1433</v>
      </c>
      <c r="D218" s="349" t="s">
        <v>1444</v>
      </c>
      <c r="E218" s="349">
        <v>0.77</v>
      </c>
      <c r="K218" s="350">
        <v>23252</v>
      </c>
      <c r="L218" s="350">
        <v>9.8640000000000008</v>
      </c>
      <c r="N218" s="349">
        <v>133.53</v>
      </c>
      <c r="Q218" s="350">
        <v>127.152</v>
      </c>
      <c r="R218" s="349" t="s">
        <v>645</v>
      </c>
      <c r="S218" s="349">
        <v>0</v>
      </c>
      <c r="T218" s="349" t="s">
        <v>646</v>
      </c>
      <c r="U218" s="349" t="s">
        <v>673</v>
      </c>
      <c r="W218" s="349" t="s">
        <v>675</v>
      </c>
      <c r="X218" s="349">
        <v>3</v>
      </c>
      <c r="Y218" s="349">
        <v>412.8</v>
      </c>
      <c r="Z218" s="349">
        <v>465.2</v>
      </c>
      <c r="AA218" s="349">
        <v>52.5</v>
      </c>
      <c r="AE218" s="350">
        <v>6.3780000000000001</v>
      </c>
      <c r="AI218" s="350">
        <v>4638</v>
      </c>
      <c r="AP218" s="350" t="s">
        <v>712</v>
      </c>
      <c r="AQ218" s="350" t="s">
        <v>1455</v>
      </c>
      <c r="AR218" s="349">
        <v>0</v>
      </c>
      <c r="AU218" s="350">
        <v>5.0158456999999999</v>
      </c>
      <c r="AV218" s="349" t="s">
        <v>1453</v>
      </c>
    </row>
    <row r="219" spans="1:48">
      <c r="A219" s="349" t="s">
        <v>182</v>
      </c>
      <c r="B219" s="349">
        <v>53</v>
      </c>
      <c r="C219" s="349" t="s">
        <v>1456</v>
      </c>
      <c r="D219" s="349" t="s">
        <v>1457</v>
      </c>
      <c r="E219" s="349">
        <v>0.753</v>
      </c>
      <c r="G219" s="350">
        <v>10214</v>
      </c>
      <c r="H219" s="350">
        <v>0.48499999999999999</v>
      </c>
      <c r="N219" s="349">
        <v>186.95500000000001</v>
      </c>
      <c r="O219" s="350">
        <v>185.56</v>
      </c>
      <c r="R219" s="349" t="s">
        <v>619</v>
      </c>
      <c r="S219" s="349">
        <v>0</v>
      </c>
      <c r="T219" s="349" t="s">
        <v>620</v>
      </c>
      <c r="U219" s="349" t="s">
        <v>1083</v>
      </c>
      <c r="W219" s="349" t="s">
        <v>1083</v>
      </c>
      <c r="X219" s="349">
        <v>1</v>
      </c>
      <c r="Y219" s="349">
        <v>13.2</v>
      </c>
      <c r="Z219" s="349">
        <v>38.4</v>
      </c>
      <c r="AA219" s="349">
        <v>25.2</v>
      </c>
      <c r="AB219" s="350">
        <v>1.395</v>
      </c>
      <c r="AF219" s="350">
        <v>6979</v>
      </c>
      <c r="AJ219" s="350" t="s">
        <v>866</v>
      </c>
      <c r="AK219" s="350" t="s">
        <v>712</v>
      </c>
      <c r="AL219" s="350" t="s">
        <v>1458</v>
      </c>
      <c r="AR219" s="349">
        <v>0</v>
      </c>
      <c r="AS219" s="350">
        <v>0.68329640000000003</v>
      </c>
      <c r="AV219" s="349" t="s">
        <v>1459</v>
      </c>
    </row>
    <row r="220" spans="1:48">
      <c r="A220" s="349" t="s">
        <v>182</v>
      </c>
      <c r="B220" s="349">
        <v>53</v>
      </c>
      <c r="C220" s="349" t="s">
        <v>1456</v>
      </c>
      <c r="D220" s="349" t="s">
        <v>1457</v>
      </c>
      <c r="E220" s="349">
        <v>0.753</v>
      </c>
      <c r="G220" s="350">
        <v>10262</v>
      </c>
      <c r="H220" s="350">
        <v>0</v>
      </c>
      <c r="N220" s="349">
        <v>188.05600000000001</v>
      </c>
      <c r="O220" s="350">
        <v>186.65299999999999</v>
      </c>
      <c r="R220" s="349" t="s">
        <v>619</v>
      </c>
      <c r="S220" s="349">
        <v>0</v>
      </c>
      <c r="T220" s="349" t="s">
        <v>620</v>
      </c>
      <c r="U220" s="349" t="s">
        <v>1083</v>
      </c>
      <c r="W220" s="349" t="s">
        <v>1083</v>
      </c>
      <c r="X220" s="349">
        <v>2</v>
      </c>
      <c r="Y220" s="349">
        <v>53.5</v>
      </c>
      <c r="Z220" s="349">
        <v>78.599999999999994</v>
      </c>
      <c r="AA220" s="349">
        <v>25.2</v>
      </c>
      <c r="AB220" s="350">
        <v>1.4019999999999999</v>
      </c>
      <c r="AF220" s="350">
        <v>7006</v>
      </c>
      <c r="AJ220" s="350" t="s">
        <v>824</v>
      </c>
      <c r="AK220" s="350" t="s">
        <v>664</v>
      </c>
      <c r="AL220" s="350" t="s">
        <v>1460</v>
      </c>
      <c r="AR220" s="349">
        <v>1</v>
      </c>
      <c r="AS220" s="350">
        <v>0.68296500000000004</v>
      </c>
      <c r="AV220" s="349" t="s">
        <v>1459</v>
      </c>
    </row>
    <row r="221" spans="1:48">
      <c r="A221" s="349" t="s">
        <v>182</v>
      </c>
      <c r="B221" s="349">
        <v>53</v>
      </c>
      <c r="C221" s="349" t="s">
        <v>1456</v>
      </c>
      <c r="D221" s="349" t="s">
        <v>1457</v>
      </c>
      <c r="E221" s="349">
        <v>0.753</v>
      </c>
      <c r="F221" s="350" t="s">
        <v>630</v>
      </c>
      <c r="G221" s="350">
        <v>1713</v>
      </c>
      <c r="H221" s="350">
        <v>12.923999999999999</v>
      </c>
      <c r="M221" s="350">
        <v>7.8566383999999996</v>
      </c>
      <c r="N221" s="349">
        <v>34.646999999999998</v>
      </c>
      <c r="O221" s="350">
        <v>34.386000000000003</v>
      </c>
      <c r="R221" s="349" t="s">
        <v>619</v>
      </c>
      <c r="S221" s="349">
        <v>0</v>
      </c>
      <c r="T221" s="349" t="s">
        <v>620</v>
      </c>
      <c r="U221" s="349" t="s">
        <v>1083</v>
      </c>
      <c r="W221" s="349" t="s">
        <v>1083</v>
      </c>
      <c r="X221" s="349">
        <v>3</v>
      </c>
      <c r="Y221" s="349">
        <v>83</v>
      </c>
      <c r="Z221" s="349">
        <v>144.69999999999999</v>
      </c>
      <c r="AA221" s="349">
        <v>61.6</v>
      </c>
      <c r="AB221" s="350">
        <v>0.26200000000000001</v>
      </c>
      <c r="AF221" s="350">
        <v>1186</v>
      </c>
      <c r="AJ221" s="350" t="s">
        <v>1461</v>
      </c>
      <c r="AK221" s="350" t="s">
        <v>1462</v>
      </c>
      <c r="AL221" s="350" t="s">
        <v>1463</v>
      </c>
      <c r="AR221" s="349">
        <v>0</v>
      </c>
      <c r="AS221" s="350">
        <v>0.69179179999999996</v>
      </c>
      <c r="AV221" s="349" t="s">
        <v>1459</v>
      </c>
    </row>
    <row r="222" spans="1:48">
      <c r="A222" s="349" t="s">
        <v>182</v>
      </c>
      <c r="B222" s="349">
        <v>53</v>
      </c>
      <c r="C222" s="349" t="s">
        <v>1456</v>
      </c>
      <c r="D222" s="349" t="s">
        <v>1457</v>
      </c>
      <c r="E222" s="349">
        <v>0.753</v>
      </c>
      <c r="F222" s="350" t="s">
        <v>634</v>
      </c>
      <c r="I222" s="350">
        <v>4240</v>
      </c>
      <c r="J222" s="350">
        <v>17.413</v>
      </c>
      <c r="M222" s="350">
        <v>49.6668886</v>
      </c>
      <c r="N222" s="349">
        <v>116.919</v>
      </c>
      <c r="P222" s="350">
        <v>115.04600000000001</v>
      </c>
      <c r="R222" s="349" t="s">
        <v>635</v>
      </c>
      <c r="S222" s="349">
        <v>89</v>
      </c>
      <c r="T222" s="349" t="s">
        <v>620</v>
      </c>
      <c r="U222" s="349" t="s">
        <v>1083</v>
      </c>
      <c r="W222" s="349" t="s">
        <v>1083</v>
      </c>
      <c r="X222" s="349">
        <v>4</v>
      </c>
      <c r="Y222" s="349">
        <v>203.2</v>
      </c>
      <c r="Z222" s="349">
        <v>291.2</v>
      </c>
      <c r="AA222" s="349">
        <v>88.1</v>
      </c>
      <c r="AC222" s="350">
        <v>1.387</v>
      </c>
      <c r="AD222" s="350">
        <v>0.48599999999999999</v>
      </c>
      <c r="AG222" s="350">
        <v>5158</v>
      </c>
      <c r="AH222" s="350">
        <v>5988</v>
      </c>
      <c r="AM222" s="350" t="s">
        <v>973</v>
      </c>
      <c r="AN222" s="350" t="s">
        <v>1133</v>
      </c>
      <c r="AO222" s="350" t="s">
        <v>766</v>
      </c>
      <c r="AR222" s="349">
        <v>0</v>
      </c>
      <c r="AT222" s="350">
        <v>1.2056163</v>
      </c>
      <c r="AV222" s="349" t="s">
        <v>1459</v>
      </c>
    </row>
    <row r="223" spans="1:48">
      <c r="A223" s="349" t="s">
        <v>182</v>
      </c>
      <c r="B223" s="349">
        <v>53</v>
      </c>
      <c r="C223" s="349" t="s">
        <v>1456</v>
      </c>
      <c r="D223" s="349" t="s">
        <v>1457</v>
      </c>
      <c r="E223" s="349">
        <v>0.753</v>
      </c>
      <c r="I223" s="350">
        <v>6478</v>
      </c>
      <c r="J223" s="350">
        <v>-10.818</v>
      </c>
      <c r="N223" s="349">
        <v>184.34800000000001</v>
      </c>
      <c r="P223" s="350">
        <v>181.459</v>
      </c>
      <c r="R223" s="349" t="s">
        <v>635</v>
      </c>
      <c r="S223" s="349">
        <v>89</v>
      </c>
      <c r="T223" s="349" t="s">
        <v>620</v>
      </c>
      <c r="U223" s="349" t="s">
        <v>1083</v>
      </c>
      <c r="W223" s="349" t="s">
        <v>1083</v>
      </c>
      <c r="X223" s="349">
        <v>5</v>
      </c>
      <c r="Y223" s="349">
        <v>437.8</v>
      </c>
      <c r="Z223" s="349">
        <v>473</v>
      </c>
      <c r="AA223" s="349">
        <v>35.200000000000003</v>
      </c>
      <c r="AC223" s="350">
        <v>2.13</v>
      </c>
      <c r="AD223" s="350">
        <v>0.75900000000000001</v>
      </c>
      <c r="AG223" s="350">
        <v>7601</v>
      </c>
      <c r="AH223" s="350">
        <v>9032</v>
      </c>
      <c r="AM223" s="350" t="s">
        <v>1000</v>
      </c>
      <c r="AN223" s="350" t="s">
        <v>637</v>
      </c>
      <c r="AO223" s="350" t="s">
        <v>1464</v>
      </c>
      <c r="AR223" s="349">
        <v>0</v>
      </c>
      <c r="AT223" s="350">
        <v>1.1739816000000001</v>
      </c>
      <c r="AV223" s="349" t="s">
        <v>1459</v>
      </c>
    </row>
    <row r="224" spans="1:48">
      <c r="A224" s="349" t="s">
        <v>182</v>
      </c>
      <c r="B224" s="349">
        <v>53</v>
      </c>
      <c r="C224" s="349" t="s">
        <v>1456</v>
      </c>
      <c r="D224" s="349" t="s">
        <v>1457</v>
      </c>
      <c r="E224" s="349">
        <v>0.753</v>
      </c>
      <c r="I224" s="350">
        <v>6466</v>
      </c>
      <c r="J224" s="350">
        <v>-11.5</v>
      </c>
      <c r="N224" s="349">
        <v>185.012</v>
      </c>
      <c r="P224" s="350">
        <v>182.11500000000001</v>
      </c>
      <c r="R224" s="349" t="s">
        <v>635</v>
      </c>
      <c r="S224" s="349">
        <v>89</v>
      </c>
      <c r="T224" s="349" t="s">
        <v>620</v>
      </c>
      <c r="U224" s="349" t="s">
        <v>1083</v>
      </c>
      <c r="W224" s="349" t="s">
        <v>1083</v>
      </c>
      <c r="X224" s="349">
        <v>6</v>
      </c>
      <c r="Y224" s="349">
        <v>488.1</v>
      </c>
      <c r="Z224" s="349">
        <v>523.29999999999995</v>
      </c>
      <c r="AA224" s="349">
        <v>35.200000000000003</v>
      </c>
      <c r="AC224" s="350">
        <v>2.137</v>
      </c>
      <c r="AD224" s="350">
        <v>0.76100000000000001</v>
      </c>
      <c r="AG224" s="350">
        <v>7583</v>
      </c>
      <c r="AH224" s="350">
        <v>9006</v>
      </c>
      <c r="AM224" s="350" t="s">
        <v>694</v>
      </c>
      <c r="AN224" s="350" t="s">
        <v>1427</v>
      </c>
      <c r="AO224" s="350" t="s">
        <v>1333</v>
      </c>
      <c r="AR224" s="349">
        <v>1</v>
      </c>
      <c r="AT224" s="350">
        <v>1.1731902999999999</v>
      </c>
      <c r="AV224" s="349" t="s">
        <v>1459</v>
      </c>
    </row>
    <row r="225" spans="1:48">
      <c r="A225" s="349" t="s">
        <v>182</v>
      </c>
      <c r="B225" s="349">
        <v>54</v>
      </c>
      <c r="C225" s="349" t="s">
        <v>1456</v>
      </c>
      <c r="D225" s="349" t="s">
        <v>1457</v>
      </c>
      <c r="E225" s="349">
        <v>0.753</v>
      </c>
      <c r="K225" s="350">
        <v>23396</v>
      </c>
      <c r="L225" s="350">
        <v>9.6</v>
      </c>
      <c r="N225" s="349">
        <v>136.51900000000001</v>
      </c>
      <c r="Q225" s="350">
        <v>129.999</v>
      </c>
      <c r="R225" s="349" t="s">
        <v>645</v>
      </c>
      <c r="S225" s="349">
        <v>0</v>
      </c>
      <c r="T225" s="349" t="s">
        <v>646</v>
      </c>
      <c r="U225" s="349" t="s">
        <v>673</v>
      </c>
      <c r="W225" s="349" t="s">
        <v>675</v>
      </c>
      <c r="X225" s="349">
        <v>1</v>
      </c>
      <c r="Y225" s="349">
        <v>29.5</v>
      </c>
      <c r="Z225" s="349">
        <v>83.6</v>
      </c>
      <c r="AA225" s="349">
        <v>54.1</v>
      </c>
      <c r="AE225" s="350">
        <v>6.52</v>
      </c>
      <c r="AI225" s="350">
        <v>4667</v>
      </c>
      <c r="AP225" s="350" t="s">
        <v>1465</v>
      </c>
      <c r="AQ225" s="350" t="s">
        <v>1466</v>
      </c>
      <c r="AR225" s="349">
        <v>1</v>
      </c>
      <c r="AU225" s="350">
        <v>5.0150395000000003</v>
      </c>
      <c r="AV225" s="349" t="s">
        <v>1467</v>
      </c>
    </row>
    <row r="226" spans="1:48">
      <c r="A226" s="349" t="s">
        <v>182</v>
      </c>
      <c r="B226" s="349">
        <v>54</v>
      </c>
      <c r="C226" s="349" t="s">
        <v>1456</v>
      </c>
      <c r="D226" s="349" t="s">
        <v>1457</v>
      </c>
      <c r="E226" s="349">
        <v>0.753</v>
      </c>
      <c r="F226" s="350" t="s">
        <v>764</v>
      </c>
      <c r="K226" s="350">
        <v>1363</v>
      </c>
      <c r="L226" s="350">
        <v>17.887</v>
      </c>
      <c r="N226" s="349">
        <v>2.6</v>
      </c>
      <c r="Q226" s="350">
        <v>2.4750000000000001</v>
      </c>
      <c r="R226" s="349" t="s">
        <v>645</v>
      </c>
      <c r="S226" s="349">
        <v>0</v>
      </c>
      <c r="T226" s="349" t="s">
        <v>646</v>
      </c>
      <c r="U226" s="349" t="s">
        <v>673</v>
      </c>
      <c r="W226" s="349" t="s">
        <v>675</v>
      </c>
      <c r="X226" s="349">
        <v>2</v>
      </c>
      <c r="Y226" s="349">
        <v>236.8</v>
      </c>
      <c r="Z226" s="349">
        <v>263.3</v>
      </c>
      <c r="AA226" s="349">
        <v>26.5</v>
      </c>
      <c r="AE226" s="350">
        <v>0.125</v>
      </c>
      <c r="AI226" s="350">
        <v>271</v>
      </c>
      <c r="AP226" s="350" t="s">
        <v>631</v>
      </c>
      <c r="AQ226" s="350" t="s">
        <v>1468</v>
      </c>
      <c r="AR226" s="349">
        <v>0</v>
      </c>
      <c r="AU226" s="350">
        <v>5.0528046</v>
      </c>
      <c r="AV226" s="349" t="s">
        <v>1467</v>
      </c>
    </row>
    <row r="227" spans="1:48">
      <c r="A227" s="349" t="s">
        <v>182</v>
      </c>
      <c r="B227" s="349">
        <v>54</v>
      </c>
      <c r="C227" s="349" t="s">
        <v>1456</v>
      </c>
      <c r="D227" s="349" t="s">
        <v>1457</v>
      </c>
      <c r="E227" s="349">
        <v>0.753</v>
      </c>
      <c r="K227" s="350">
        <v>23312</v>
      </c>
      <c r="L227" s="350">
        <v>9.8439999999999994</v>
      </c>
      <c r="N227" s="349">
        <v>133.82599999999999</v>
      </c>
      <c r="Q227" s="350">
        <v>127.434</v>
      </c>
      <c r="R227" s="349" t="s">
        <v>645</v>
      </c>
      <c r="S227" s="349">
        <v>0</v>
      </c>
      <c r="T227" s="349" t="s">
        <v>646</v>
      </c>
      <c r="U227" s="349" t="s">
        <v>673</v>
      </c>
      <c r="W227" s="349" t="s">
        <v>675</v>
      </c>
      <c r="X227" s="349">
        <v>3</v>
      </c>
      <c r="Y227" s="349">
        <v>412.8</v>
      </c>
      <c r="Z227" s="349">
        <v>465</v>
      </c>
      <c r="AA227" s="349">
        <v>52.3</v>
      </c>
      <c r="AE227" s="350">
        <v>6.3920000000000003</v>
      </c>
      <c r="AI227" s="350">
        <v>4650</v>
      </c>
      <c r="AP227" s="350" t="s">
        <v>689</v>
      </c>
      <c r="AQ227" s="350" t="s">
        <v>1469</v>
      </c>
      <c r="AR227" s="349">
        <v>0</v>
      </c>
      <c r="AU227" s="350">
        <v>5.0161508000000001</v>
      </c>
      <c r="AV227" s="349" t="s">
        <v>1467</v>
      </c>
    </row>
    <row r="228" spans="1:48">
      <c r="A228" s="349" t="s">
        <v>182</v>
      </c>
      <c r="B228" s="349">
        <v>55</v>
      </c>
      <c r="C228" s="349" t="s">
        <v>1470</v>
      </c>
      <c r="D228" s="349" t="s">
        <v>1471</v>
      </c>
      <c r="E228" s="349">
        <v>0.75900000000000001</v>
      </c>
      <c r="G228" s="350">
        <v>10186</v>
      </c>
      <c r="H228" s="350">
        <v>0.45</v>
      </c>
      <c r="N228" s="349">
        <v>186.68</v>
      </c>
      <c r="O228" s="350">
        <v>185.28800000000001</v>
      </c>
      <c r="R228" s="349" t="s">
        <v>619</v>
      </c>
      <c r="S228" s="349">
        <v>0</v>
      </c>
      <c r="T228" s="349" t="s">
        <v>620</v>
      </c>
      <c r="U228" s="349" t="s">
        <v>1083</v>
      </c>
      <c r="W228" s="349" t="s">
        <v>1083</v>
      </c>
      <c r="X228" s="349">
        <v>1</v>
      </c>
      <c r="Y228" s="349">
        <v>13.2</v>
      </c>
      <c r="Z228" s="349">
        <v>38.4</v>
      </c>
      <c r="AA228" s="349">
        <v>25.2</v>
      </c>
      <c r="AB228" s="350">
        <v>1.393</v>
      </c>
      <c r="AF228" s="350">
        <v>6959</v>
      </c>
      <c r="AJ228" s="350" t="s">
        <v>707</v>
      </c>
      <c r="AK228" s="350" t="s">
        <v>708</v>
      </c>
      <c r="AL228" s="350" t="s">
        <v>1472</v>
      </c>
      <c r="AR228" s="349">
        <v>0</v>
      </c>
      <c r="AS228" s="350">
        <v>0.68330939999999996</v>
      </c>
      <c r="AV228" s="349" t="s">
        <v>1473</v>
      </c>
    </row>
    <row r="229" spans="1:48">
      <c r="A229" s="349" t="s">
        <v>182</v>
      </c>
      <c r="B229" s="349">
        <v>55</v>
      </c>
      <c r="C229" s="349" t="s">
        <v>1470</v>
      </c>
      <c r="D229" s="349" t="s">
        <v>1471</v>
      </c>
      <c r="E229" s="349">
        <v>0.75900000000000001</v>
      </c>
      <c r="G229" s="350">
        <v>10221</v>
      </c>
      <c r="H229" s="350">
        <v>0</v>
      </c>
      <c r="N229" s="349">
        <v>187.12299999999999</v>
      </c>
      <c r="O229" s="350">
        <v>185.72800000000001</v>
      </c>
      <c r="R229" s="349" t="s">
        <v>619</v>
      </c>
      <c r="S229" s="349">
        <v>0</v>
      </c>
      <c r="T229" s="349" t="s">
        <v>620</v>
      </c>
      <c r="U229" s="349" t="s">
        <v>1083</v>
      </c>
      <c r="W229" s="349" t="s">
        <v>1083</v>
      </c>
      <c r="X229" s="349">
        <v>2</v>
      </c>
      <c r="Y229" s="349">
        <v>53.5</v>
      </c>
      <c r="Z229" s="349">
        <v>78.599999999999994</v>
      </c>
      <c r="AA229" s="349">
        <v>25.2</v>
      </c>
      <c r="AB229" s="350">
        <v>1.395</v>
      </c>
      <c r="AF229" s="350">
        <v>6977</v>
      </c>
      <c r="AJ229" s="350" t="s">
        <v>908</v>
      </c>
      <c r="AK229" s="350" t="s">
        <v>712</v>
      </c>
      <c r="AL229" s="350" t="s">
        <v>1474</v>
      </c>
      <c r="AR229" s="349">
        <v>1</v>
      </c>
      <c r="AS229" s="350">
        <v>0.68300229999999995</v>
      </c>
      <c r="AV229" s="349" t="s">
        <v>1473</v>
      </c>
    </row>
    <row r="230" spans="1:48">
      <c r="A230" s="349" t="s">
        <v>182</v>
      </c>
      <c r="B230" s="349">
        <v>55</v>
      </c>
      <c r="C230" s="349" t="s">
        <v>1470</v>
      </c>
      <c r="D230" s="349" t="s">
        <v>1471</v>
      </c>
      <c r="E230" s="349">
        <v>0.75900000000000001</v>
      </c>
      <c r="F230" s="350" t="s">
        <v>630</v>
      </c>
      <c r="G230" s="350">
        <v>2403</v>
      </c>
      <c r="H230" s="350">
        <v>11.837</v>
      </c>
      <c r="M230" s="350">
        <v>11.095424400000001</v>
      </c>
      <c r="N230" s="349">
        <v>49.32</v>
      </c>
      <c r="O230" s="350">
        <v>48.948</v>
      </c>
      <c r="R230" s="349" t="s">
        <v>619</v>
      </c>
      <c r="S230" s="349">
        <v>0</v>
      </c>
      <c r="T230" s="349" t="s">
        <v>620</v>
      </c>
      <c r="U230" s="349" t="s">
        <v>1083</v>
      </c>
      <c r="W230" s="349" t="s">
        <v>1083</v>
      </c>
      <c r="X230" s="349">
        <v>3</v>
      </c>
      <c r="Y230" s="349">
        <v>83</v>
      </c>
      <c r="Z230" s="349">
        <v>147.19999999999999</v>
      </c>
      <c r="AA230" s="349">
        <v>64.2</v>
      </c>
      <c r="AB230" s="350">
        <v>0.372</v>
      </c>
      <c r="AF230" s="350">
        <v>1661</v>
      </c>
      <c r="AJ230" s="350" t="s">
        <v>1475</v>
      </c>
      <c r="AK230" s="350" t="s">
        <v>1405</v>
      </c>
      <c r="AL230" s="350" t="s">
        <v>1476</v>
      </c>
      <c r="AR230" s="349">
        <v>0</v>
      </c>
      <c r="AS230" s="350">
        <v>0.69108729999999996</v>
      </c>
      <c r="AV230" s="349" t="s">
        <v>1473</v>
      </c>
    </row>
    <row r="231" spans="1:48">
      <c r="A231" s="349" t="s">
        <v>182</v>
      </c>
      <c r="B231" s="349">
        <v>55</v>
      </c>
      <c r="C231" s="349" t="s">
        <v>1470</v>
      </c>
      <c r="D231" s="349" t="s">
        <v>1471</v>
      </c>
      <c r="E231" s="349">
        <v>0.75900000000000001</v>
      </c>
      <c r="F231" s="350" t="s">
        <v>634</v>
      </c>
      <c r="I231" s="350">
        <v>6855</v>
      </c>
      <c r="J231" s="350">
        <v>15.912000000000001</v>
      </c>
      <c r="M231" s="350">
        <v>84.588275899999999</v>
      </c>
      <c r="N231" s="349">
        <v>200.71299999999999</v>
      </c>
      <c r="P231" s="350">
        <v>197.501</v>
      </c>
      <c r="R231" s="349" t="s">
        <v>635</v>
      </c>
      <c r="S231" s="349">
        <v>89</v>
      </c>
      <c r="T231" s="349" t="s">
        <v>620</v>
      </c>
      <c r="U231" s="349" t="s">
        <v>1083</v>
      </c>
      <c r="W231" s="349" t="s">
        <v>1083</v>
      </c>
      <c r="X231" s="349">
        <v>4</v>
      </c>
      <c r="Y231" s="349">
        <v>201.3</v>
      </c>
      <c r="Z231" s="349">
        <v>296.89999999999998</v>
      </c>
      <c r="AA231" s="349">
        <v>95.6</v>
      </c>
      <c r="AC231" s="350">
        <v>2.3780000000000001</v>
      </c>
      <c r="AD231" s="350">
        <v>0.83499999999999996</v>
      </c>
      <c r="AG231" s="350">
        <v>8361</v>
      </c>
      <c r="AH231" s="350">
        <v>9676</v>
      </c>
      <c r="AM231" s="350" t="s">
        <v>979</v>
      </c>
      <c r="AN231" s="350" t="s">
        <v>1098</v>
      </c>
      <c r="AO231" s="350" t="s">
        <v>1477</v>
      </c>
      <c r="AR231" s="349">
        <v>0</v>
      </c>
      <c r="AT231" s="350">
        <v>1.203908</v>
      </c>
      <c r="AV231" s="349" t="s">
        <v>1473</v>
      </c>
    </row>
    <row r="232" spans="1:48">
      <c r="A232" s="349" t="s">
        <v>182</v>
      </c>
      <c r="B232" s="349">
        <v>55</v>
      </c>
      <c r="C232" s="349" t="s">
        <v>1470</v>
      </c>
      <c r="D232" s="349" t="s">
        <v>1471</v>
      </c>
      <c r="E232" s="349">
        <v>0.75900000000000001</v>
      </c>
      <c r="I232" s="350">
        <v>6482</v>
      </c>
      <c r="J232" s="350">
        <v>-10.971</v>
      </c>
      <c r="N232" s="349">
        <v>184.399</v>
      </c>
      <c r="P232" s="350">
        <v>181.50899999999999</v>
      </c>
      <c r="R232" s="349" t="s">
        <v>635</v>
      </c>
      <c r="S232" s="349">
        <v>89</v>
      </c>
      <c r="T232" s="349" t="s">
        <v>620</v>
      </c>
      <c r="U232" s="349" t="s">
        <v>1083</v>
      </c>
      <c r="W232" s="349" t="s">
        <v>1083</v>
      </c>
      <c r="X232" s="349">
        <v>5</v>
      </c>
      <c r="Y232" s="349">
        <v>437.8</v>
      </c>
      <c r="Z232" s="349">
        <v>473</v>
      </c>
      <c r="AA232" s="349">
        <v>35.200000000000003</v>
      </c>
      <c r="AC232" s="350">
        <v>2.13</v>
      </c>
      <c r="AD232" s="350">
        <v>0.75900000000000001</v>
      </c>
      <c r="AG232" s="350">
        <v>7605</v>
      </c>
      <c r="AH232" s="350">
        <v>9034</v>
      </c>
      <c r="AM232" s="350" t="s">
        <v>666</v>
      </c>
      <c r="AN232" s="350" t="s">
        <v>1131</v>
      </c>
      <c r="AO232" s="350" t="s">
        <v>704</v>
      </c>
      <c r="AR232" s="349">
        <v>0</v>
      </c>
      <c r="AT232" s="350">
        <v>1.1737629000000001</v>
      </c>
      <c r="AV232" s="349" t="s">
        <v>1473</v>
      </c>
    </row>
    <row r="233" spans="1:48">
      <c r="A233" s="349" t="s">
        <v>182</v>
      </c>
      <c r="B233" s="349">
        <v>55</v>
      </c>
      <c r="C233" s="349" t="s">
        <v>1470</v>
      </c>
      <c r="D233" s="349" t="s">
        <v>1471</v>
      </c>
      <c r="E233" s="349">
        <v>0.75900000000000001</v>
      </c>
      <c r="I233" s="350">
        <v>6456</v>
      </c>
      <c r="J233" s="350">
        <v>-11.5</v>
      </c>
      <c r="N233" s="349">
        <v>184.98099999999999</v>
      </c>
      <c r="P233" s="350">
        <v>182.084</v>
      </c>
      <c r="R233" s="349" t="s">
        <v>635</v>
      </c>
      <c r="S233" s="349">
        <v>89</v>
      </c>
      <c r="T233" s="349" t="s">
        <v>620</v>
      </c>
      <c r="U233" s="349" t="s">
        <v>1083</v>
      </c>
      <c r="W233" s="349" t="s">
        <v>1083</v>
      </c>
      <c r="X233" s="349">
        <v>6</v>
      </c>
      <c r="Y233" s="349">
        <v>488.1</v>
      </c>
      <c r="Z233" s="349">
        <v>523.29999999999995</v>
      </c>
      <c r="AA233" s="349">
        <v>35.200000000000003</v>
      </c>
      <c r="AC233" s="350">
        <v>2.1360000000000001</v>
      </c>
      <c r="AD233" s="350">
        <v>0.76100000000000001</v>
      </c>
      <c r="AG233" s="350">
        <v>7572</v>
      </c>
      <c r="AH233" s="350">
        <v>8991</v>
      </c>
      <c r="AM233" s="350" t="s">
        <v>869</v>
      </c>
      <c r="AN233" s="350" t="s">
        <v>1131</v>
      </c>
      <c r="AO233" s="350" t="s">
        <v>1478</v>
      </c>
      <c r="AR233" s="349">
        <v>1</v>
      </c>
      <c r="AT233" s="350">
        <v>1.1731461999999999</v>
      </c>
      <c r="AV233" s="349" t="s">
        <v>1473</v>
      </c>
    </row>
    <row r="234" spans="1:48">
      <c r="A234" s="349" t="s">
        <v>182</v>
      </c>
      <c r="B234" s="349">
        <v>56</v>
      </c>
      <c r="C234" s="349" t="s">
        <v>1470</v>
      </c>
      <c r="D234" s="349" t="s">
        <v>1471</v>
      </c>
      <c r="E234" s="349">
        <v>0.75900000000000001</v>
      </c>
      <c r="K234" s="350">
        <v>23509</v>
      </c>
      <c r="L234" s="350">
        <v>9.6</v>
      </c>
      <c r="N234" s="349">
        <v>136.78899999999999</v>
      </c>
      <c r="Q234" s="350">
        <v>130.25700000000001</v>
      </c>
      <c r="R234" s="349" t="s">
        <v>645</v>
      </c>
      <c r="S234" s="349">
        <v>0</v>
      </c>
      <c r="T234" s="349" t="s">
        <v>646</v>
      </c>
      <c r="U234" s="349" t="s">
        <v>673</v>
      </c>
      <c r="W234" s="349" t="s">
        <v>675</v>
      </c>
      <c r="X234" s="349">
        <v>1</v>
      </c>
      <c r="Y234" s="349">
        <v>29.5</v>
      </c>
      <c r="Z234" s="349">
        <v>83.6</v>
      </c>
      <c r="AA234" s="349">
        <v>54.1</v>
      </c>
      <c r="AE234" s="350">
        <v>6.532</v>
      </c>
      <c r="AI234" s="350">
        <v>4691</v>
      </c>
      <c r="AP234" s="350" t="s">
        <v>1479</v>
      </c>
      <c r="AQ234" s="350" t="s">
        <v>1480</v>
      </c>
      <c r="AR234" s="349">
        <v>1</v>
      </c>
      <c r="AU234" s="350">
        <v>5.0144015</v>
      </c>
      <c r="AV234" s="349" t="s">
        <v>1481</v>
      </c>
    </row>
    <row r="235" spans="1:48">
      <c r="A235" s="349" t="s">
        <v>182</v>
      </c>
      <c r="B235" s="349">
        <v>56</v>
      </c>
      <c r="C235" s="349" t="s">
        <v>1470</v>
      </c>
      <c r="D235" s="349" t="s">
        <v>1471</v>
      </c>
      <c r="E235" s="349">
        <v>0.75900000000000001</v>
      </c>
      <c r="F235" s="350" t="s">
        <v>764</v>
      </c>
      <c r="K235" s="350">
        <v>3145</v>
      </c>
      <c r="L235" s="350">
        <v>17.244</v>
      </c>
      <c r="N235" s="349">
        <v>5.2969999999999997</v>
      </c>
      <c r="Q235" s="350">
        <v>5.0430000000000001</v>
      </c>
      <c r="R235" s="349" t="s">
        <v>645</v>
      </c>
      <c r="S235" s="349">
        <v>0</v>
      </c>
      <c r="T235" s="349" t="s">
        <v>646</v>
      </c>
      <c r="U235" s="349" t="s">
        <v>673</v>
      </c>
      <c r="W235" s="349" t="s">
        <v>675</v>
      </c>
      <c r="X235" s="349">
        <v>2</v>
      </c>
      <c r="Y235" s="349">
        <v>234.7</v>
      </c>
      <c r="Z235" s="349">
        <v>262.89999999999998</v>
      </c>
      <c r="AA235" s="349">
        <v>28.2</v>
      </c>
      <c r="AE235" s="350">
        <v>0.255</v>
      </c>
      <c r="AI235" s="350">
        <v>626</v>
      </c>
      <c r="AP235" s="350" t="s">
        <v>824</v>
      </c>
      <c r="AQ235" s="350" t="s">
        <v>1482</v>
      </c>
      <c r="AR235" s="349">
        <v>0</v>
      </c>
      <c r="AU235" s="350">
        <v>5.0492322999999999</v>
      </c>
      <c r="AV235" s="349" t="s">
        <v>1481</v>
      </c>
    </row>
    <row r="236" spans="1:48">
      <c r="A236" s="349" t="s">
        <v>182</v>
      </c>
      <c r="B236" s="349">
        <v>56</v>
      </c>
      <c r="C236" s="349" t="s">
        <v>1470</v>
      </c>
      <c r="D236" s="349" t="s">
        <v>1471</v>
      </c>
      <c r="E236" s="349">
        <v>0.75900000000000001</v>
      </c>
      <c r="K236" s="350">
        <v>23378</v>
      </c>
      <c r="L236" s="350">
        <v>9.8859999999999992</v>
      </c>
      <c r="N236" s="349">
        <v>134.05199999999999</v>
      </c>
      <c r="Q236" s="350">
        <v>127.65</v>
      </c>
      <c r="R236" s="349" t="s">
        <v>645</v>
      </c>
      <c r="S236" s="349">
        <v>0</v>
      </c>
      <c r="T236" s="349" t="s">
        <v>646</v>
      </c>
      <c r="U236" s="349" t="s">
        <v>673</v>
      </c>
      <c r="W236" s="349" t="s">
        <v>675</v>
      </c>
      <c r="X236" s="349">
        <v>3</v>
      </c>
      <c r="Y236" s="349">
        <v>412.8</v>
      </c>
      <c r="Z236" s="349">
        <v>465.2</v>
      </c>
      <c r="AA236" s="349">
        <v>52.5</v>
      </c>
      <c r="AE236" s="350">
        <v>6.4029999999999996</v>
      </c>
      <c r="AI236" s="350">
        <v>4663</v>
      </c>
      <c r="AP236" s="350" t="s">
        <v>777</v>
      </c>
      <c r="AQ236" s="350" t="s">
        <v>1483</v>
      </c>
      <c r="AR236" s="349">
        <v>0</v>
      </c>
      <c r="AU236" s="350">
        <v>5.0157043999999997</v>
      </c>
      <c r="AV236" s="349" t="s">
        <v>1481</v>
      </c>
    </row>
    <row r="237" spans="1:48">
      <c r="A237" s="349" t="s">
        <v>182</v>
      </c>
      <c r="B237" s="349">
        <v>57</v>
      </c>
      <c r="C237" s="349" t="s">
        <v>1484</v>
      </c>
      <c r="D237" s="349" t="s">
        <v>1485</v>
      </c>
      <c r="E237" s="349">
        <v>0.76400000000000001</v>
      </c>
      <c r="G237" s="350">
        <v>10221</v>
      </c>
      <c r="H237" s="350">
        <v>0.47</v>
      </c>
      <c r="N237" s="349">
        <v>187.268</v>
      </c>
      <c r="O237" s="350">
        <v>185.87</v>
      </c>
      <c r="R237" s="349" t="s">
        <v>619</v>
      </c>
      <c r="S237" s="349">
        <v>0</v>
      </c>
      <c r="T237" s="349" t="s">
        <v>620</v>
      </c>
      <c r="U237" s="349" t="s">
        <v>705</v>
      </c>
      <c r="W237" s="349" t="s">
        <v>705</v>
      </c>
      <c r="X237" s="349">
        <v>1</v>
      </c>
      <c r="Y237" s="349">
        <v>13.2</v>
      </c>
      <c r="Z237" s="349">
        <v>38.4</v>
      </c>
      <c r="AA237" s="349">
        <v>25.2</v>
      </c>
      <c r="AB237" s="350">
        <v>1.397</v>
      </c>
      <c r="AF237" s="350">
        <v>6985</v>
      </c>
      <c r="AJ237" s="350" t="s">
        <v>707</v>
      </c>
      <c r="AK237" s="350" t="s">
        <v>708</v>
      </c>
      <c r="AL237" s="350" t="s">
        <v>1486</v>
      </c>
      <c r="AR237" s="349">
        <v>0</v>
      </c>
      <c r="AS237" s="350">
        <v>0.68344649999999996</v>
      </c>
      <c r="AV237" s="349" t="s">
        <v>1487</v>
      </c>
    </row>
    <row r="238" spans="1:48">
      <c r="A238" s="349" t="s">
        <v>182</v>
      </c>
      <c r="B238" s="349">
        <v>57</v>
      </c>
      <c r="C238" s="349" t="s">
        <v>1484</v>
      </c>
      <c r="D238" s="349" t="s">
        <v>1485</v>
      </c>
      <c r="E238" s="349">
        <v>0.76400000000000001</v>
      </c>
      <c r="G238" s="350">
        <v>10255</v>
      </c>
      <c r="H238" s="350">
        <v>0</v>
      </c>
      <c r="N238" s="349">
        <v>187.92400000000001</v>
      </c>
      <c r="O238" s="350">
        <v>186.52199999999999</v>
      </c>
      <c r="R238" s="349" t="s">
        <v>619</v>
      </c>
      <c r="S238" s="349">
        <v>0</v>
      </c>
      <c r="T238" s="349" t="s">
        <v>620</v>
      </c>
      <c r="U238" s="349" t="s">
        <v>705</v>
      </c>
      <c r="W238" s="349" t="s">
        <v>705</v>
      </c>
      <c r="X238" s="349">
        <v>2</v>
      </c>
      <c r="Y238" s="349">
        <v>53.5</v>
      </c>
      <c r="Z238" s="349">
        <v>78.599999999999994</v>
      </c>
      <c r="AA238" s="349">
        <v>25.2</v>
      </c>
      <c r="AB238" s="350">
        <v>1.4019999999999999</v>
      </c>
      <c r="AF238" s="350">
        <v>7001</v>
      </c>
      <c r="AJ238" s="350" t="s">
        <v>711</v>
      </c>
      <c r="AK238" s="350" t="s">
        <v>712</v>
      </c>
      <c r="AL238" s="350" t="s">
        <v>1488</v>
      </c>
      <c r="AR238" s="349">
        <v>1</v>
      </c>
      <c r="AS238" s="350">
        <v>0.68312519999999999</v>
      </c>
      <c r="AV238" s="349" t="s">
        <v>1487</v>
      </c>
    </row>
    <row r="239" spans="1:48">
      <c r="A239" s="349" t="s">
        <v>182</v>
      </c>
      <c r="B239" s="349">
        <v>57</v>
      </c>
      <c r="C239" s="349" t="s">
        <v>1484</v>
      </c>
      <c r="D239" s="349" t="s">
        <v>1485</v>
      </c>
      <c r="E239" s="349">
        <v>0.76400000000000001</v>
      </c>
      <c r="F239" s="350" t="s">
        <v>630</v>
      </c>
      <c r="G239" s="350">
        <v>2148</v>
      </c>
      <c r="H239" s="350">
        <v>11.976000000000001</v>
      </c>
      <c r="M239" s="350">
        <v>9.7124635000000001</v>
      </c>
      <c r="N239" s="349">
        <v>43.457000000000001</v>
      </c>
      <c r="O239" s="350">
        <v>43.128999999999998</v>
      </c>
      <c r="R239" s="349" t="s">
        <v>619</v>
      </c>
      <c r="S239" s="349">
        <v>0</v>
      </c>
      <c r="T239" s="349" t="s">
        <v>620</v>
      </c>
      <c r="U239" s="349" t="s">
        <v>705</v>
      </c>
      <c r="W239" s="349" t="s">
        <v>705</v>
      </c>
      <c r="X239" s="349">
        <v>3</v>
      </c>
      <c r="Y239" s="349">
        <v>83</v>
      </c>
      <c r="Z239" s="349">
        <v>145.9</v>
      </c>
      <c r="AA239" s="349">
        <v>62.9</v>
      </c>
      <c r="AB239" s="350">
        <v>0.32800000000000001</v>
      </c>
      <c r="AF239" s="350">
        <v>1485</v>
      </c>
      <c r="AJ239" s="350" t="s">
        <v>1489</v>
      </c>
      <c r="AK239" s="350" t="s">
        <v>1490</v>
      </c>
      <c r="AL239" s="350" t="s">
        <v>1491</v>
      </c>
      <c r="AR239" s="349">
        <v>0</v>
      </c>
      <c r="AS239" s="350">
        <v>0.69130610000000003</v>
      </c>
      <c r="AV239" s="349" t="s">
        <v>1487</v>
      </c>
    </row>
    <row r="240" spans="1:48">
      <c r="A240" s="349" t="s">
        <v>182</v>
      </c>
      <c r="B240" s="349">
        <v>57</v>
      </c>
      <c r="C240" s="349" t="s">
        <v>1484</v>
      </c>
      <c r="D240" s="349" t="s">
        <v>1485</v>
      </c>
      <c r="E240" s="349">
        <v>0.76400000000000001</v>
      </c>
      <c r="F240" s="350" t="s">
        <v>634</v>
      </c>
      <c r="I240" s="350">
        <v>7046</v>
      </c>
      <c r="J240" s="350">
        <v>15.656000000000001</v>
      </c>
      <c r="M240" s="350">
        <v>84.664707000000007</v>
      </c>
      <c r="N240" s="349">
        <v>202.21799999999999</v>
      </c>
      <c r="P240" s="350">
        <v>198.982</v>
      </c>
      <c r="R240" s="349" t="s">
        <v>635</v>
      </c>
      <c r="S240" s="349">
        <v>89</v>
      </c>
      <c r="T240" s="349" t="s">
        <v>620</v>
      </c>
      <c r="U240" s="349" t="s">
        <v>705</v>
      </c>
      <c r="W240" s="349" t="s">
        <v>705</v>
      </c>
      <c r="X240" s="349">
        <v>4</v>
      </c>
      <c r="Y240" s="349">
        <v>199.4</v>
      </c>
      <c r="Z240" s="349">
        <v>293.7</v>
      </c>
      <c r="AA240" s="349">
        <v>94.3</v>
      </c>
      <c r="AC240" s="350">
        <v>2.395</v>
      </c>
      <c r="AD240" s="350">
        <v>0.84099999999999997</v>
      </c>
      <c r="AG240" s="350">
        <v>8589</v>
      </c>
      <c r="AH240" s="350">
        <v>9948</v>
      </c>
      <c r="AM240" s="350" t="s">
        <v>1097</v>
      </c>
      <c r="AN240" s="350" t="s">
        <v>669</v>
      </c>
      <c r="AO240" s="350" t="s">
        <v>1492</v>
      </c>
      <c r="AR240" s="349">
        <v>0</v>
      </c>
      <c r="AT240" s="350">
        <v>1.2035464</v>
      </c>
      <c r="AV240" s="349" t="s">
        <v>1487</v>
      </c>
    </row>
    <row r="241" spans="1:48">
      <c r="A241" s="349" t="s">
        <v>182</v>
      </c>
      <c r="B241" s="349">
        <v>57</v>
      </c>
      <c r="C241" s="349" t="s">
        <v>1484</v>
      </c>
      <c r="D241" s="349" t="s">
        <v>1485</v>
      </c>
      <c r="E241" s="349">
        <v>0.76400000000000001</v>
      </c>
      <c r="I241" s="350">
        <v>6444</v>
      </c>
      <c r="J241" s="350">
        <v>-10.962</v>
      </c>
      <c r="N241" s="349">
        <v>184.01400000000001</v>
      </c>
      <c r="P241" s="350">
        <v>181.131</v>
      </c>
      <c r="R241" s="349" t="s">
        <v>635</v>
      </c>
      <c r="S241" s="349">
        <v>89</v>
      </c>
      <c r="T241" s="349" t="s">
        <v>620</v>
      </c>
      <c r="U241" s="349" t="s">
        <v>705</v>
      </c>
      <c r="W241" s="349" t="s">
        <v>705</v>
      </c>
      <c r="X241" s="349">
        <v>5</v>
      </c>
      <c r="Y241" s="349">
        <v>437.8</v>
      </c>
      <c r="Z241" s="349">
        <v>473</v>
      </c>
      <c r="AA241" s="349">
        <v>35.200000000000003</v>
      </c>
      <c r="AC241" s="350">
        <v>2.1259999999999999</v>
      </c>
      <c r="AD241" s="350">
        <v>0.75800000000000001</v>
      </c>
      <c r="AG241" s="350">
        <v>7561</v>
      </c>
      <c r="AH241" s="350">
        <v>8982</v>
      </c>
      <c r="AM241" s="350" t="s">
        <v>666</v>
      </c>
      <c r="AN241" s="350" t="s">
        <v>1133</v>
      </c>
      <c r="AO241" s="350" t="s">
        <v>1333</v>
      </c>
      <c r="AR241" s="349">
        <v>0</v>
      </c>
      <c r="AT241" s="350">
        <v>1.1736911999999999</v>
      </c>
      <c r="AV241" s="349" t="s">
        <v>1487</v>
      </c>
    </row>
    <row r="242" spans="1:48">
      <c r="A242" s="349" t="s">
        <v>182</v>
      </c>
      <c r="B242" s="349">
        <v>57</v>
      </c>
      <c r="C242" s="349" t="s">
        <v>1484</v>
      </c>
      <c r="D242" s="349" t="s">
        <v>1485</v>
      </c>
      <c r="E242" s="349">
        <v>0.76400000000000001</v>
      </c>
      <c r="I242" s="350">
        <v>6450</v>
      </c>
      <c r="J242" s="350">
        <v>-11.5</v>
      </c>
      <c r="N242" s="349">
        <v>184.21100000000001</v>
      </c>
      <c r="P242" s="350">
        <v>181.32599999999999</v>
      </c>
      <c r="R242" s="349" t="s">
        <v>635</v>
      </c>
      <c r="S242" s="349">
        <v>89</v>
      </c>
      <c r="T242" s="349" t="s">
        <v>620</v>
      </c>
      <c r="U242" s="349" t="s">
        <v>705</v>
      </c>
      <c r="W242" s="349" t="s">
        <v>705</v>
      </c>
      <c r="X242" s="349">
        <v>6</v>
      </c>
      <c r="Y242" s="349">
        <v>488.1</v>
      </c>
      <c r="Z242" s="349">
        <v>523.29999999999995</v>
      </c>
      <c r="AA242" s="349">
        <v>35.200000000000003</v>
      </c>
      <c r="AC242" s="350">
        <v>2.1269999999999998</v>
      </c>
      <c r="AD242" s="350">
        <v>0.75800000000000001</v>
      </c>
      <c r="AG242" s="350">
        <v>7565</v>
      </c>
      <c r="AH242" s="350">
        <v>8986</v>
      </c>
      <c r="AM242" s="350" t="s">
        <v>869</v>
      </c>
      <c r="AN242" s="350" t="s">
        <v>1131</v>
      </c>
      <c r="AO242" s="350" t="s">
        <v>1493</v>
      </c>
      <c r="AR242" s="349">
        <v>1</v>
      </c>
      <c r="AT242" s="350">
        <v>1.1730647999999999</v>
      </c>
      <c r="AV242" s="349" t="s">
        <v>1487</v>
      </c>
    </row>
    <row r="243" spans="1:48">
      <c r="A243" s="349" t="s">
        <v>182</v>
      </c>
      <c r="B243" s="349">
        <v>58</v>
      </c>
      <c r="C243" s="349" t="s">
        <v>1484</v>
      </c>
      <c r="D243" s="349" t="s">
        <v>1485</v>
      </c>
      <c r="E243" s="349">
        <v>0.76400000000000001</v>
      </c>
      <c r="K243" s="350">
        <v>23439</v>
      </c>
      <c r="L243" s="350">
        <v>9.6</v>
      </c>
      <c r="N243" s="349">
        <v>136.34</v>
      </c>
      <c r="Q243" s="350">
        <v>129.83000000000001</v>
      </c>
      <c r="R243" s="349" t="s">
        <v>645</v>
      </c>
      <c r="S243" s="349">
        <v>0</v>
      </c>
      <c r="T243" s="349" t="s">
        <v>646</v>
      </c>
      <c r="U243" s="349" t="s">
        <v>673</v>
      </c>
      <c r="W243" s="349" t="s">
        <v>675</v>
      </c>
      <c r="X243" s="349">
        <v>1</v>
      </c>
      <c r="Y243" s="349">
        <v>29.5</v>
      </c>
      <c r="Z243" s="349">
        <v>83.4</v>
      </c>
      <c r="AA243" s="349">
        <v>53.9</v>
      </c>
      <c r="AE243" s="350">
        <v>6.5110000000000001</v>
      </c>
      <c r="AI243" s="350">
        <v>4676</v>
      </c>
      <c r="AP243" s="350" t="s">
        <v>1494</v>
      </c>
      <c r="AQ243" s="350" t="s">
        <v>1495</v>
      </c>
      <c r="AR243" s="349">
        <v>1</v>
      </c>
      <c r="AU243" s="350">
        <v>5.0148448999999999</v>
      </c>
      <c r="AV243" s="349" t="s">
        <v>1496</v>
      </c>
    </row>
    <row r="244" spans="1:48">
      <c r="A244" s="349" t="s">
        <v>182</v>
      </c>
      <c r="B244" s="349">
        <v>58</v>
      </c>
      <c r="C244" s="349" t="s">
        <v>1484</v>
      </c>
      <c r="D244" s="349" t="s">
        <v>1485</v>
      </c>
      <c r="E244" s="349">
        <v>0.76400000000000001</v>
      </c>
      <c r="F244" s="350" t="s">
        <v>764</v>
      </c>
      <c r="K244" s="350">
        <v>2997</v>
      </c>
      <c r="L244" s="350">
        <v>17.657</v>
      </c>
      <c r="N244" s="349">
        <v>5.0960000000000001</v>
      </c>
      <c r="Q244" s="350">
        <v>4.851</v>
      </c>
      <c r="R244" s="349" t="s">
        <v>645</v>
      </c>
      <c r="S244" s="349">
        <v>0</v>
      </c>
      <c r="T244" s="349" t="s">
        <v>646</v>
      </c>
      <c r="U244" s="349" t="s">
        <v>673</v>
      </c>
      <c r="W244" s="349" t="s">
        <v>675</v>
      </c>
      <c r="X244" s="349">
        <v>2</v>
      </c>
      <c r="Y244" s="349">
        <v>234.1</v>
      </c>
      <c r="Z244" s="349">
        <v>262.3</v>
      </c>
      <c r="AA244" s="349">
        <v>28.2</v>
      </c>
      <c r="AE244" s="350">
        <v>0.245</v>
      </c>
      <c r="AI244" s="350">
        <v>596</v>
      </c>
      <c r="AP244" s="350" t="s">
        <v>1404</v>
      </c>
      <c r="AQ244" s="350" t="s">
        <v>1497</v>
      </c>
      <c r="AR244" s="349">
        <v>0</v>
      </c>
      <c r="AU244" s="350">
        <v>5.0515612000000001</v>
      </c>
      <c r="AV244" s="349" t="s">
        <v>1496</v>
      </c>
    </row>
    <row r="245" spans="1:48">
      <c r="A245" s="349" t="s">
        <v>182</v>
      </c>
      <c r="B245" s="349">
        <v>58</v>
      </c>
      <c r="C245" s="349" t="s">
        <v>1484</v>
      </c>
      <c r="D245" s="349" t="s">
        <v>1485</v>
      </c>
      <c r="E245" s="349">
        <v>0.76400000000000001</v>
      </c>
      <c r="K245" s="350">
        <v>23366</v>
      </c>
      <c r="L245" s="350">
        <v>9.8859999999999992</v>
      </c>
      <c r="N245" s="349">
        <v>134.11000000000001</v>
      </c>
      <c r="Q245" s="350">
        <v>127.705</v>
      </c>
      <c r="R245" s="349" t="s">
        <v>645</v>
      </c>
      <c r="S245" s="349">
        <v>0</v>
      </c>
      <c r="T245" s="349" t="s">
        <v>646</v>
      </c>
      <c r="U245" s="349" t="s">
        <v>673</v>
      </c>
      <c r="W245" s="349" t="s">
        <v>675</v>
      </c>
      <c r="X245" s="349">
        <v>3</v>
      </c>
      <c r="Y245" s="349">
        <v>412.8</v>
      </c>
      <c r="Z245" s="349">
        <v>465.2</v>
      </c>
      <c r="AA245" s="349">
        <v>52.5</v>
      </c>
      <c r="AE245" s="350">
        <v>6.4059999999999997</v>
      </c>
      <c r="AI245" s="350">
        <v>4661</v>
      </c>
      <c r="AP245" s="350" t="s">
        <v>938</v>
      </c>
      <c r="AQ245" s="350" t="s">
        <v>1498</v>
      </c>
      <c r="AR245" s="349">
        <v>0</v>
      </c>
      <c r="AU245" s="350">
        <v>5.0161464000000002</v>
      </c>
      <c r="AV245" s="349" t="s">
        <v>1496</v>
      </c>
    </row>
    <row r="246" spans="1:48">
      <c r="A246" s="349" t="s">
        <v>183</v>
      </c>
      <c r="B246" s="349">
        <v>59</v>
      </c>
      <c r="C246" s="349" t="s">
        <v>1499</v>
      </c>
      <c r="D246" s="349" t="s">
        <v>1500</v>
      </c>
      <c r="E246" s="349">
        <v>0.84499999999999997</v>
      </c>
      <c r="G246" s="350">
        <v>10189</v>
      </c>
      <c r="H246" s="350">
        <v>0.44700000000000001</v>
      </c>
      <c r="N246" s="349">
        <v>186.61699999999999</v>
      </c>
      <c r="O246" s="350">
        <v>185.22499999999999</v>
      </c>
      <c r="R246" s="349" t="s">
        <v>619</v>
      </c>
      <c r="S246" s="349">
        <v>0</v>
      </c>
      <c r="T246" s="349" t="s">
        <v>620</v>
      </c>
      <c r="U246" s="349" t="s">
        <v>705</v>
      </c>
      <c r="W246" s="349" t="s">
        <v>705</v>
      </c>
      <c r="X246" s="349">
        <v>1</v>
      </c>
      <c r="Y246" s="349">
        <v>13.2</v>
      </c>
      <c r="Z246" s="349">
        <v>38.4</v>
      </c>
      <c r="AA246" s="349">
        <v>25.2</v>
      </c>
      <c r="AB246" s="350">
        <v>1.3919999999999999</v>
      </c>
      <c r="AF246" s="350">
        <v>6964</v>
      </c>
      <c r="AJ246" s="350" t="s">
        <v>707</v>
      </c>
      <c r="AK246" s="350" t="s">
        <v>708</v>
      </c>
      <c r="AL246" s="350" t="s">
        <v>1501</v>
      </c>
      <c r="AR246" s="349">
        <v>0</v>
      </c>
      <c r="AS246" s="350">
        <v>0.68343229999999999</v>
      </c>
      <c r="AV246" s="349" t="s">
        <v>1502</v>
      </c>
    </row>
    <row r="247" spans="1:48">
      <c r="A247" s="349" t="s">
        <v>183</v>
      </c>
      <c r="B247" s="349">
        <v>59</v>
      </c>
      <c r="C247" s="349" t="s">
        <v>1499</v>
      </c>
      <c r="D247" s="349" t="s">
        <v>1500</v>
      </c>
      <c r="E247" s="349">
        <v>0.84499999999999997</v>
      </c>
      <c r="G247" s="350">
        <v>10200</v>
      </c>
      <c r="H247" s="350">
        <v>0</v>
      </c>
      <c r="N247" s="349">
        <v>187.52500000000001</v>
      </c>
      <c r="O247" s="350">
        <v>186.126</v>
      </c>
      <c r="R247" s="349" t="s">
        <v>619</v>
      </c>
      <c r="S247" s="349">
        <v>0</v>
      </c>
      <c r="T247" s="349" t="s">
        <v>620</v>
      </c>
      <c r="U247" s="349" t="s">
        <v>705</v>
      </c>
      <c r="W247" s="349" t="s">
        <v>705</v>
      </c>
      <c r="X247" s="349">
        <v>2</v>
      </c>
      <c r="Y247" s="349">
        <v>53.5</v>
      </c>
      <c r="Z247" s="349">
        <v>78.599999999999994</v>
      </c>
      <c r="AA247" s="349">
        <v>25.2</v>
      </c>
      <c r="AB247" s="350">
        <v>1.399</v>
      </c>
      <c r="AF247" s="350">
        <v>6965</v>
      </c>
      <c r="AJ247" s="350" t="s">
        <v>908</v>
      </c>
      <c r="AK247" s="350" t="s">
        <v>712</v>
      </c>
      <c r="AL247" s="350" t="s">
        <v>1503</v>
      </c>
      <c r="AR247" s="349">
        <v>1</v>
      </c>
      <c r="AS247" s="350">
        <v>0.68312689999999998</v>
      </c>
      <c r="AV247" s="349" t="s">
        <v>1502</v>
      </c>
    </row>
    <row r="248" spans="1:48">
      <c r="A248" s="349" t="s">
        <v>183</v>
      </c>
      <c r="B248" s="349">
        <v>59</v>
      </c>
      <c r="C248" s="349" t="s">
        <v>1499</v>
      </c>
      <c r="D248" s="349" t="s">
        <v>1500</v>
      </c>
      <c r="E248" s="349">
        <v>0.84499999999999997</v>
      </c>
      <c r="F248" s="350" t="s">
        <v>630</v>
      </c>
      <c r="G248" s="350">
        <v>2684</v>
      </c>
      <c r="H248" s="350">
        <v>11.946999999999999</v>
      </c>
      <c r="M248" s="350">
        <v>11.0958991</v>
      </c>
      <c r="N248" s="349">
        <v>54.911000000000001</v>
      </c>
      <c r="O248" s="350">
        <v>54.496000000000002</v>
      </c>
      <c r="R248" s="349" t="s">
        <v>619</v>
      </c>
      <c r="S248" s="349">
        <v>0</v>
      </c>
      <c r="T248" s="349" t="s">
        <v>620</v>
      </c>
      <c r="U248" s="349" t="s">
        <v>705</v>
      </c>
      <c r="W248" s="349" t="s">
        <v>705</v>
      </c>
      <c r="X248" s="349">
        <v>3</v>
      </c>
      <c r="Y248" s="349">
        <v>82.4</v>
      </c>
      <c r="Z248" s="349">
        <v>147.19999999999999</v>
      </c>
      <c r="AA248" s="349">
        <v>64.8</v>
      </c>
      <c r="AB248" s="350">
        <v>0.41399999999999998</v>
      </c>
      <c r="AF248" s="350">
        <v>1855</v>
      </c>
      <c r="AJ248" s="350" t="s">
        <v>1489</v>
      </c>
      <c r="AK248" s="350" t="s">
        <v>1490</v>
      </c>
      <c r="AL248" s="350" t="s">
        <v>1504</v>
      </c>
      <c r="AR248" s="349">
        <v>0</v>
      </c>
      <c r="AS248" s="350">
        <v>0.69128800000000001</v>
      </c>
      <c r="AV248" s="349" t="s">
        <v>1502</v>
      </c>
    </row>
    <row r="249" spans="1:48">
      <c r="A249" s="349" t="s">
        <v>183</v>
      </c>
      <c r="B249" s="349">
        <v>59</v>
      </c>
      <c r="C249" s="349" t="s">
        <v>1499</v>
      </c>
      <c r="D249" s="349" t="s">
        <v>1500</v>
      </c>
      <c r="E249" s="349">
        <v>0.84499999999999997</v>
      </c>
      <c r="F249" s="350" t="s">
        <v>634</v>
      </c>
      <c r="I249" s="350">
        <v>7567</v>
      </c>
      <c r="J249" s="350">
        <v>15.912000000000001</v>
      </c>
      <c r="M249" s="350">
        <v>84.401610000000005</v>
      </c>
      <c r="N249" s="349">
        <v>222.96299999999999</v>
      </c>
      <c r="P249" s="350">
        <v>219.39400000000001</v>
      </c>
      <c r="R249" s="349" t="s">
        <v>635</v>
      </c>
      <c r="S249" s="349">
        <v>89</v>
      </c>
      <c r="T249" s="349" t="s">
        <v>620</v>
      </c>
      <c r="U249" s="349" t="s">
        <v>705</v>
      </c>
      <c r="W249" s="349" t="s">
        <v>705</v>
      </c>
      <c r="X249" s="349">
        <v>4</v>
      </c>
      <c r="Y249" s="349">
        <v>200</v>
      </c>
      <c r="Z249" s="349">
        <v>296.89999999999998</v>
      </c>
      <c r="AA249" s="349">
        <v>96.9</v>
      </c>
      <c r="AC249" s="350">
        <v>2.641</v>
      </c>
      <c r="AD249" s="350">
        <v>0.92800000000000005</v>
      </c>
      <c r="AG249" s="350">
        <v>9239</v>
      </c>
      <c r="AH249" s="350">
        <v>10684</v>
      </c>
      <c r="AM249" s="350" t="s">
        <v>979</v>
      </c>
      <c r="AN249" s="350" t="s">
        <v>671</v>
      </c>
      <c r="AO249" s="350" t="s">
        <v>1505</v>
      </c>
      <c r="AR249" s="349">
        <v>0</v>
      </c>
      <c r="AT249" s="350">
        <v>1.2037481000000001</v>
      </c>
      <c r="AV249" s="349" t="s">
        <v>1502</v>
      </c>
    </row>
    <row r="250" spans="1:48">
      <c r="A250" s="349" t="s">
        <v>183</v>
      </c>
      <c r="B250" s="349">
        <v>59</v>
      </c>
      <c r="C250" s="349" t="s">
        <v>1499</v>
      </c>
      <c r="D250" s="349" t="s">
        <v>1500</v>
      </c>
      <c r="E250" s="349">
        <v>0.84499999999999997</v>
      </c>
      <c r="I250" s="350">
        <v>6461</v>
      </c>
      <c r="J250" s="350">
        <v>-11</v>
      </c>
      <c r="N250" s="349">
        <v>184.85599999999999</v>
      </c>
      <c r="P250" s="350">
        <v>181.96</v>
      </c>
      <c r="R250" s="349" t="s">
        <v>635</v>
      </c>
      <c r="S250" s="349">
        <v>89</v>
      </c>
      <c r="T250" s="349" t="s">
        <v>620</v>
      </c>
      <c r="U250" s="349" t="s">
        <v>705</v>
      </c>
      <c r="W250" s="349" t="s">
        <v>705</v>
      </c>
      <c r="X250" s="349">
        <v>5</v>
      </c>
      <c r="Y250" s="349">
        <v>437.8</v>
      </c>
      <c r="Z250" s="349">
        <v>473</v>
      </c>
      <c r="AA250" s="349">
        <v>35.200000000000003</v>
      </c>
      <c r="AC250" s="350">
        <v>2.1349999999999998</v>
      </c>
      <c r="AD250" s="350">
        <v>0.76100000000000001</v>
      </c>
      <c r="AG250" s="350">
        <v>7580</v>
      </c>
      <c r="AH250" s="350">
        <v>9007</v>
      </c>
      <c r="AM250" s="350" t="s">
        <v>642</v>
      </c>
      <c r="AN250" s="350" t="s">
        <v>809</v>
      </c>
      <c r="AO250" s="350" t="s">
        <v>1506</v>
      </c>
      <c r="AR250" s="349">
        <v>0</v>
      </c>
      <c r="AT250" s="350">
        <v>1.1735669</v>
      </c>
      <c r="AV250" s="349" t="s">
        <v>1502</v>
      </c>
    </row>
    <row r="251" spans="1:48">
      <c r="A251" s="349" t="s">
        <v>183</v>
      </c>
      <c r="B251" s="349">
        <v>59</v>
      </c>
      <c r="C251" s="349" t="s">
        <v>1499</v>
      </c>
      <c r="D251" s="349" t="s">
        <v>1500</v>
      </c>
      <c r="E251" s="349">
        <v>0.84499999999999997</v>
      </c>
      <c r="I251" s="350">
        <v>6465</v>
      </c>
      <c r="J251" s="350">
        <v>-11.5</v>
      </c>
      <c r="N251" s="349">
        <v>185.154</v>
      </c>
      <c r="P251" s="350">
        <v>182.255</v>
      </c>
      <c r="R251" s="349" t="s">
        <v>635</v>
      </c>
      <c r="S251" s="349">
        <v>89</v>
      </c>
      <c r="T251" s="349" t="s">
        <v>620</v>
      </c>
      <c r="U251" s="349" t="s">
        <v>705</v>
      </c>
      <c r="W251" s="349" t="s">
        <v>705</v>
      </c>
      <c r="X251" s="349">
        <v>6</v>
      </c>
      <c r="Y251" s="349">
        <v>488.1</v>
      </c>
      <c r="Z251" s="349">
        <v>523.29999999999995</v>
      </c>
      <c r="AA251" s="349">
        <v>35.200000000000003</v>
      </c>
      <c r="AC251" s="350">
        <v>2.1379999999999999</v>
      </c>
      <c r="AD251" s="350">
        <v>0.76200000000000001</v>
      </c>
      <c r="AG251" s="350">
        <v>7582</v>
      </c>
      <c r="AH251" s="350">
        <v>9006</v>
      </c>
      <c r="AM251" s="350" t="s">
        <v>666</v>
      </c>
      <c r="AN251" s="350" t="s">
        <v>809</v>
      </c>
      <c r="AO251" s="350" t="s">
        <v>1507</v>
      </c>
      <c r="AR251" s="349">
        <v>1</v>
      </c>
      <c r="AT251" s="350">
        <v>1.1729824</v>
      </c>
      <c r="AV251" s="349" t="s">
        <v>1502</v>
      </c>
    </row>
    <row r="252" spans="1:48">
      <c r="A252" s="349" t="s">
        <v>183</v>
      </c>
      <c r="B252" s="349">
        <v>60</v>
      </c>
      <c r="C252" s="349" t="s">
        <v>1499</v>
      </c>
      <c r="D252" s="349" t="s">
        <v>1500</v>
      </c>
      <c r="E252" s="349">
        <v>0.84499999999999997</v>
      </c>
      <c r="K252" s="350">
        <v>23524</v>
      </c>
      <c r="L252" s="350">
        <v>9.6</v>
      </c>
      <c r="N252" s="349">
        <v>136.928</v>
      </c>
      <c r="Q252" s="350">
        <v>130.38900000000001</v>
      </c>
      <c r="R252" s="349" t="s">
        <v>645</v>
      </c>
      <c r="S252" s="349">
        <v>0</v>
      </c>
      <c r="T252" s="349" t="s">
        <v>646</v>
      </c>
      <c r="U252" s="349" t="s">
        <v>673</v>
      </c>
      <c r="W252" s="349" t="s">
        <v>675</v>
      </c>
      <c r="X252" s="349">
        <v>1</v>
      </c>
      <c r="Y252" s="349">
        <v>29.5</v>
      </c>
      <c r="Z252" s="349">
        <v>83.6</v>
      </c>
      <c r="AA252" s="349">
        <v>54.1</v>
      </c>
      <c r="AE252" s="350">
        <v>6.5389999999999997</v>
      </c>
      <c r="AI252" s="350">
        <v>4693</v>
      </c>
      <c r="AP252" s="350" t="s">
        <v>1508</v>
      </c>
      <c r="AQ252" s="350" t="s">
        <v>1509</v>
      </c>
      <c r="AR252" s="349">
        <v>1</v>
      </c>
      <c r="AU252" s="350">
        <v>5.0150986</v>
      </c>
      <c r="AV252" s="349" t="s">
        <v>1510</v>
      </c>
    </row>
    <row r="253" spans="1:48">
      <c r="A253" s="349" t="s">
        <v>183</v>
      </c>
      <c r="B253" s="349">
        <v>60</v>
      </c>
      <c r="C253" s="349" t="s">
        <v>1499</v>
      </c>
      <c r="D253" s="349" t="s">
        <v>1500</v>
      </c>
      <c r="E253" s="349">
        <v>0.84499999999999997</v>
      </c>
      <c r="F253" s="350" t="s">
        <v>764</v>
      </c>
      <c r="K253" s="350">
        <v>4105</v>
      </c>
      <c r="L253" s="350">
        <v>17.477</v>
      </c>
      <c r="N253" s="349">
        <v>6.8049999999999997</v>
      </c>
      <c r="Q253" s="350">
        <v>6.4779999999999998</v>
      </c>
      <c r="R253" s="349" t="s">
        <v>645</v>
      </c>
      <c r="S253" s="349">
        <v>0</v>
      </c>
      <c r="T253" s="349" t="s">
        <v>646</v>
      </c>
      <c r="U253" s="349" t="s">
        <v>673</v>
      </c>
      <c r="W253" s="349" t="s">
        <v>675</v>
      </c>
      <c r="X253" s="349">
        <v>2</v>
      </c>
      <c r="Y253" s="349">
        <v>233.9</v>
      </c>
      <c r="Z253" s="349">
        <v>263.10000000000002</v>
      </c>
      <c r="AA253" s="349">
        <v>29.3</v>
      </c>
      <c r="AE253" s="350">
        <v>0.32700000000000001</v>
      </c>
      <c r="AI253" s="350">
        <v>817</v>
      </c>
      <c r="AP253" s="350" t="s">
        <v>776</v>
      </c>
      <c r="AQ253" s="350" t="s">
        <v>1511</v>
      </c>
      <c r="AR253" s="349">
        <v>0</v>
      </c>
      <c r="AU253" s="350">
        <v>5.050999</v>
      </c>
      <c r="AV253" s="349" t="s">
        <v>1510</v>
      </c>
    </row>
    <row r="254" spans="1:48">
      <c r="A254" s="349" t="s">
        <v>183</v>
      </c>
      <c r="B254" s="349">
        <v>60</v>
      </c>
      <c r="C254" s="349" t="s">
        <v>1499</v>
      </c>
      <c r="D254" s="349" t="s">
        <v>1500</v>
      </c>
      <c r="E254" s="349">
        <v>0.84499999999999997</v>
      </c>
      <c r="K254" s="350">
        <v>23299</v>
      </c>
      <c r="L254" s="350">
        <v>9.8320000000000007</v>
      </c>
      <c r="N254" s="349">
        <v>133.93799999999999</v>
      </c>
      <c r="Q254" s="350">
        <v>127.541</v>
      </c>
      <c r="R254" s="349" t="s">
        <v>645</v>
      </c>
      <c r="S254" s="349">
        <v>0</v>
      </c>
      <c r="T254" s="349" t="s">
        <v>646</v>
      </c>
      <c r="U254" s="349" t="s">
        <v>673</v>
      </c>
      <c r="W254" s="349" t="s">
        <v>675</v>
      </c>
      <c r="X254" s="349">
        <v>3</v>
      </c>
      <c r="Y254" s="349">
        <v>412.8</v>
      </c>
      <c r="Z254" s="349">
        <v>465.2</v>
      </c>
      <c r="AA254" s="349">
        <v>52.5</v>
      </c>
      <c r="AE254" s="350">
        <v>6.3979999999999997</v>
      </c>
      <c r="AI254" s="350">
        <v>4647</v>
      </c>
      <c r="AP254" s="350" t="s">
        <v>1388</v>
      </c>
      <c r="AQ254" s="350" t="s">
        <v>1512</v>
      </c>
      <c r="AR254" s="349">
        <v>0</v>
      </c>
      <c r="AU254" s="350">
        <v>5.0161540999999996</v>
      </c>
      <c r="AV254" s="349" t="s">
        <v>1510</v>
      </c>
    </row>
    <row r="255" spans="1:48">
      <c r="A255" s="349" t="s">
        <v>183</v>
      </c>
      <c r="B255" s="349">
        <v>61</v>
      </c>
      <c r="C255" s="349" t="s">
        <v>1513</v>
      </c>
      <c r="D255" s="349" t="s">
        <v>1514</v>
      </c>
      <c r="E255" s="349">
        <v>0.78800000000000003</v>
      </c>
      <c r="G255" s="350">
        <v>10212</v>
      </c>
      <c r="H255" s="350">
        <v>0.44</v>
      </c>
      <c r="N255" s="349">
        <v>187.012</v>
      </c>
      <c r="O255" s="350">
        <v>185.61699999999999</v>
      </c>
      <c r="R255" s="349" t="s">
        <v>619</v>
      </c>
      <c r="S255" s="349">
        <v>0</v>
      </c>
      <c r="T255" s="349" t="s">
        <v>620</v>
      </c>
      <c r="U255" s="349" t="s">
        <v>705</v>
      </c>
      <c r="W255" s="349" t="s">
        <v>705</v>
      </c>
      <c r="X255" s="349">
        <v>1</v>
      </c>
      <c r="Y255" s="349">
        <v>13.2</v>
      </c>
      <c r="Z255" s="349">
        <v>38.4</v>
      </c>
      <c r="AA255" s="349">
        <v>25.2</v>
      </c>
      <c r="AB255" s="350">
        <v>1.395</v>
      </c>
      <c r="AF255" s="350">
        <v>6978</v>
      </c>
      <c r="AJ255" s="350" t="s">
        <v>682</v>
      </c>
      <c r="AK255" s="350" t="s">
        <v>683</v>
      </c>
      <c r="AL255" s="350" t="s">
        <v>1515</v>
      </c>
      <c r="AR255" s="349">
        <v>0</v>
      </c>
      <c r="AS255" s="350">
        <v>0.68344269999999996</v>
      </c>
      <c r="AV255" s="349" t="s">
        <v>1516</v>
      </c>
    </row>
    <row r="256" spans="1:48">
      <c r="A256" s="349" t="s">
        <v>183</v>
      </c>
      <c r="B256" s="349">
        <v>61</v>
      </c>
      <c r="C256" s="349" t="s">
        <v>1513</v>
      </c>
      <c r="D256" s="349" t="s">
        <v>1514</v>
      </c>
      <c r="E256" s="349">
        <v>0.78800000000000003</v>
      </c>
      <c r="G256" s="350">
        <v>10244</v>
      </c>
      <c r="H256" s="350">
        <v>0</v>
      </c>
      <c r="N256" s="349">
        <v>187.76499999999999</v>
      </c>
      <c r="O256" s="350">
        <v>186.36500000000001</v>
      </c>
      <c r="R256" s="349" t="s">
        <v>619</v>
      </c>
      <c r="S256" s="349">
        <v>0</v>
      </c>
      <c r="T256" s="349" t="s">
        <v>620</v>
      </c>
      <c r="U256" s="349" t="s">
        <v>705</v>
      </c>
      <c r="W256" s="349" t="s">
        <v>705</v>
      </c>
      <c r="X256" s="349">
        <v>2</v>
      </c>
      <c r="Y256" s="349">
        <v>53.5</v>
      </c>
      <c r="Z256" s="349">
        <v>78.599999999999994</v>
      </c>
      <c r="AA256" s="349">
        <v>25.2</v>
      </c>
      <c r="AB256" s="350">
        <v>1.4</v>
      </c>
      <c r="AF256" s="350">
        <v>6994</v>
      </c>
      <c r="AJ256" s="350" t="s">
        <v>686</v>
      </c>
      <c r="AK256" s="350" t="s">
        <v>628</v>
      </c>
      <c r="AL256" s="350" t="s">
        <v>1517</v>
      </c>
      <c r="AR256" s="349">
        <v>1</v>
      </c>
      <c r="AS256" s="350">
        <v>0.68314229999999998</v>
      </c>
      <c r="AV256" s="349" t="s">
        <v>1516</v>
      </c>
    </row>
    <row r="257" spans="1:48">
      <c r="A257" s="349" t="s">
        <v>183</v>
      </c>
      <c r="B257" s="349">
        <v>61</v>
      </c>
      <c r="C257" s="349" t="s">
        <v>1513</v>
      </c>
      <c r="D257" s="349" t="s">
        <v>1514</v>
      </c>
      <c r="E257" s="349">
        <v>0.78800000000000003</v>
      </c>
      <c r="F257" s="350" t="s">
        <v>630</v>
      </c>
      <c r="G257" s="350">
        <v>2520</v>
      </c>
      <c r="H257" s="350">
        <v>12.121</v>
      </c>
      <c r="M257" s="350">
        <v>11.0871377</v>
      </c>
      <c r="N257" s="349">
        <v>51.165999999999997</v>
      </c>
      <c r="O257" s="350">
        <v>50.78</v>
      </c>
      <c r="R257" s="349" t="s">
        <v>619</v>
      </c>
      <c r="S257" s="349">
        <v>0</v>
      </c>
      <c r="T257" s="349" t="s">
        <v>620</v>
      </c>
      <c r="U257" s="349" t="s">
        <v>705</v>
      </c>
      <c r="W257" s="349" t="s">
        <v>705</v>
      </c>
      <c r="X257" s="349">
        <v>3</v>
      </c>
      <c r="Y257" s="349">
        <v>82.4</v>
      </c>
      <c r="Z257" s="349">
        <v>146.6</v>
      </c>
      <c r="AA257" s="349">
        <v>64.2</v>
      </c>
      <c r="AB257" s="350">
        <v>0.38600000000000001</v>
      </c>
      <c r="AF257" s="350">
        <v>1742</v>
      </c>
      <c r="AJ257" s="350" t="s">
        <v>1475</v>
      </c>
      <c r="AK257" s="350" t="s">
        <v>938</v>
      </c>
      <c r="AL257" s="350" t="s">
        <v>1518</v>
      </c>
      <c r="AR257" s="349">
        <v>0</v>
      </c>
      <c r="AS257" s="350">
        <v>0.69142269999999995</v>
      </c>
      <c r="AV257" s="349" t="s">
        <v>1516</v>
      </c>
    </row>
    <row r="258" spans="1:48">
      <c r="A258" s="349" t="s">
        <v>183</v>
      </c>
      <c r="B258" s="349">
        <v>61</v>
      </c>
      <c r="C258" s="349" t="s">
        <v>1513</v>
      </c>
      <c r="D258" s="349" t="s">
        <v>1514</v>
      </c>
      <c r="E258" s="349">
        <v>0.78800000000000003</v>
      </c>
      <c r="F258" s="350" t="s">
        <v>634</v>
      </c>
      <c r="I258" s="350">
        <v>7212</v>
      </c>
      <c r="J258" s="350">
        <v>16.094999999999999</v>
      </c>
      <c r="M258" s="350">
        <v>84.360909800000002</v>
      </c>
      <c r="N258" s="349">
        <v>207.822</v>
      </c>
      <c r="P258" s="350">
        <v>204.495</v>
      </c>
      <c r="R258" s="349" t="s">
        <v>635</v>
      </c>
      <c r="S258" s="349">
        <v>89</v>
      </c>
      <c r="T258" s="349" t="s">
        <v>620</v>
      </c>
      <c r="U258" s="349" t="s">
        <v>705</v>
      </c>
      <c r="W258" s="349" t="s">
        <v>705</v>
      </c>
      <c r="X258" s="349">
        <v>4</v>
      </c>
      <c r="Y258" s="349">
        <v>198.8</v>
      </c>
      <c r="Z258" s="349">
        <v>293.7</v>
      </c>
      <c r="AA258" s="349">
        <v>95</v>
      </c>
      <c r="AC258" s="350">
        <v>2.4620000000000002</v>
      </c>
      <c r="AD258" s="350">
        <v>0.86499999999999999</v>
      </c>
      <c r="AG258" s="350">
        <v>8794</v>
      </c>
      <c r="AH258" s="350">
        <v>10183</v>
      </c>
      <c r="AM258" s="350" t="s">
        <v>716</v>
      </c>
      <c r="AN258" s="350" t="s">
        <v>741</v>
      </c>
      <c r="AO258" s="350" t="s">
        <v>1519</v>
      </c>
      <c r="AR258" s="349">
        <v>0</v>
      </c>
      <c r="AT258" s="350">
        <v>1.2040537</v>
      </c>
      <c r="AV258" s="349" t="s">
        <v>1516</v>
      </c>
    </row>
    <row r="259" spans="1:48">
      <c r="A259" s="349" t="s">
        <v>183</v>
      </c>
      <c r="B259" s="349">
        <v>61</v>
      </c>
      <c r="C259" s="349" t="s">
        <v>1513</v>
      </c>
      <c r="D259" s="349" t="s">
        <v>1514</v>
      </c>
      <c r="E259" s="349">
        <v>0.78800000000000003</v>
      </c>
      <c r="I259" s="350">
        <v>6446</v>
      </c>
      <c r="J259" s="350">
        <v>-10.989000000000001</v>
      </c>
      <c r="N259" s="349">
        <v>183.86799999999999</v>
      </c>
      <c r="P259" s="350">
        <v>180.98699999999999</v>
      </c>
      <c r="R259" s="349" t="s">
        <v>635</v>
      </c>
      <c r="S259" s="349">
        <v>89</v>
      </c>
      <c r="T259" s="349" t="s">
        <v>620</v>
      </c>
      <c r="U259" s="349" t="s">
        <v>705</v>
      </c>
      <c r="W259" s="349" t="s">
        <v>705</v>
      </c>
      <c r="X259" s="349">
        <v>5</v>
      </c>
      <c r="Y259" s="349">
        <v>437.8</v>
      </c>
      <c r="Z259" s="349">
        <v>473</v>
      </c>
      <c r="AA259" s="349">
        <v>35.200000000000003</v>
      </c>
      <c r="AC259" s="350">
        <v>2.1240000000000001</v>
      </c>
      <c r="AD259" s="350">
        <v>0.75700000000000001</v>
      </c>
      <c r="AG259" s="350">
        <v>7562</v>
      </c>
      <c r="AH259" s="350">
        <v>8983</v>
      </c>
      <c r="AM259" s="350" t="s">
        <v>666</v>
      </c>
      <c r="AN259" s="350" t="s">
        <v>1133</v>
      </c>
      <c r="AO259" s="350" t="s">
        <v>1366</v>
      </c>
      <c r="AR259" s="349">
        <v>0</v>
      </c>
      <c r="AT259" s="350">
        <v>1.1736693</v>
      </c>
      <c r="AV259" s="349" t="s">
        <v>1516</v>
      </c>
    </row>
    <row r="260" spans="1:48">
      <c r="A260" s="349" t="s">
        <v>183</v>
      </c>
      <c r="B260" s="349">
        <v>61</v>
      </c>
      <c r="C260" s="349" t="s">
        <v>1513</v>
      </c>
      <c r="D260" s="349" t="s">
        <v>1514</v>
      </c>
      <c r="E260" s="349">
        <v>0.78800000000000003</v>
      </c>
      <c r="I260" s="350">
        <v>6427</v>
      </c>
      <c r="J260" s="350">
        <v>-11.5</v>
      </c>
      <c r="N260" s="349">
        <v>184.04900000000001</v>
      </c>
      <c r="P260" s="350">
        <v>181.167</v>
      </c>
      <c r="R260" s="349" t="s">
        <v>635</v>
      </c>
      <c r="S260" s="349">
        <v>89</v>
      </c>
      <c r="T260" s="349" t="s">
        <v>620</v>
      </c>
      <c r="U260" s="349" t="s">
        <v>705</v>
      </c>
      <c r="W260" s="349" t="s">
        <v>705</v>
      </c>
      <c r="X260" s="349">
        <v>6</v>
      </c>
      <c r="Y260" s="349">
        <v>488.1</v>
      </c>
      <c r="Z260" s="349">
        <v>523.29999999999995</v>
      </c>
      <c r="AA260" s="349">
        <v>35.200000000000003</v>
      </c>
      <c r="AC260" s="350">
        <v>2.125</v>
      </c>
      <c r="AD260" s="350">
        <v>0.75700000000000001</v>
      </c>
      <c r="AG260" s="350">
        <v>7539</v>
      </c>
      <c r="AH260" s="350">
        <v>8953</v>
      </c>
      <c r="AM260" s="350" t="s">
        <v>869</v>
      </c>
      <c r="AN260" s="350" t="s">
        <v>1131</v>
      </c>
      <c r="AO260" s="350" t="s">
        <v>1520</v>
      </c>
      <c r="AR260" s="349">
        <v>1</v>
      </c>
      <c r="AT260" s="350">
        <v>1.1730723999999999</v>
      </c>
      <c r="AV260" s="349" t="s">
        <v>1516</v>
      </c>
    </row>
    <row r="261" spans="1:48">
      <c r="A261" s="349" t="s">
        <v>183</v>
      </c>
      <c r="B261" s="349">
        <v>62</v>
      </c>
      <c r="C261" s="349" t="s">
        <v>1513</v>
      </c>
      <c r="D261" s="349" t="s">
        <v>1514</v>
      </c>
      <c r="E261" s="349">
        <v>0.78800000000000003</v>
      </c>
      <c r="K261" s="350">
        <v>23310</v>
      </c>
      <c r="L261" s="350">
        <v>9.6</v>
      </c>
      <c r="N261" s="349">
        <v>135.64599999999999</v>
      </c>
      <c r="Q261" s="350">
        <v>129.16800000000001</v>
      </c>
      <c r="R261" s="349" t="s">
        <v>645</v>
      </c>
      <c r="S261" s="349">
        <v>0</v>
      </c>
      <c r="T261" s="349" t="s">
        <v>646</v>
      </c>
      <c r="U261" s="349" t="s">
        <v>673</v>
      </c>
      <c r="W261" s="349" t="s">
        <v>675</v>
      </c>
      <c r="X261" s="349">
        <v>1</v>
      </c>
      <c r="Y261" s="349">
        <v>29.5</v>
      </c>
      <c r="Z261" s="349">
        <v>83.6</v>
      </c>
      <c r="AA261" s="349">
        <v>54.1</v>
      </c>
      <c r="AE261" s="350">
        <v>6.4779999999999998</v>
      </c>
      <c r="AI261" s="350">
        <v>4650</v>
      </c>
      <c r="AP261" s="350" t="s">
        <v>1508</v>
      </c>
      <c r="AQ261" s="350" t="s">
        <v>1521</v>
      </c>
      <c r="AR261" s="349">
        <v>1</v>
      </c>
      <c r="AU261" s="350">
        <v>5.0154205000000003</v>
      </c>
      <c r="AV261" s="349" t="s">
        <v>1522</v>
      </c>
    </row>
    <row r="262" spans="1:48">
      <c r="A262" s="349" t="s">
        <v>183</v>
      </c>
      <c r="B262" s="349">
        <v>62</v>
      </c>
      <c r="C262" s="349" t="s">
        <v>1513</v>
      </c>
      <c r="D262" s="349" t="s">
        <v>1514</v>
      </c>
      <c r="E262" s="349">
        <v>0.78800000000000003</v>
      </c>
      <c r="F262" s="350" t="s">
        <v>764</v>
      </c>
      <c r="K262" s="350">
        <v>3716</v>
      </c>
      <c r="L262" s="350">
        <v>17.652000000000001</v>
      </c>
      <c r="N262" s="349">
        <v>6.3940000000000001</v>
      </c>
      <c r="Q262" s="350">
        <v>6.0869999999999997</v>
      </c>
      <c r="R262" s="349" t="s">
        <v>645</v>
      </c>
      <c r="S262" s="349">
        <v>0</v>
      </c>
      <c r="T262" s="349" t="s">
        <v>646</v>
      </c>
      <c r="U262" s="349" t="s">
        <v>673</v>
      </c>
      <c r="W262" s="349" t="s">
        <v>675</v>
      </c>
      <c r="X262" s="349">
        <v>2</v>
      </c>
      <c r="Y262" s="349">
        <v>233.9</v>
      </c>
      <c r="Z262" s="349">
        <v>263.3</v>
      </c>
      <c r="AA262" s="349">
        <v>29.5</v>
      </c>
      <c r="AE262" s="350">
        <v>0.307</v>
      </c>
      <c r="AI262" s="350">
        <v>739</v>
      </c>
      <c r="AP262" s="350" t="s">
        <v>1260</v>
      </c>
      <c r="AQ262" s="350" t="s">
        <v>1523</v>
      </c>
      <c r="AR262" s="349">
        <v>0</v>
      </c>
      <c r="AU262" s="350">
        <v>5.0521178000000004</v>
      </c>
      <c r="AV262" s="349" t="s">
        <v>1522</v>
      </c>
    </row>
    <row r="263" spans="1:48">
      <c r="A263" s="349" t="s">
        <v>183</v>
      </c>
      <c r="B263" s="349">
        <v>62</v>
      </c>
      <c r="C263" s="349" t="s">
        <v>1513</v>
      </c>
      <c r="D263" s="349" t="s">
        <v>1514</v>
      </c>
      <c r="E263" s="349">
        <v>0.78800000000000003</v>
      </c>
      <c r="K263" s="350">
        <v>23261</v>
      </c>
      <c r="L263" s="350">
        <v>9.8800000000000008</v>
      </c>
      <c r="N263" s="349">
        <v>133.339</v>
      </c>
      <c r="Q263" s="350">
        <v>126.96899999999999</v>
      </c>
      <c r="R263" s="349" t="s">
        <v>645</v>
      </c>
      <c r="S263" s="349">
        <v>0</v>
      </c>
      <c r="T263" s="349" t="s">
        <v>646</v>
      </c>
      <c r="U263" s="349" t="s">
        <v>673</v>
      </c>
      <c r="W263" s="349" t="s">
        <v>675</v>
      </c>
      <c r="X263" s="349">
        <v>3</v>
      </c>
      <c r="Y263" s="349">
        <v>412.8</v>
      </c>
      <c r="Z263" s="349">
        <v>465.2</v>
      </c>
      <c r="AA263" s="349">
        <v>52.5</v>
      </c>
      <c r="AE263" s="350">
        <v>6.37</v>
      </c>
      <c r="AI263" s="350">
        <v>4639</v>
      </c>
      <c r="AP263" s="350" t="s">
        <v>1388</v>
      </c>
      <c r="AQ263" s="350" t="s">
        <v>1524</v>
      </c>
      <c r="AR263" s="349">
        <v>0</v>
      </c>
      <c r="AU263" s="350">
        <v>5.0166969999999997</v>
      </c>
      <c r="AV263" s="349" t="s">
        <v>1522</v>
      </c>
    </row>
    <row r="264" spans="1:48">
      <c r="A264" s="349" t="s">
        <v>183</v>
      </c>
      <c r="B264" s="349">
        <v>63</v>
      </c>
      <c r="C264" s="349" t="s">
        <v>1525</v>
      </c>
      <c r="D264" s="349" t="s">
        <v>1526</v>
      </c>
      <c r="E264" s="349">
        <v>0.77200000000000002</v>
      </c>
      <c r="G264" s="350">
        <v>10199</v>
      </c>
      <c r="H264" s="350">
        <v>0.44</v>
      </c>
      <c r="N264" s="349">
        <v>187.125</v>
      </c>
      <c r="O264" s="350">
        <v>185.72900000000001</v>
      </c>
      <c r="R264" s="349" t="s">
        <v>619</v>
      </c>
      <c r="S264" s="349">
        <v>0</v>
      </c>
      <c r="T264" s="349" t="s">
        <v>620</v>
      </c>
      <c r="U264" s="349" t="s">
        <v>1083</v>
      </c>
      <c r="W264" s="349" t="s">
        <v>1083</v>
      </c>
      <c r="X264" s="349">
        <v>1</v>
      </c>
      <c r="Y264" s="349">
        <v>13.2</v>
      </c>
      <c r="Z264" s="349">
        <v>38.4</v>
      </c>
      <c r="AA264" s="349">
        <v>25.2</v>
      </c>
      <c r="AB264" s="350">
        <v>1.3959999999999999</v>
      </c>
      <c r="AF264" s="350">
        <v>6969</v>
      </c>
      <c r="AJ264" s="350" t="s">
        <v>682</v>
      </c>
      <c r="AK264" s="350" t="s">
        <v>683</v>
      </c>
      <c r="AL264" s="350" t="s">
        <v>1527</v>
      </c>
      <c r="AR264" s="349">
        <v>0</v>
      </c>
      <c r="AS264" s="350">
        <v>0.6832956</v>
      </c>
      <c r="AV264" s="349" t="s">
        <v>1528</v>
      </c>
    </row>
    <row r="265" spans="1:48">
      <c r="A265" s="349" t="s">
        <v>183</v>
      </c>
      <c r="B265" s="349">
        <v>63</v>
      </c>
      <c r="C265" s="349" t="s">
        <v>1525</v>
      </c>
      <c r="D265" s="349" t="s">
        <v>1526</v>
      </c>
      <c r="E265" s="349">
        <v>0.77200000000000002</v>
      </c>
      <c r="G265" s="350">
        <v>10221</v>
      </c>
      <c r="H265" s="350">
        <v>0</v>
      </c>
      <c r="N265" s="349">
        <v>187.77799999999999</v>
      </c>
      <c r="O265" s="350">
        <v>186.37799999999999</v>
      </c>
      <c r="R265" s="349" t="s">
        <v>619</v>
      </c>
      <c r="S265" s="349">
        <v>0</v>
      </c>
      <c r="T265" s="349" t="s">
        <v>620</v>
      </c>
      <c r="U265" s="349" t="s">
        <v>1083</v>
      </c>
      <c r="W265" s="349" t="s">
        <v>1083</v>
      </c>
      <c r="X265" s="349">
        <v>2</v>
      </c>
      <c r="Y265" s="349">
        <v>53.5</v>
      </c>
      <c r="Z265" s="349">
        <v>78.599999999999994</v>
      </c>
      <c r="AA265" s="349">
        <v>25.2</v>
      </c>
      <c r="AB265" s="350">
        <v>1.4</v>
      </c>
      <c r="AF265" s="350">
        <v>6977</v>
      </c>
      <c r="AJ265" s="350" t="s">
        <v>686</v>
      </c>
      <c r="AK265" s="350" t="s">
        <v>628</v>
      </c>
      <c r="AL265" s="350" t="s">
        <v>1529</v>
      </c>
      <c r="AR265" s="349">
        <v>1</v>
      </c>
      <c r="AS265" s="350">
        <v>0.68299520000000002</v>
      </c>
      <c r="AV265" s="349" t="s">
        <v>1528</v>
      </c>
    </row>
    <row r="266" spans="1:48">
      <c r="A266" s="349" t="s">
        <v>183</v>
      </c>
      <c r="B266" s="349">
        <v>63</v>
      </c>
      <c r="C266" s="349" t="s">
        <v>1525</v>
      </c>
      <c r="D266" s="349" t="s">
        <v>1526</v>
      </c>
      <c r="E266" s="349">
        <v>0.77200000000000002</v>
      </c>
      <c r="F266" s="350" t="s">
        <v>630</v>
      </c>
      <c r="G266" s="350">
        <v>2360</v>
      </c>
      <c r="H266" s="350">
        <v>12.183999999999999</v>
      </c>
      <c r="M266" s="350">
        <v>10.608279899999999</v>
      </c>
      <c r="N266" s="349">
        <v>47.962000000000003</v>
      </c>
      <c r="O266" s="350">
        <v>47.6</v>
      </c>
      <c r="R266" s="349" t="s">
        <v>619</v>
      </c>
      <c r="S266" s="349">
        <v>0</v>
      </c>
      <c r="T266" s="349" t="s">
        <v>620</v>
      </c>
      <c r="U266" s="349" t="s">
        <v>1083</v>
      </c>
      <c r="W266" s="349" t="s">
        <v>1083</v>
      </c>
      <c r="X266" s="349">
        <v>3</v>
      </c>
      <c r="Y266" s="349">
        <v>82.4</v>
      </c>
      <c r="Z266" s="349">
        <v>146.6</v>
      </c>
      <c r="AA266" s="349">
        <v>64.2</v>
      </c>
      <c r="AB266" s="350">
        <v>0.36199999999999999</v>
      </c>
      <c r="AF266" s="350">
        <v>1633</v>
      </c>
      <c r="AJ266" s="350" t="s">
        <v>1475</v>
      </c>
      <c r="AK266" s="350" t="s">
        <v>938</v>
      </c>
      <c r="AL266" s="350" t="s">
        <v>1530</v>
      </c>
      <c r="AR266" s="349">
        <v>0</v>
      </c>
      <c r="AS266" s="350">
        <v>0.69131659999999995</v>
      </c>
      <c r="AV266" s="349" t="s">
        <v>1528</v>
      </c>
    </row>
    <row r="267" spans="1:48">
      <c r="A267" s="349" t="s">
        <v>183</v>
      </c>
      <c r="B267" s="349">
        <v>63</v>
      </c>
      <c r="C267" s="349" t="s">
        <v>1525</v>
      </c>
      <c r="D267" s="349" t="s">
        <v>1526</v>
      </c>
      <c r="E267" s="349">
        <v>0.77200000000000002</v>
      </c>
      <c r="F267" s="350" t="s">
        <v>634</v>
      </c>
      <c r="I267" s="350">
        <v>6897</v>
      </c>
      <c r="J267" s="350">
        <v>16.106000000000002</v>
      </c>
      <c r="M267" s="350">
        <v>83.400915999999995</v>
      </c>
      <c r="N267" s="349">
        <v>201.286</v>
      </c>
      <c r="P267" s="350">
        <v>198.06299999999999</v>
      </c>
      <c r="R267" s="349" t="s">
        <v>635</v>
      </c>
      <c r="S267" s="349">
        <v>89</v>
      </c>
      <c r="T267" s="349" t="s">
        <v>620</v>
      </c>
      <c r="U267" s="349" t="s">
        <v>1083</v>
      </c>
      <c r="W267" s="349" t="s">
        <v>1083</v>
      </c>
      <c r="X267" s="349">
        <v>4</v>
      </c>
      <c r="Y267" s="349">
        <v>200.7</v>
      </c>
      <c r="Z267" s="349">
        <v>296.3</v>
      </c>
      <c r="AA267" s="349">
        <v>95.6</v>
      </c>
      <c r="AC267" s="350">
        <v>2.3849999999999998</v>
      </c>
      <c r="AD267" s="350">
        <v>0.83799999999999997</v>
      </c>
      <c r="AG267" s="350">
        <v>8408</v>
      </c>
      <c r="AH267" s="350">
        <v>9743</v>
      </c>
      <c r="AM267" s="350" t="s">
        <v>979</v>
      </c>
      <c r="AN267" s="350" t="s">
        <v>671</v>
      </c>
      <c r="AO267" s="350" t="s">
        <v>1173</v>
      </c>
      <c r="AR267" s="349">
        <v>0</v>
      </c>
      <c r="AT267" s="350">
        <v>1.2040564</v>
      </c>
      <c r="AV267" s="349" t="s">
        <v>1528</v>
      </c>
    </row>
    <row r="268" spans="1:48">
      <c r="A268" s="349" t="s">
        <v>183</v>
      </c>
      <c r="B268" s="349">
        <v>63</v>
      </c>
      <c r="C268" s="349" t="s">
        <v>1525</v>
      </c>
      <c r="D268" s="349" t="s">
        <v>1526</v>
      </c>
      <c r="E268" s="349">
        <v>0.77200000000000002</v>
      </c>
      <c r="I268" s="350">
        <v>6459</v>
      </c>
      <c r="J268" s="350">
        <v>-10.984999999999999</v>
      </c>
      <c r="N268" s="349">
        <v>184.06100000000001</v>
      </c>
      <c r="P268" s="350">
        <v>181.17699999999999</v>
      </c>
      <c r="R268" s="349" t="s">
        <v>635</v>
      </c>
      <c r="S268" s="349">
        <v>89</v>
      </c>
      <c r="T268" s="349" t="s">
        <v>620</v>
      </c>
      <c r="U268" s="349" t="s">
        <v>1083</v>
      </c>
      <c r="W268" s="349" t="s">
        <v>1083</v>
      </c>
      <c r="X268" s="349">
        <v>5</v>
      </c>
      <c r="Y268" s="349">
        <v>437.8</v>
      </c>
      <c r="Z268" s="349">
        <v>473</v>
      </c>
      <c r="AA268" s="349">
        <v>35.200000000000003</v>
      </c>
      <c r="AC268" s="350">
        <v>2.1259999999999999</v>
      </c>
      <c r="AD268" s="350">
        <v>0.75800000000000001</v>
      </c>
      <c r="AG268" s="350">
        <v>7577</v>
      </c>
      <c r="AH268" s="350">
        <v>9003</v>
      </c>
      <c r="AM268" s="350" t="s">
        <v>666</v>
      </c>
      <c r="AN268" s="350" t="s">
        <v>1133</v>
      </c>
      <c r="AO268" s="350" t="s">
        <v>1506</v>
      </c>
      <c r="AR268" s="349">
        <v>0</v>
      </c>
      <c r="AT268" s="350">
        <v>1.1736556</v>
      </c>
      <c r="AV268" s="349" t="s">
        <v>1528</v>
      </c>
    </row>
    <row r="269" spans="1:48">
      <c r="A269" s="349" t="s">
        <v>183</v>
      </c>
      <c r="B269" s="349">
        <v>63</v>
      </c>
      <c r="C269" s="349" t="s">
        <v>1525</v>
      </c>
      <c r="D269" s="349" t="s">
        <v>1526</v>
      </c>
      <c r="E269" s="349">
        <v>0.77200000000000002</v>
      </c>
      <c r="I269" s="350">
        <v>6466</v>
      </c>
      <c r="J269" s="350">
        <v>-11.5</v>
      </c>
      <c r="N269" s="349">
        <v>184.85</v>
      </c>
      <c r="P269" s="350">
        <v>181.95500000000001</v>
      </c>
      <c r="R269" s="349" t="s">
        <v>635</v>
      </c>
      <c r="S269" s="349">
        <v>89</v>
      </c>
      <c r="T269" s="349" t="s">
        <v>620</v>
      </c>
      <c r="U269" s="349" t="s">
        <v>1083</v>
      </c>
      <c r="W269" s="349" t="s">
        <v>1083</v>
      </c>
      <c r="X269" s="349">
        <v>6</v>
      </c>
      <c r="Y269" s="349">
        <v>488.1</v>
      </c>
      <c r="Z269" s="349">
        <v>523.29999999999995</v>
      </c>
      <c r="AA269" s="349">
        <v>35.200000000000003</v>
      </c>
      <c r="AC269" s="350">
        <v>2.1339999999999999</v>
      </c>
      <c r="AD269" s="350">
        <v>0.76100000000000001</v>
      </c>
      <c r="AG269" s="350">
        <v>7584</v>
      </c>
      <c r="AH269" s="350">
        <v>9007</v>
      </c>
      <c r="AM269" s="350" t="s">
        <v>891</v>
      </c>
      <c r="AN269" s="350" t="s">
        <v>1133</v>
      </c>
      <c r="AO269" s="350" t="s">
        <v>1507</v>
      </c>
      <c r="AR269" s="349">
        <v>1</v>
      </c>
      <c r="AT269" s="350">
        <v>1.1730541000000001</v>
      </c>
      <c r="AV269" s="349" t="s">
        <v>1528</v>
      </c>
    </row>
    <row r="270" spans="1:48">
      <c r="A270" s="349" t="s">
        <v>183</v>
      </c>
      <c r="B270" s="349">
        <v>64</v>
      </c>
      <c r="C270" s="349" t="s">
        <v>1525</v>
      </c>
      <c r="D270" s="349" t="s">
        <v>1526</v>
      </c>
      <c r="E270" s="349">
        <v>0.77200000000000002</v>
      </c>
      <c r="K270" s="350">
        <v>23562</v>
      </c>
      <c r="L270" s="350">
        <v>9.6</v>
      </c>
      <c r="N270" s="349">
        <v>136.97200000000001</v>
      </c>
      <c r="Q270" s="350">
        <v>130.43100000000001</v>
      </c>
      <c r="R270" s="349" t="s">
        <v>645</v>
      </c>
      <c r="S270" s="349">
        <v>0</v>
      </c>
      <c r="T270" s="349" t="s">
        <v>646</v>
      </c>
      <c r="U270" s="349" t="s">
        <v>673</v>
      </c>
      <c r="W270" s="349" t="s">
        <v>675</v>
      </c>
      <c r="X270" s="349">
        <v>1</v>
      </c>
      <c r="Y270" s="349">
        <v>29.5</v>
      </c>
      <c r="Z270" s="349">
        <v>83.6</v>
      </c>
      <c r="AA270" s="349">
        <v>54.1</v>
      </c>
      <c r="AE270" s="350">
        <v>6.5410000000000004</v>
      </c>
      <c r="AI270" s="350">
        <v>4701</v>
      </c>
      <c r="AP270" s="350" t="s">
        <v>1531</v>
      </c>
      <c r="AQ270" s="350" t="s">
        <v>1532</v>
      </c>
      <c r="AR270" s="349">
        <v>1</v>
      </c>
      <c r="AU270" s="350">
        <v>5.0148789999999996</v>
      </c>
      <c r="AV270" s="349" t="s">
        <v>1533</v>
      </c>
    </row>
    <row r="271" spans="1:48">
      <c r="A271" s="349" t="s">
        <v>183</v>
      </c>
      <c r="B271" s="349">
        <v>64</v>
      </c>
      <c r="C271" s="349" t="s">
        <v>1525</v>
      </c>
      <c r="D271" s="349" t="s">
        <v>1526</v>
      </c>
      <c r="E271" s="349">
        <v>0.77200000000000002</v>
      </c>
      <c r="F271" s="350" t="s">
        <v>764</v>
      </c>
      <c r="K271" s="350">
        <v>2807</v>
      </c>
      <c r="L271" s="350">
        <v>17.754000000000001</v>
      </c>
      <c r="N271" s="349">
        <v>5.2389999999999999</v>
      </c>
      <c r="Q271" s="350">
        <v>4.9870000000000001</v>
      </c>
      <c r="R271" s="349" t="s">
        <v>645</v>
      </c>
      <c r="S271" s="349">
        <v>0</v>
      </c>
      <c r="T271" s="349" t="s">
        <v>646</v>
      </c>
      <c r="U271" s="349" t="s">
        <v>673</v>
      </c>
      <c r="W271" s="349" t="s">
        <v>675</v>
      </c>
      <c r="X271" s="349">
        <v>2</v>
      </c>
      <c r="Y271" s="349">
        <v>236</v>
      </c>
      <c r="Z271" s="349">
        <v>265.39999999999998</v>
      </c>
      <c r="AA271" s="349">
        <v>29.5</v>
      </c>
      <c r="AE271" s="350">
        <v>0.252</v>
      </c>
      <c r="AI271" s="350">
        <v>559</v>
      </c>
      <c r="AP271" s="350" t="s">
        <v>776</v>
      </c>
      <c r="AQ271" s="350" t="s">
        <v>1534</v>
      </c>
      <c r="AR271" s="349">
        <v>0</v>
      </c>
      <c r="AU271" s="350">
        <v>5.0520401000000001</v>
      </c>
      <c r="AV271" s="349" t="s">
        <v>1533</v>
      </c>
    </row>
    <row r="272" spans="1:48">
      <c r="A272" s="349" t="s">
        <v>183</v>
      </c>
      <c r="B272" s="349">
        <v>64</v>
      </c>
      <c r="C272" s="349" t="s">
        <v>1525</v>
      </c>
      <c r="D272" s="349" t="s">
        <v>1526</v>
      </c>
      <c r="E272" s="349">
        <v>0.77200000000000002</v>
      </c>
      <c r="K272" s="350">
        <v>23384</v>
      </c>
      <c r="L272" s="350">
        <v>9.8230000000000004</v>
      </c>
      <c r="N272" s="349">
        <v>134.197</v>
      </c>
      <c r="Q272" s="350">
        <v>127.788</v>
      </c>
      <c r="R272" s="349" t="s">
        <v>645</v>
      </c>
      <c r="S272" s="349">
        <v>0</v>
      </c>
      <c r="T272" s="349" t="s">
        <v>646</v>
      </c>
      <c r="U272" s="349" t="s">
        <v>673</v>
      </c>
      <c r="W272" s="349" t="s">
        <v>675</v>
      </c>
      <c r="X272" s="349">
        <v>3</v>
      </c>
      <c r="Y272" s="349">
        <v>412.8</v>
      </c>
      <c r="Z272" s="349">
        <v>465.2</v>
      </c>
      <c r="AA272" s="349">
        <v>52.5</v>
      </c>
      <c r="AE272" s="350">
        <v>6.41</v>
      </c>
      <c r="AI272" s="350">
        <v>4664</v>
      </c>
      <c r="AP272" s="350" t="s">
        <v>1388</v>
      </c>
      <c r="AQ272" s="350" t="s">
        <v>1512</v>
      </c>
      <c r="AR272" s="349">
        <v>0</v>
      </c>
      <c r="AU272" s="350">
        <v>5.0158944999999999</v>
      </c>
      <c r="AV272" s="349" t="s">
        <v>1533</v>
      </c>
    </row>
    <row r="273" spans="1:48">
      <c r="A273" s="349" t="s">
        <v>183</v>
      </c>
      <c r="B273" s="349">
        <v>65</v>
      </c>
      <c r="C273" s="349" t="s">
        <v>1535</v>
      </c>
      <c r="D273" s="349" t="s">
        <v>1536</v>
      </c>
      <c r="E273" s="349">
        <v>0.79800000000000004</v>
      </c>
      <c r="G273" s="350">
        <v>10196</v>
      </c>
      <c r="H273" s="350">
        <v>0.45400000000000001</v>
      </c>
      <c r="N273" s="349">
        <v>186.322</v>
      </c>
      <c r="O273" s="350">
        <v>184.93199999999999</v>
      </c>
      <c r="R273" s="349" t="s">
        <v>619</v>
      </c>
      <c r="S273" s="349">
        <v>0</v>
      </c>
      <c r="T273" s="349" t="s">
        <v>620</v>
      </c>
      <c r="U273" s="349" t="s">
        <v>1083</v>
      </c>
      <c r="W273" s="349" t="s">
        <v>1083</v>
      </c>
      <c r="X273" s="349">
        <v>1</v>
      </c>
      <c r="Y273" s="349">
        <v>13.2</v>
      </c>
      <c r="Z273" s="349">
        <v>38.4</v>
      </c>
      <c r="AA273" s="349">
        <v>25.2</v>
      </c>
      <c r="AB273" s="350">
        <v>1.39</v>
      </c>
      <c r="AF273" s="350">
        <v>6966</v>
      </c>
      <c r="AJ273" s="350" t="s">
        <v>623</v>
      </c>
      <c r="AK273" s="350" t="s">
        <v>884</v>
      </c>
      <c r="AL273" s="350" t="s">
        <v>1537</v>
      </c>
      <c r="AR273" s="349">
        <v>0</v>
      </c>
      <c r="AS273" s="350">
        <v>0.68331799999999998</v>
      </c>
      <c r="AV273" s="349" t="s">
        <v>1538</v>
      </c>
    </row>
    <row r="274" spans="1:48">
      <c r="A274" s="349" t="s">
        <v>183</v>
      </c>
      <c r="B274" s="349">
        <v>65</v>
      </c>
      <c r="C274" s="349" t="s">
        <v>1535</v>
      </c>
      <c r="D274" s="349" t="s">
        <v>1536</v>
      </c>
      <c r="E274" s="349">
        <v>0.79800000000000004</v>
      </c>
      <c r="G274" s="350">
        <v>10219</v>
      </c>
      <c r="H274" s="350">
        <v>0</v>
      </c>
      <c r="N274" s="349">
        <v>187.33199999999999</v>
      </c>
      <c r="O274" s="350">
        <v>185.935</v>
      </c>
      <c r="R274" s="349" t="s">
        <v>619</v>
      </c>
      <c r="S274" s="349">
        <v>0</v>
      </c>
      <c r="T274" s="349" t="s">
        <v>620</v>
      </c>
      <c r="U274" s="349" t="s">
        <v>1083</v>
      </c>
      <c r="W274" s="349" t="s">
        <v>1083</v>
      </c>
      <c r="X274" s="349">
        <v>2</v>
      </c>
      <c r="Y274" s="349">
        <v>53.5</v>
      </c>
      <c r="Z274" s="349">
        <v>78.599999999999994</v>
      </c>
      <c r="AA274" s="349">
        <v>25.2</v>
      </c>
      <c r="AB274" s="350">
        <v>1.397</v>
      </c>
      <c r="AF274" s="350">
        <v>6977</v>
      </c>
      <c r="AJ274" s="350" t="s">
        <v>627</v>
      </c>
      <c r="AK274" s="350" t="s">
        <v>708</v>
      </c>
      <c r="AL274" s="350" t="s">
        <v>1539</v>
      </c>
      <c r="AR274" s="349">
        <v>1</v>
      </c>
      <c r="AS274" s="350">
        <v>0.6830077</v>
      </c>
      <c r="AV274" s="349" t="s">
        <v>1538</v>
      </c>
    </row>
    <row r="275" spans="1:48">
      <c r="A275" s="349" t="s">
        <v>183</v>
      </c>
      <c r="B275" s="349">
        <v>65</v>
      </c>
      <c r="C275" s="349" t="s">
        <v>1535</v>
      </c>
      <c r="D275" s="349" t="s">
        <v>1536</v>
      </c>
      <c r="E275" s="349">
        <v>0.79800000000000004</v>
      </c>
      <c r="F275" s="350" t="s">
        <v>630</v>
      </c>
      <c r="G275" s="350">
        <v>2663</v>
      </c>
      <c r="H275" s="350">
        <v>11.898</v>
      </c>
      <c r="M275" s="350">
        <v>11.626164899999999</v>
      </c>
      <c r="N275" s="349">
        <v>54.335000000000001</v>
      </c>
      <c r="O275" s="350">
        <v>53.924999999999997</v>
      </c>
      <c r="R275" s="349" t="s">
        <v>619</v>
      </c>
      <c r="S275" s="349">
        <v>0</v>
      </c>
      <c r="T275" s="349" t="s">
        <v>620</v>
      </c>
      <c r="U275" s="349" t="s">
        <v>1083</v>
      </c>
      <c r="W275" s="349" t="s">
        <v>1083</v>
      </c>
      <c r="X275" s="349">
        <v>3</v>
      </c>
      <c r="Y275" s="349">
        <v>83</v>
      </c>
      <c r="Z275" s="349">
        <v>147.80000000000001</v>
      </c>
      <c r="AA275" s="349">
        <v>64.8</v>
      </c>
      <c r="AB275" s="350">
        <v>0.41</v>
      </c>
      <c r="AF275" s="350">
        <v>1841</v>
      </c>
      <c r="AJ275" s="350" t="s">
        <v>824</v>
      </c>
      <c r="AK275" s="350" t="s">
        <v>1447</v>
      </c>
      <c r="AL275" s="350" t="s">
        <v>1540</v>
      </c>
      <c r="AR275" s="349">
        <v>0</v>
      </c>
      <c r="AS275" s="350">
        <v>0.69113380000000002</v>
      </c>
      <c r="AV275" s="349" t="s">
        <v>1538</v>
      </c>
    </row>
    <row r="276" spans="1:48">
      <c r="A276" s="349" t="s">
        <v>183</v>
      </c>
      <c r="B276" s="349">
        <v>65</v>
      </c>
      <c r="C276" s="349" t="s">
        <v>1535</v>
      </c>
      <c r="D276" s="349" t="s">
        <v>1536</v>
      </c>
      <c r="E276" s="349">
        <v>0.79800000000000004</v>
      </c>
      <c r="F276" s="350" t="s">
        <v>634</v>
      </c>
      <c r="I276" s="350">
        <v>7220</v>
      </c>
      <c r="J276" s="350">
        <v>15.893000000000001</v>
      </c>
      <c r="M276" s="350">
        <v>84.591966099999993</v>
      </c>
      <c r="N276" s="349">
        <v>211.036</v>
      </c>
      <c r="P276" s="350">
        <v>207.65799999999999</v>
      </c>
      <c r="R276" s="349" t="s">
        <v>635</v>
      </c>
      <c r="S276" s="349">
        <v>89</v>
      </c>
      <c r="T276" s="349" t="s">
        <v>620</v>
      </c>
      <c r="U276" s="349" t="s">
        <v>1083</v>
      </c>
      <c r="W276" s="349" t="s">
        <v>1083</v>
      </c>
      <c r="X276" s="349">
        <v>4</v>
      </c>
      <c r="Y276" s="349">
        <v>200</v>
      </c>
      <c r="Z276" s="349">
        <v>296.3</v>
      </c>
      <c r="AA276" s="349">
        <v>96.2</v>
      </c>
      <c r="AC276" s="350">
        <v>2.5</v>
      </c>
      <c r="AD276" s="350">
        <v>0.878</v>
      </c>
      <c r="AG276" s="350">
        <v>8803</v>
      </c>
      <c r="AH276" s="350">
        <v>10200</v>
      </c>
      <c r="AM276" s="350" t="s">
        <v>755</v>
      </c>
      <c r="AN276" s="350" t="s">
        <v>717</v>
      </c>
      <c r="AO276" s="350" t="s">
        <v>1541</v>
      </c>
      <c r="AR276" s="349">
        <v>0</v>
      </c>
      <c r="AT276" s="350">
        <v>1.2038591000000001</v>
      </c>
      <c r="AV276" s="349" t="s">
        <v>1538</v>
      </c>
    </row>
    <row r="277" spans="1:48">
      <c r="A277" s="349" t="s">
        <v>183</v>
      </c>
      <c r="B277" s="349">
        <v>65</v>
      </c>
      <c r="C277" s="349" t="s">
        <v>1535</v>
      </c>
      <c r="D277" s="349" t="s">
        <v>1536</v>
      </c>
      <c r="E277" s="349">
        <v>0.79800000000000004</v>
      </c>
      <c r="I277" s="350">
        <v>6462</v>
      </c>
      <c r="J277" s="350">
        <v>-10.975</v>
      </c>
      <c r="N277" s="349">
        <v>184.27500000000001</v>
      </c>
      <c r="P277" s="350">
        <v>181.387</v>
      </c>
      <c r="R277" s="349" t="s">
        <v>635</v>
      </c>
      <c r="S277" s="349">
        <v>89</v>
      </c>
      <c r="T277" s="349" t="s">
        <v>620</v>
      </c>
      <c r="U277" s="349" t="s">
        <v>1083</v>
      </c>
      <c r="W277" s="349" t="s">
        <v>1083</v>
      </c>
      <c r="X277" s="349">
        <v>5</v>
      </c>
      <c r="Y277" s="349">
        <v>437.8</v>
      </c>
      <c r="Z277" s="349">
        <v>473</v>
      </c>
      <c r="AA277" s="349">
        <v>35.200000000000003</v>
      </c>
      <c r="AC277" s="350">
        <v>2.129</v>
      </c>
      <c r="AD277" s="350">
        <v>0.75900000000000001</v>
      </c>
      <c r="AG277" s="350">
        <v>7582</v>
      </c>
      <c r="AH277" s="350">
        <v>9007</v>
      </c>
      <c r="AM277" s="350" t="s">
        <v>832</v>
      </c>
      <c r="AN277" s="350" t="s">
        <v>1131</v>
      </c>
      <c r="AO277" s="350" t="s">
        <v>1542</v>
      </c>
      <c r="AR277" s="349">
        <v>0</v>
      </c>
      <c r="AT277" s="350">
        <v>1.1736994000000001</v>
      </c>
      <c r="AV277" s="349" t="s">
        <v>1538</v>
      </c>
    </row>
    <row r="278" spans="1:48">
      <c r="A278" s="349" t="s">
        <v>183</v>
      </c>
      <c r="B278" s="349">
        <v>65</v>
      </c>
      <c r="C278" s="349" t="s">
        <v>1535</v>
      </c>
      <c r="D278" s="349" t="s">
        <v>1536</v>
      </c>
      <c r="E278" s="349">
        <v>0.79800000000000004</v>
      </c>
      <c r="I278" s="350">
        <v>6461</v>
      </c>
      <c r="J278" s="350">
        <v>-11.5</v>
      </c>
      <c r="N278" s="349">
        <v>184.667</v>
      </c>
      <c r="P278" s="350">
        <v>181.77500000000001</v>
      </c>
      <c r="R278" s="349" t="s">
        <v>635</v>
      </c>
      <c r="S278" s="349">
        <v>89</v>
      </c>
      <c r="T278" s="349" t="s">
        <v>620</v>
      </c>
      <c r="U278" s="349" t="s">
        <v>1083</v>
      </c>
      <c r="W278" s="349" t="s">
        <v>1083</v>
      </c>
      <c r="X278" s="349">
        <v>6</v>
      </c>
      <c r="Y278" s="349">
        <v>488.1</v>
      </c>
      <c r="Z278" s="349">
        <v>523.29999999999995</v>
      </c>
      <c r="AA278" s="349">
        <v>35.200000000000003</v>
      </c>
      <c r="AC278" s="350">
        <v>2.1320000000000001</v>
      </c>
      <c r="AD278" s="350">
        <v>0.76</v>
      </c>
      <c r="AG278" s="350">
        <v>7578</v>
      </c>
      <c r="AH278" s="350">
        <v>8999</v>
      </c>
      <c r="AM278" s="350" t="s">
        <v>869</v>
      </c>
      <c r="AN278" s="350" t="s">
        <v>1131</v>
      </c>
      <c r="AO278" s="350" t="s">
        <v>1543</v>
      </c>
      <c r="AR278" s="349">
        <v>1</v>
      </c>
      <c r="AT278" s="350">
        <v>1.1730875999999999</v>
      </c>
      <c r="AV278" s="349" t="s">
        <v>1538</v>
      </c>
    </row>
    <row r="279" spans="1:48">
      <c r="A279" s="349" t="s">
        <v>183</v>
      </c>
      <c r="B279" s="349">
        <v>66</v>
      </c>
      <c r="C279" s="349" t="s">
        <v>1535</v>
      </c>
      <c r="D279" s="349" t="s">
        <v>1536</v>
      </c>
      <c r="E279" s="349">
        <v>0.79800000000000004</v>
      </c>
      <c r="K279" s="350">
        <v>23553</v>
      </c>
      <c r="L279" s="350">
        <v>9.6</v>
      </c>
      <c r="N279" s="349">
        <v>137.10300000000001</v>
      </c>
      <c r="Q279" s="350">
        <v>130.55600000000001</v>
      </c>
      <c r="R279" s="349" t="s">
        <v>645</v>
      </c>
      <c r="S279" s="349">
        <v>0</v>
      </c>
      <c r="T279" s="349" t="s">
        <v>646</v>
      </c>
      <c r="U279" s="349" t="s">
        <v>673</v>
      </c>
      <c r="W279" s="349" t="s">
        <v>675</v>
      </c>
      <c r="X279" s="349">
        <v>1</v>
      </c>
      <c r="Y279" s="349">
        <v>29.5</v>
      </c>
      <c r="Z279" s="349">
        <v>83.8</v>
      </c>
      <c r="AA279" s="349">
        <v>54.3</v>
      </c>
      <c r="AE279" s="350">
        <v>6.5469999999999997</v>
      </c>
      <c r="AI279" s="350">
        <v>4699</v>
      </c>
      <c r="AP279" s="350" t="s">
        <v>1544</v>
      </c>
      <c r="AQ279" s="350" t="s">
        <v>1545</v>
      </c>
      <c r="AR279" s="349">
        <v>1</v>
      </c>
      <c r="AU279" s="350">
        <v>5.0147795000000004</v>
      </c>
      <c r="AV279" s="349" t="s">
        <v>1546</v>
      </c>
    </row>
    <row r="280" spans="1:48">
      <c r="A280" s="349" t="s">
        <v>183</v>
      </c>
      <c r="B280" s="349">
        <v>66</v>
      </c>
      <c r="C280" s="349" t="s">
        <v>1535</v>
      </c>
      <c r="D280" s="349" t="s">
        <v>1536</v>
      </c>
      <c r="E280" s="349">
        <v>0.79800000000000004</v>
      </c>
      <c r="F280" s="350" t="s">
        <v>764</v>
      </c>
      <c r="K280" s="350">
        <v>4330</v>
      </c>
      <c r="L280" s="350">
        <v>17.870999999999999</v>
      </c>
      <c r="N280" s="349">
        <v>7.3310000000000004</v>
      </c>
      <c r="Q280" s="350">
        <v>6.9779999999999998</v>
      </c>
      <c r="R280" s="349" t="s">
        <v>645</v>
      </c>
      <c r="S280" s="349">
        <v>0</v>
      </c>
      <c r="T280" s="349" t="s">
        <v>646</v>
      </c>
      <c r="U280" s="349" t="s">
        <v>673</v>
      </c>
      <c r="W280" s="349" t="s">
        <v>675</v>
      </c>
      <c r="X280" s="349">
        <v>2</v>
      </c>
      <c r="Y280" s="349">
        <v>233.9</v>
      </c>
      <c r="Z280" s="349">
        <v>264</v>
      </c>
      <c r="AA280" s="349">
        <v>30.1</v>
      </c>
      <c r="AE280" s="350">
        <v>0.35299999999999998</v>
      </c>
      <c r="AI280" s="350">
        <v>861</v>
      </c>
      <c r="AP280" s="350" t="s">
        <v>1475</v>
      </c>
      <c r="AQ280" s="350" t="s">
        <v>1547</v>
      </c>
      <c r="AR280" s="349">
        <v>0</v>
      </c>
      <c r="AU280" s="350">
        <v>5.0524706999999998</v>
      </c>
      <c r="AV280" s="349" t="s">
        <v>1546</v>
      </c>
    </row>
    <row r="281" spans="1:48">
      <c r="A281" s="349" t="s">
        <v>183</v>
      </c>
      <c r="B281" s="349">
        <v>66</v>
      </c>
      <c r="C281" s="349" t="s">
        <v>1535</v>
      </c>
      <c r="D281" s="349" t="s">
        <v>1536</v>
      </c>
      <c r="E281" s="349">
        <v>0.79800000000000004</v>
      </c>
      <c r="K281" s="350">
        <v>23432</v>
      </c>
      <c r="L281" s="350">
        <v>9.8689999999999998</v>
      </c>
      <c r="N281" s="349">
        <v>134.553</v>
      </c>
      <c r="Q281" s="350">
        <v>128.12700000000001</v>
      </c>
      <c r="R281" s="349" t="s">
        <v>645</v>
      </c>
      <c r="S281" s="349">
        <v>0</v>
      </c>
      <c r="T281" s="349" t="s">
        <v>646</v>
      </c>
      <c r="U281" s="349" t="s">
        <v>673</v>
      </c>
      <c r="W281" s="349" t="s">
        <v>675</v>
      </c>
      <c r="X281" s="349">
        <v>3</v>
      </c>
      <c r="Y281" s="349">
        <v>412.8</v>
      </c>
      <c r="Z281" s="349">
        <v>465.2</v>
      </c>
      <c r="AA281" s="349">
        <v>52.5</v>
      </c>
      <c r="AE281" s="350">
        <v>6.4269999999999996</v>
      </c>
      <c r="AI281" s="350">
        <v>4674</v>
      </c>
      <c r="AP281" s="350" t="s">
        <v>1462</v>
      </c>
      <c r="AQ281" s="350" t="s">
        <v>1548</v>
      </c>
      <c r="AR281" s="349">
        <v>0</v>
      </c>
      <c r="AU281" s="350">
        <v>5.0160064000000002</v>
      </c>
      <c r="AV281" s="349" t="s">
        <v>1546</v>
      </c>
    </row>
    <row r="282" spans="1:48">
      <c r="A282" s="349" t="s">
        <v>183</v>
      </c>
      <c r="B282" s="349">
        <v>67</v>
      </c>
      <c r="C282" s="349" t="s">
        <v>172</v>
      </c>
      <c r="D282" s="349" t="s">
        <v>536</v>
      </c>
      <c r="E282" s="349">
        <v>0.76900000000000002</v>
      </c>
      <c r="G282" s="350">
        <v>10217</v>
      </c>
      <c r="H282" s="350">
        <v>0.47099999999999997</v>
      </c>
      <c r="N282" s="349">
        <v>186.74100000000001</v>
      </c>
      <c r="O282" s="350">
        <v>185.34800000000001</v>
      </c>
      <c r="R282" s="349" t="s">
        <v>619</v>
      </c>
      <c r="S282" s="349">
        <v>0</v>
      </c>
      <c r="T282" s="349" t="s">
        <v>620</v>
      </c>
      <c r="U282" s="349" t="s">
        <v>1105</v>
      </c>
      <c r="W282" s="349" t="s">
        <v>1105</v>
      </c>
      <c r="X282" s="349">
        <v>1</v>
      </c>
      <c r="Y282" s="349">
        <v>13.2</v>
      </c>
      <c r="Z282" s="349">
        <v>38.4</v>
      </c>
      <c r="AA282" s="349">
        <v>25.2</v>
      </c>
      <c r="AB282" s="350">
        <v>1.393</v>
      </c>
      <c r="AF282" s="350">
        <v>6977</v>
      </c>
      <c r="AJ282" s="350" t="s">
        <v>623</v>
      </c>
      <c r="AK282" s="350" t="s">
        <v>884</v>
      </c>
      <c r="AL282" s="350" t="s">
        <v>1549</v>
      </c>
      <c r="AR282" s="349">
        <v>0</v>
      </c>
      <c r="AS282" s="350">
        <v>0.68309390000000003</v>
      </c>
      <c r="AV282" s="349" t="s">
        <v>1550</v>
      </c>
    </row>
    <row r="283" spans="1:48">
      <c r="A283" s="349" t="s">
        <v>183</v>
      </c>
      <c r="B283" s="349">
        <v>67</v>
      </c>
      <c r="C283" s="349" t="s">
        <v>172</v>
      </c>
      <c r="D283" s="349" t="s">
        <v>536</v>
      </c>
      <c r="E283" s="349">
        <v>0.76900000000000002</v>
      </c>
      <c r="G283" s="350">
        <v>10228</v>
      </c>
      <c r="H283" s="350">
        <v>0</v>
      </c>
      <c r="N283" s="349">
        <v>187.53299999999999</v>
      </c>
      <c r="O283" s="350">
        <v>186.13499999999999</v>
      </c>
      <c r="R283" s="349" t="s">
        <v>619</v>
      </c>
      <c r="S283" s="349">
        <v>0</v>
      </c>
      <c r="T283" s="349" t="s">
        <v>620</v>
      </c>
      <c r="U283" s="349" t="s">
        <v>1105</v>
      </c>
      <c r="W283" s="349" t="s">
        <v>1105</v>
      </c>
      <c r="X283" s="349">
        <v>2</v>
      </c>
      <c r="Y283" s="349">
        <v>53.5</v>
      </c>
      <c r="Z283" s="349">
        <v>78.599999999999994</v>
      </c>
      <c r="AA283" s="349">
        <v>25.2</v>
      </c>
      <c r="AB283" s="350">
        <v>1.3979999999999999</v>
      </c>
      <c r="AF283" s="350">
        <v>6980</v>
      </c>
      <c r="AJ283" s="350" t="s">
        <v>627</v>
      </c>
      <c r="AK283" s="350" t="s">
        <v>708</v>
      </c>
      <c r="AL283" s="350" t="s">
        <v>1551</v>
      </c>
      <c r="AR283" s="349">
        <v>1</v>
      </c>
      <c r="AS283" s="350">
        <v>0.68277239999999995</v>
      </c>
      <c r="AV283" s="349" t="s">
        <v>1550</v>
      </c>
    </row>
    <row r="284" spans="1:48">
      <c r="A284" s="349" t="s">
        <v>183</v>
      </c>
      <c r="B284" s="349">
        <v>67</v>
      </c>
      <c r="C284" s="349" t="s">
        <v>172</v>
      </c>
      <c r="D284" s="349" t="s">
        <v>536</v>
      </c>
      <c r="E284" s="349">
        <v>0.76900000000000002</v>
      </c>
      <c r="F284" s="350" t="s">
        <v>630</v>
      </c>
      <c r="G284" s="350">
        <v>2471</v>
      </c>
      <c r="H284" s="350">
        <v>-1.72</v>
      </c>
      <c r="M284" s="350">
        <v>11.1136213</v>
      </c>
      <c r="N284" s="349">
        <v>50.052</v>
      </c>
      <c r="O284" s="350">
        <v>49.679000000000002</v>
      </c>
      <c r="R284" s="349" t="s">
        <v>619</v>
      </c>
      <c r="S284" s="349">
        <v>0</v>
      </c>
      <c r="T284" s="349" t="s">
        <v>620</v>
      </c>
      <c r="U284" s="349" t="s">
        <v>1105</v>
      </c>
      <c r="W284" s="349" t="s">
        <v>1105</v>
      </c>
      <c r="X284" s="349">
        <v>3</v>
      </c>
      <c r="Y284" s="349">
        <v>82.4</v>
      </c>
      <c r="Z284" s="349">
        <v>146.6</v>
      </c>
      <c r="AA284" s="349">
        <v>64.2</v>
      </c>
      <c r="AB284" s="350">
        <v>0.372</v>
      </c>
      <c r="AF284" s="350">
        <v>1685</v>
      </c>
      <c r="AJ284" s="350" t="s">
        <v>714</v>
      </c>
      <c r="AK284" s="350" t="s">
        <v>1447</v>
      </c>
      <c r="AL284" s="350" t="s">
        <v>1552</v>
      </c>
      <c r="AR284" s="349">
        <v>0</v>
      </c>
      <c r="AS284" s="350">
        <v>0.68159789999999998</v>
      </c>
      <c r="AV284" s="349" t="s">
        <v>1550</v>
      </c>
    </row>
    <row r="285" spans="1:48">
      <c r="A285" s="349" t="s">
        <v>183</v>
      </c>
      <c r="B285" s="349">
        <v>67</v>
      </c>
      <c r="C285" s="349" t="s">
        <v>172</v>
      </c>
      <c r="D285" s="349" t="s">
        <v>536</v>
      </c>
      <c r="E285" s="349">
        <v>0.76900000000000002</v>
      </c>
      <c r="F285" s="350" t="s">
        <v>634</v>
      </c>
      <c r="I285" s="350">
        <v>6008</v>
      </c>
      <c r="J285" s="350">
        <v>8.532</v>
      </c>
      <c r="M285" s="350">
        <v>70.862668299999996</v>
      </c>
      <c r="N285" s="349">
        <v>170.36</v>
      </c>
      <c r="P285" s="350">
        <v>167.64599999999999</v>
      </c>
      <c r="R285" s="349" t="s">
        <v>635</v>
      </c>
      <c r="S285" s="349">
        <v>89</v>
      </c>
      <c r="T285" s="349" t="s">
        <v>620</v>
      </c>
      <c r="U285" s="349" t="s">
        <v>1105</v>
      </c>
      <c r="W285" s="349" t="s">
        <v>1105</v>
      </c>
      <c r="X285" s="349">
        <v>4</v>
      </c>
      <c r="Y285" s="349">
        <v>200.7</v>
      </c>
      <c r="Z285" s="349">
        <v>293.10000000000002</v>
      </c>
      <c r="AA285" s="349">
        <v>92.5</v>
      </c>
      <c r="AC285" s="350">
        <v>2.0049999999999999</v>
      </c>
      <c r="AD285" s="350">
        <v>0.70899999999999996</v>
      </c>
      <c r="AG285" s="350">
        <v>7272</v>
      </c>
      <c r="AH285" s="350">
        <v>8488</v>
      </c>
      <c r="AM285" s="350" t="s">
        <v>979</v>
      </c>
      <c r="AN285" s="350" t="s">
        <v>1098</v>
      </c>
      <c r="AO285" s="350" t="s">
        <v>1541</v>
      </c>
      <c r="AR285" s="349">
        <v>0</v>
      </c>
      <c r="AT285" s="350">
        <v>1.1957671999999999</v>
      </c>
      <c r="AV285" s="349" t="s">
        <v>1550</v>
      </c>
    </row>
    <row r="286" spans="1:48">
      <c r="A286" s="349" t="s">
        <v>183</v>
      </c>
      <c r="B286" s="349">
        <v>67</v>
      </c>
      <c r="C286" s="349" t="s">
        <v>172</v>
      </c>
      <c r="D286" s="349" t="s">
        <v>536</v>
      </c>
      <c r="E286" s="349">
        <v>0.76900000000000002</v>
      </c>
      <c r="I286" s="350">
        <v>6469</v>
      </c>
      <c r="J286" s="350">
        <v>-10.930999999999999</v>
      </c>
      <c r="N286" s="349">
        <v>184.36099999999999</v>
      </c>
      <c r="P286" s="350">
        <v>181.471</v>
      </c>
      <c r="R286" s="349" t="s">
        <v>635</v>
      </c>
      <c r="S286" s="349">
        <v>89</v>
      </c>
      <c r="T286" s="349" t="s">
        <v>620</v>
      </c>
      <c r="U286" s="349" t="s">
        <v>1105</v>
      </c>
      <c r="W286" s="349" t="s">
        <v>1105</v>
      </c>
      <c r="X286" s="349">
        <v>5</v>
      </c>
      <c r="Y286" s="349">
        <v>437.8</v>
      </c>
      <c r="Z286" s="349">
        <v>473</v>
      </c>
      <c r="AA286" s="349">
        <v>35.200000000000003</v>
      </c>
      <c r="AC286" s="350">
        <v>2.13</v>
      </c>
      <c r="AD286" s="350">
        <v>0.75900000000000001</v>
      </c>
      <c r="AG286" s="350">
        <v>7590</v>
      </c>
      <c r="AH286" s="350">
        <v>9018</v>
      </c>
      <c r="AM286" s="350" t="s">
        <v>973</v>
      </c>
      <c r="AN286" s="350" t="s">
        <v>738</v>
      </c>
      <c r="AO286" s="350" t="s">
        <v>1553</v>
      </c>
      <c r="AR286" s="349">
        <v>0</v>
      </c>
      <c r="AT286" s="350">
        <v>1.1737930000000001</v>
      </c>
      <c r="AV286" s="349" t="s">
        <v>1550</v>
      </c>
    </row>
    <row r="287" spans="1:48">
      <c r="A287" s="349" t="s">
        <v>183</v>
      </c>
      <c r="B287" s="349">
        <v>67</v>
      </c>
      <c r="C287" s="349" t="s">
        <v>172</v>
      </c>
      <c r="D287" s="349" t="s">
        <v>536</v>
      </c>
      <c r="E287" s="349">
        <v>0.76900000000000002</v>
      </c>
      <c r="I287" s="350">
        <v>6460</v>
      </c>
      <c r="J287" s="350">
        <v>-11.5</v>
      </c>
      <c r="N287" s="349">
        <v>184.72</v>
      </c>
      <c r="P287" s="350">
        <v>181.82599999999999</v>
      </c>
      <c r="R287" s="349" t="s">
        <v>635</v>
      </c>
      <c r="S287" s="349">
        <v>89</v>
      </c>
      <c r="T287" s="349" t="s">
        <v>620</v>
      </c>
      <c r="U287" s="349" t="s">
        <v>1105</v>
      </c>
      <c r="W287" s="349" t="s">
        <v>1105</v>
      </c>
      <c r="X287" s="349">
        <v>6</v>
      </c>
      <c r="Y287" s="349">
        <v>488.1</v>
      </c>
      <c r="Z287" s="349">
        <v>523.29999999999995</v>
      </c>
      <c r="AA287" s="349">
        <v>35.200000000000003</v>
      </c>
      <c r="AC287" s="350">
        <v>2.133</v>
      </c>
      <c r="AD287" s="350">
        <v>0.76</v>
      </c>
      <c r="AG287" s="350">
        <v>7576</v>
      </c>
      <c r="AH287" s="350">
        <v>8999</v>
      </c>
      <c r="AM287" s="350" t="s">
        <v>973</v>
      </c>
      <c r="AN287" s="350" t="s">
        <v>692</v>
      </c>
      <c r="AO287" s="350" t="s">
        <v>1507</v>
      </c>
      <c r="AR287" s="349">
        <v>1</v>
      </c>
      <c r="AT287" s="350">
        <v>1.1731297999999999</v>
      </c>
      <c r="AV287" s="349" t="s">
        <v>1550</v>
      </c>
    </row>
    <row r="288" spans="1:48">
      <c r="A288" s="349" t="s">
        <v>183</v>
      </c>
      <c r="B288" s="349">
        <v>68</v>
      </c>
      <c r="C288" s="349" t="s">
        <v>172</v>
      </c>
      <c r="D288" s="349" t="s">
        <v>536</v>
      </c>
      <c r="E288" s="349">
        <v>0.76900000000000002</v>
      </c>
      <c r="K288" s="350">
        <v>23449</v>
      </c>
      <c r="L288" s="350">
        <v>9.6</v>
      </c>
      <c r="N288" s="349">
        <v>136.613</v>
      </c>
      <c r="Q288" s="350">
        <v>130.09</v>
      </c>
      <c r="R288" s="349" t="s">
        <v>645</v>
      </c>
      <c r="S288" s="349">
        <v>0</v>
      </c>
      <c r="T288" s="349" t="s">
        <v>646</v>
      </c>
      <c r="U288" s="349" t="s">
        <v>673</v>
      </c>
      <c r="W288" s="349" t="s">
        <v>675</v>
      </c>
      <c r="X288" s="349">
        <v>1</v>
      </c>
      <c r="Y288" s="349">
        <v>29.5</v>
      </c>
      <c r="Z288" s="349">
        <v>83.6</v>
      </c>
      <c r="AA288" s="349">
        <v>54.1</v>
      </c>
      <c r="AE288" s="350">
        <v>6.5229999999999997</v>
      </c>
      <c r="AI288" s="350">
        <v>4679</v>
      </c>
      <c r="AP288" s="350" t="s">
        <v>1554</v>
      </c>
      <c r="AQ288" s="350" t="s">
        <v>1555</v>
      </c>
      <c r="AR288" s="349">
        <v>1</v>
      </c>
      <c r="AU288" s="350">
        <v>5.0143009999999997</v>
      </c>
      <c r="AV288" s="349" t="s">
        <v>1556</v>
      </c>
    </row>
    <row r="289" spans="1:48">
      <c r="A289" s="349" t="s">
        <v>183</v>
      </c>
      <c r="B289" s="349">
        <v>68</v>
      </c>
      <c r="C289" s="349" t="s">
        <v>172</v>
      </c>
      <c r="D289" s="349" t="s">
        <v>536</v>
      </c>
      <c r="E289" s="349">
        <v>0.76900000000000002</v>
      </c>
      <c r="K289" s="350">
        <v>23266</v>
      </c>
      <c r="L289" s="350">
        <v>9.8919999999999995</v>
      </c>
      <c r="N289" s="349">
        <v>133.447</v>
      </c>
      <c r="Q289" s="350">
        <v>127.07299999999999</v>
      </c>
      <c r="R289" s="349" t="s">
        <v>645</v>
      </c>
      <c r="S289" s="349">
        <v>0</v>
      </c>
      <c r="T289" s="349" t="s">
        <v>646</v>
      </c>
      <c r="U289" s="349" t="s">
        <v>673</v>
      </c>
      <c r="W289" s="349" t="s">
        <v>675</v>
      </c>
      <c r="X289" s="349">
        <v>2</v>
      </c>
      <c r="Y289" s="349">
        <v>412.8</v>
      </c>
      <c r="Z289" s="349">
        <v>465.2</v>
      </c>
      <c r="AA289" s="349">
        <v>52.5</v>
      </c>
      <c r="AE289" s="350">
        <v>6.3739999999999997</v>
      </c>
      <c r="AI289" s="350">
        <v>4641</v>
      </c>
      <c r="AP289" s="350" t="s">
        <v>752</v>
      </c>
      <c r="AQ289" s="350" t="s">
        <v>1557</v>
      </c>
      <c r="AR289" s="349">
        <v>0</v>
      </c>
      <c r="AU289" s="350">
        <v>5.0156307</v>
      </c>
      <c r="AV289" s="349" t="s">
        <v>1556</v>
      </c>
    </row>
    <row r="290" spans="1:48">
      <c r="A290" s="349" t="s">
        <v>183</v>
      </c>
      <c r="B290" s="349">
        <v>69</v>
      </c>
      <c r="C290" s="349" t="s">
        <v>173</v>
      </c>
      <c r="D290" s="349" t="s">
        <v>536</v>
      </c>
      <c r="E290" s="349">
        <v>0.78</v>
      </c>
      <c r="G290" s="350">
        <v>10188</v>
      </c>
      <c r="H290" s="350">
        <v>0.45100000000000001</v>
      </c>
      <c r="N290" s="349">
        <v>186.71</v>
      </c>
      <c r="O290" s="350">
        <v>185.316</v>
      </c>
      <c r="R290" s="349" t="s">
        <v>619</v>
      </c>
      <c r="S290" s="349">
        <v>0</v>
      </c>
      <c r="T290" s="349" t="s">
        <v>620</v>
      </c>
      <c r="U290" s="349" t="s">
        <v>705</v>
      </c>
      <c r="W290" s="349" t="s">
        <v>705</v>
      </c>
      <c r="X290" s="349">
        <v>1</v>
      </c>
      <c r="Y290" s="349">
        <v>13.2</v>
      </c>
      <c r="Z290" s="349">
        <v>38.4</v>
      </c>
      <c r="AA290" s="349">
        <v>25.2</v>
      </c>
      <c r="AB290" s="350">
        <v>1.393</v>
      </c>
      <c r="AF290" s="350">
        <v>6962</v>
      </c>
      <c r="AJ290" s="350" t="s">
        <v>1299</v>
      </c>
      <c r="AK290" s="350" t="s">
        <v>924</v>
      </c>
      <c r="AL290" s="350" t="s">
        <v>1558</v>
      </c>
      <c r="AR290" s="349">
        <v>0</v>
      </c>
      <c r="AS290" s="350">
        <v>0.68344300000000002</v>
      </c>
      <c r="AV290" s="349" t="s">
        <v>1559</v>
      </c>
    </row>
    <row r="291" spans="1:48">
      <c r="A291" s="349" t="s">
        <v>183</v>
      </c>
      <c r="B291" s="349">
        <v>69</v>
      </c>
      <c r="C291" s="349" t="s">
        <v>173</v>
      </c>
      <c r="D291" s="349" t="s">
        <v>536</v>
      </c>
      <c r="E291" s="349">
        <v>0.78</v>
      </c>
      <c r="G291" s="350">
        <v>10203</v>
      </c>
      <c r="H291" s="350">
        <v>0</v>
      </c>
      <c r="N291" s="349">
        <v>187.149</v>
      </c>
      <c r="O291" s="350">
        <v>185.75299999999999</v>
      </c>
      <c r="R291" s="349" t="s">
        <v>619</v>
      </c>
      <c r="S291" s="349">
        <v>0</v>
      </c>
      <c r="T291" s="349" t="s">
        <v>620</v>
      </c>
      <c r="U291" s="349" t="s">
        <v>705</v>
      </c>
      <c r="W291" s="349" t="s">
        <v>705</v>
      </c>
      <c r="X291" s="349">
        <v>2</v>
      </c>
      <c r="Y291" s="349">
        <v>53.5</v>
      </c>
      <c r="Z291" s="349">
        <v>78.599999999999994</v>
      </c>
      <c r="AA291" s="349">
        <v>25.2</v>
      </c>
      <c r="AB291" s="350">
        <v>1.3959999999999999</v>
      </c>
      <c r="AF291" s="350">
        <v>6967</v>
      </c>
      <c r="AJ291" s="350" t="s">
        <v>770</v>
      </c>
      <c r="AK291" s="350" t="s">
        <v>683</v>
      </c>
      <c r="AL291" s="350" t="s">
        <v>1560</v>
      </c>
      <c r="AR291" s="349">
        <v>1</v>
      </c>
      <c r="AS291" s="350">
        <v>0.68313480000000004</v>
      </c>
      <c r="AV291" s="349" t="s">
        <v>1559</v>
      </c>
    </row>
    <row r="292" spans="1:48">
      <c r="A292" s="349" t="s">
        <v>183</v>
      </c>
      <c r="B292" s="349">
        <v>69</v>
      </c>
      <c r="C292" s="349" t="s">
        <v>173</v>
      </c>
      <c r="D292" s="349" t="s">
        <v>536</v>
      </c>
      <c r="E292" s="349">
        <v>0.78</v>
      </c>
      <c r="F292" s="350" t="s">
        <v>630</v>
      </c>
      <c r="G292" s="350">
        <v>2496</v>
      </c>
      <c r="H292" s="350">
        <v>-1.72</v>
      </c>
      <c r="M292" s="350">
        <v>11.142902400000001</v>
      </c>
      <c r="N292" s="349">
        <v>50.901000000000003</v>
      </c>
      <c r="O292" s="350">
        <v>50.521999999999998</v>
      </c>
      <c r="R292" s="349" t="s">
        <v>619</v>
      </c>
      <c r="S292" s="349">
        <v>0</v>
      </c>
      <c r="T292" s="349" t="s">
        <v>620</v>
      </c>
      <c r="U292" s="349" t="s">
        <v>705</v>
      </c>
      <c r="W292" s="349" t="s">
        <v>705</v>
      </c>
      <c r="X292" s="349">
        <v>3</v>
      </c>
      <c r="Y292" s="349">
        <v>82.4</v>
      </c>
      <c r="Z292" s="349">
        <v>147.19999999999999</v>
      </c>
      <c r="AA292" s="349">
        <v>64.8</v>
      </c>
      <c r="AB292" s="350">
        <v>0.379</v>
      </c>
      <c r="AF292" s="350">
        <v>1703</v>
      </c>
      <c r="AJ292" s="350" t="s">
        <v>663</v>
      </c>
      <c r="AK292" s="350" t="s">
        <v>632</v>
      </c>
      <c r="AL292" s="350" t="s">
        <v>1561</v>
      </c>
      <c r="AR292" s="349">
        <v>0</v>
      </c>
      <c r="AS292" s="350">
        <v>0.68195969999999995</v>
      </c>
      <c r="AV292" s="349" t="s">
        <v>1559</v>
      </c>
    </row>
    <row r="293" spans="1:48">
      <c r="A293" s="349" t="s">
        <v>183</v>
      </c>
      <c r="B293" s="349">
        <v>69</v>
      </c>
      <c r="C293" s="349" t="s">
        <v>173</v>
      </c>
      <c r="D293" s="349" t="s">
        <v>536</v>
      </c>
      <c r="E293" s="349">
        <v>0.78</v>
      </c>
      <c r="F293" s="350" t="s">
        <v>634</v>
      </c>
      <c r="I293" s="350">
        <v>6039</v>
      </c>
      <c r="J293" s="350">
        <v>8.4610000000000003</v>
      </c>
      <c r="M293" s="350">
        <v>70.842384499999994</v>
      </c>
      <c r="N293" s="349">
        <v>172.74799999999999</v>
      </c>
      <c r="P293" s="350">
        <v>169.99600000000001</v>
      </c>
      <c r="R293" s="349" t="s">
        <v>635</v>
      </c>
      <c r="S293" s="349">
        <v>89</v>
      </c>
      <c r="T293" s="349" t="s">
        <v>620</v>
      </c>
      <c r="U293" s="349" t="s">
        <v>705</v>
      </c>
      <c r="W293" s="349" t="s">
        <v>705</v>
      </c>
      <c r="X293" s="349">
        <v>4</v>
      </c>
      <c r="Y293" s="349">
        <v>201.3</v>
      </c>
      <c r="Z293" s="349">
        <v>294.39999999999998</v>
      </c>
      <c r="AA293" s="349">
        <v>93.1</v>
      </c>
      <c r="AC293" s="350">
        <v>2.0329999999999999</v>
      </c>
      <c r="AD293" s="350">
        <v>0.71899999999999997</v>
      </c>
      <c r="AG293" s="350">
        <v>7299</v>
      </c>
      <c r="AH293" s="350">
        <v>8531</v>
      </c>
      <c r="AM293" s="350" t="s">
        <v>636</v>
      </c>
      <c r="AN293" s="350" t="s">
        <v>637</v>
      </c>
      <c r="AO293" s="350" t="s">
        <v>1173</v>
      </c>
      <c r="AR293" s="349">
        <v>0</v>
      </c>
      <c r="AT293" s="350">
        <v>1.1957150000000001</v>
      </c>
      <c r="AV293" s="349" t="s">
        <v>1559</v>
      </c>
    </row>
    <row r="294" spans="1:48">
      <c r="A294" s="349" t="s">
        <v>183</v>
      </c>
      <c r="B294" s="349">
        <v>69</v>
      </c>
      <c r="C294" s="349" t="s">
        <v>173</v>
      </c>
      <c r="D294" s="349" t="s">
        <v>536</v>
      </c>
      <c r="E294" s="349">
        <v>0.78</v>
      </c>
      <c r="I294" s="350">
        <v>6477</v>
      </c>
      <c r="J294" s="350">
        <v>-10.961</v>
      </c>
      <c r="N294" s="349">
        <v>184.29599999999999</v>
      </c>
      <c r="P294" s="350">
        <v>181.40799999999999</v>
      </c>
      <c r="R294" s="349" t="s">
        <v>635</v>
      </c>
      <c r="S294" s="349">
        <v>89</v>
      </c>
      <c r="T294" s="349" t="s">
        <v>620</v>
      </c>
      <c r="U294" s="349" t="s">
        <v>705</v>
      </c>
      <c r="W294" s="349" t="s">
        <v>705</v>
      </c>
      <c r="X294" s="349">
        <v>5</v>
      </c>
      <c r="Y294" s="349">
        <v>437.8</v>
      </c>
      <c r="Z294" s="349">
        <v>473</v>
      </c>
      <c r="AA294" s="349">
        <v>35.200000000000003</v>
      </c>
      <c r="AC294" s="350">
        <v>2.129</v>
      </c>
      <c r="AD294" s="350">
        <v>0.75900000000000001</v>
      </c>
      <c r="AG294" s="350">
        <v>7600</v>
      </c>
      <c r="AH294" s="350">
        <v>9030</v>
      </c>
      <c r="AM294" s="350" t="s">
        <v>973</v>
      </c>
      <c r="AN294" s="350" t="s">
        <v>738</v>
      </c>
      <c r="AO294" s="350" t="s">
        <v>1562</v>
      </c>
      <c r="AR294" s="349">
        <v>0</v>
      </c>
      <c r="AT294" s="350">
        <v>1.1737823999999999</v>
      </c>
      <c r="AV294" s="349" t="s">
        <v>1559</v>
      </c>
    </row>
    <row r="295" spans="1:48">
      <c r="A295" s="349" t="s">
        <v>183</v>
      </c>
      <c r="B295" s="349">
        <v>69</v>
      </c>
      <c r="C295" s="349" t="s">
        <v>173</v>
      </c>
      <c r="D295" s="349" t="s">
        <v>536</v>
      </c>
      <c r="E295" s="349">
        <v>0.78</v>
      </c>
      <c r="I295" s="350">
        <v>6468</v>
      </c>
      <c r="J295" s="350">
        <v>-11.5</v>
      </c>
      <c r="N295" s="349">
        <v>184.66200000000001</v>
      </c>
      <c r="P295" s="350">
        <v>181.77</v>
      </c>
      <c r="R295" s="349" t="s">
        <v>635</v>
      </c>
      <c r="S295" s="349">
        <v>89</v>
      </c>
      <c r="T295" s="349" t="s">
        <v>620</v>
      </c>
      <c r="U295" s="349" t="s">
        <v>705</v>
      </c>
      <c r="W295" s="349" t="s">
        <v>705</v>
      </c>
      <c r="X295" s="349">
        <v>6</v>
      </c>
      <c r="Y295" s="349">
        <v>488.1</v>
      </c>
      <c r="Z295" s="349">
        <v>523.29999999999995</v>
      </c>
      <c r="AA295" s="349">
        <v>35.200000000000003</v>
      </c>
      <c r="AC295" s="350">
        <v>2.1320000000000001</v>
      </c>
      <c r="AD295" s="350">
        <v>0.76</v>
      </c>
      <c r="AG295" s="350">
        <v>7586</v>
      </c>
      <c r="AH295" s="350">
        <v>9008</v>
      </c>
      <c r="AM295" s="350" t="s">
        <v>691</v>
      </c>
      <c r="AN295" s="350" t="s">
        <v>738</v>
      </c>
      <c r="AO295" s="350" t="s">
        <v>1520</v>
      </c>
      <c r="AR295" s="349">
        <v>1</v>
      </c>
      <c r="AT295" s="350">
        <v>1.1731507999999999</v>
      </c>
      <c r="AV295" s="349" t="s">
        <v>1559</v>
      </c>
    </row>
    <row r="296" spans="1:48">
      <c r="A296" s="349" t="s">
        <v>183</v>
      </c>
      <c r="B296" s="349">
        <v>70</v>
      </c>
      <c r="C296" s="349" t="s">
        <v>173</v>
      </c>
      <c r="D296" s="349" t="s">
        <v>536</v>
      </c>
      <c r="E296" s="349">
        <v>0.78</v>
      </c>
      <c r="K296" s="350">
        <v>23597</v>
      </c>
      <c r="L296" s="350">
        <v>9.6</v>
      </c>
      <c r="N296" s="349">
        <v>137.149</v>
      </c>
      <c r="Q296" s="350">
        <v>130.59899999999999</v>
      </c>
      <c r="R296" s="349" t="s">
        <v>645</v>
      </c>
      <c r="S296" s="349">
        <v>0</v>
      </c>
      <c r="T296" s="349" t="s">
        <v>646</v>
      </c>
      <c r="U296" s="349" t="s">
        <v>673</v>
      </c>
      <c r="W296" s="349" t="s">
        <v>675</v>
      </c>
      <c r="X296" s="349">
        <v>1</v>
      </c>
      <c r="Y296" s="349">
        <v>29.5</v>
      </c>
      <c r="Z296" s="349">
        <v>83.6</v>
      </c>
      <c r="AA296" s="349">
        <v>54.1</v>
      </c>
      <c r="AE296" s="350">
        <v>6.55</v>
      </c>
      <c r="AI296" s="350">
        <v>4708</v>
      </c>
      <c r="AP296" s="350" t="s">
        <v>1544</v>
      </c>
      <c r="AQ296" s="350" t="s">
        <v>1563</v>
      </c>
      <c r="AR296" s="349">
        <v>1</v>
      </c>
      <c r="AU296" s="350">
        <v>5.0153863000000003</v>
      </c>
      <c r="AV296" s="349" t="s">
        <v>1564</v>
      </c>
    </row>
    <row r="297" spans="1:48">
      <c r="A297" s="349" t="s">
        <v>183</v>
      </c>
      <c r="B297" s="349">
        <v>70</v>
      </c>
      <c r="C297" s="349" t="s">
        <v>173</v>
      </c>
      <c r="D297" s="349" t="s">
        <v>536</v>
      </c>
      <c r="E297" s="349">
        <v>0.78</v>
      </c>
      <c r="K297" s="350">
        <v>23341</v>
      </c>
      <c r="L297" s="350">
        <v>9.843</v>
      </c>
      <c r="N297" s="349">
        <v>133.739</v>
      </c>
      <c r="Q297" s="350">
        <v>127.35</v>
      </c>
      <c r="R297" s="349" t="s">
        <v>645</v>
      </c>
      <c r="S297" s="349">
        <v>0</v>
      </c>
      <c r="T297" s="349" t="s">
        <v>646</v>
      </c>
      <c r="U297" s="349" t="s">
        <v>673</v>
      </c>
      <c r="W297" s="349" t="s">
        <v>675</v>
      </c>
      <c r="X297" s="349">
        <v>2</v>
      </c>
      <c r="Y297" s="349">
        <v>412.8</v>
      </c>
      <c r="Z297" s="349">
        <v>465</v>
      </c>
      <c r="AA297" s="349">
        <v>52.3</v>
      </c>
      <c r="AE297" s="350">
        <v>6.3890000000000002</v>
      </c>
      <c r="AI297" s="350">
        <v>4655</v>
      </c>
      <c r="AP297" s="350" t="s">
        <v>628</v>
      </c>
      <c r="AQ297" s="350" t="s">
        <v>1565</v>
      </c>
      <c r="AR297" s="349">
        <v>0</v>
      </c>
      <c r="AU297" s="350">
        <v>5.0164945999999997</v>
      </c>
      <c r="AV297" s="349" t="s">
        <v>1564</v>
      </c>
    </row>
    <row r="298" spans="1:48">
      <c r="A298" s="349" t="s">
        <v>183</v>
      </c>
      <c r="B298" s="349">
        <v>71</v>
      </c>
      <c r="C298" s="349" t="s">
        <v>178</v>
      </c>
      <c r="D298" s="349" t="s">
        <v>512</v>
      </c>
      <c r="E298" s="349">
        <v>0.77100000000000002</v>
      </c>
      <c r="G298" s="350">
        <v>10204</v>
      </c>
      <c r="H298" s="350">
        <v>0.45700000000000002</v>
      </c>
      <c r="N298" s="349">
        <v>186.875</v>
      </c>
      <c r="O298" s="350">
        <v>185.48099999999999</v>
      </c>
      <c r="R298" s="349" t="s">
        <v>619</v>
      </c>
      <c r="S298" s="349">
        <v>0</v>
      </c>
      <c r="T298" s="349" t="s">
        <v>620</v>
      </c>
      <c r="U298" s="349" t="s">
        <v>705</v>
      </c>
      <c r="W298" s="349" t="s">
        <v>705</v>
      </c>
      <c r="X298" s="349">
        <v>1</v>
      </c>
      <c r="Y298" s="349">
        <v>13.2</v>
      </c>
      <c r="Z298" s="349">
        <v>38.4</v>
      </c>
      <c r="AA298" s="349">
        <v>25.2</v>
      </c>
      <c r="AB298" s="350">
        <v>1.3939999999999999</v>
      </c>
      <c r="AF298" s="350">
        <v>6973</v>
      </c>
      <c r="AJ298" s="350" t="s">
        <v>1253</v>
      </c>
      <c r="AK298" s="350" t="s">
        <v>1566</v>
      </c>
      <c r="AL298" s="350" t="s">
        <v>1567</v>
      </c>
      <c r="AR298" s="349">
        <v>0</v>
      </c>
      <c r="AS298" s="350">
        <v>0.68343909999999997</v>
      </c>
      <c r="AV298" s="349" t="s">
        <v>1568</v>
      </c>
    </row>
    <row r="299" spans="1:48">
      <c r="A299" s="349" t="s">
        <v>183</v>
      </c>
      <c r="B299" s="349">
        <v>71</v>
      </c>
      <c r="C299" s="349" t="s">
        <v>178</v>
      </c>
      <c r="D299" s="349" t="s">
        <v>512</v>
      </c>
      <c r="E299" s="349">
        <v>0.77100000000000002</v>
      </c>
      <c r="G299" s="350">
        <v>10208</v>
      </c>
      <c r="H299" s="350">
        <v>0</v>
      </c>
      <c r="N299" s="349">
        <v>187.46100000000001</v>
      </c>
      <c r="O299" s="350">
        <v>186.06299999999999</v>
      </c>
      <c r="R299" s="349" t="s">
        <v>619</v>
      </c>
      <c r="S299" s="349">
        <v>0</v>
      </c>
      <c r="T299" s="349" t="s">
        <v>620</v>
      </c>
      <c r="U299" s="349" t="s">
        <v>705</v>
      </c>
      <c r="W299" s="349" t="s">
        <v>705</v>
      </c>
      <c r="X299" s="349">
        <v>2</v>
      </c>
      <c r="Y299" s="349">
        <v>53.5</v>
      </c>
      <c r="Z299" s="349">
        <v>78.599999999999994</v>
      </c>
      <c r="AA299" s="349">
        <v>25.2</v>
      </c>
      <c r="AB299" s="350">
        <v>1.3979999999999999</v>
      </c>
      <c r="AF299" s="350">
        <v>6970</v>
      </c>
      <c r="AJ299" s="350" t="s">
        <v>770</v>
      </c>
      <c r="AK299" s="350" t="s">
        <v>683</v>
      </c>
      <c r="AL299" s="350" t="s">
        <v>1192</v>
      </c>
      <c r="AR299" s="349">
        <v>1</v>
      </c>
      <c r="AS299" s="350">
        <v>0.68312709999999999</v>
      </c>
      <c r="AV299" s="349" t="s">
        <v>1568</v>
      </c>
    </row>
    <row r="300" spans="1:48">
      <c r="A300" s="349" t="s">
        <v>183</v>
      </c>
      <c r="B300" s="349">
        <v>71</v>
      </c>
      <c r="C300" s="349" t="s">
        <v>178</v>
      </c>
      <c r="D300" s="349" t="s">
        <v>512</v>
      </c>
      <c r="E300" s="349">
        <v>0.77100000000000002</v>
      </c>
      <c r="F300" s="350" t="s">
        <v>630</v>
      </c>
      <c r="G300" s="350">
        <v>2672</v>
      </c>
      <c r="H300" s="350">
        <v>28.954999999999998</v>
      </c>
      <c r="M300" s="350">
        <v>12.05411</v>
      </c>
      <c r="N300" s="349">
        <v>54.427999999999997</v>
      </c>
      <c r="O300" s="350">
        <v>54.011000000000003</v>
      </c>
      <c r="R300" s="349" t="s">
        <v>619</v>
      </c>
      <c r="S300" s="349">
        <v>0</v>
      </c>
      <c r="T300" s="349" t="s">
        <v>620</v>
      </c>
      <c r="U300" s="349" t="s">
        <v>705</v>
      </c>
      <c r="W300" s="349" t="s">
        <v>705</v>
      </c>
      <c r="X300" s="349">
        <v>3</v>
      </c>
      <c r="Y300" s="349">
        <v>82.4</v>
      </c>
      <c r="Z300" s="349">
        <v>147.19999999999999</v>
      </c>
      <c r="AA300" s="349">
        <v>64.8</v>
      </c>
      <c r="AB300" s="350">
        <v>0.41799999999999998</v>
      </c>
      <c r="AF300" s="350">
        <v>1880</v>
      </c>
      <c r="AJ300" s="350" t="s">
        <v>663</v>
      </c>
      <c r="AK300" s="350" t="s">
        <v>632</v>
      </c>
      <c r="AL300" s="350" t="s">
        <v>1569</v>
      </c>
      <c r="AR300" s="349">
        <v>0</v>
      </c>
      <c r="AS300" s="350">
        <v>0.70290680000000005</v>
      </c>
      <c r="AV300" s="349" t="s">
        <v>1568</v>
      </c>
    </row>
    <row r="301" spans="1:48">
      <c r="A301" s="349" t="s">
        <v>183</v>
      </c>
      <c r="B301" s="349">
        <v>71</v>
      </c>
      <c r="C301" s="349" t="s">
        <v>178</v>
      </c>
      <c r="D301" s="349" t="s">
        <v>512</v>
      </c>
      <c r="E301" s="349">
        <v>0.77100000000000002</v>
      </c>
      <c r="F301" s="350" t="s">
        <v>634</v>
      </c>
      <c r="I301" s="350">
        <v>6498</v>
      </c>
      <c r="J301" s="350">
        <v>62.031999999999996</v>
      </c>
      <c r="M301" s="350">
        <v>76.766609900000006</v>
      </c>
      <c r="N301" s="349">
        <v>185.03399999999999</v>
      </c>
      <c r="P301" s="350">
        <v>181.98</v>
      </c>
      <c r="R301" s="349" t="s">
        <v>635</v>
      </c>
      <c r="S301" s="349">
        <v>89</v>
      </c>
      <c r="T301" s="349" t="s">
        <v>620</v>
      </c>
      <c r="U301" s="349" t="s">
        <v>705</v>
      </c>
      <c r="W301" s="349" t="s">
        <v>705</v>
      </c>
      <c r="X301" s="349">
        <v>4</v>
      </c>
      <c r="Y301" s="349">
        <v>200</v>
      </c>
      <c r="Z301" s="349">
        <v>293.10000000000002</v>
      </c>
      <c r="AA301" s="349">
        <v>93.1</v>
      </c>
      <c r="AC301" s="350">
        <v>2.2839999999999998</v>
      </c>
      <c r="AD301" s="350">
        <v>0.77</v>
      </c>
      <c r="AG301" s="350">
        <v>8250</v>
      </c>
      <c r="AH301" s="350">
        <v>9182</v>
      </c>
      <c r="AM301" s="350" t="s">
        <v>805</v>
      </c>
      <c r="AN301" s="350" t="s">
        <v>695</v>
      </c>
      <c r="AO301" s="350" t="s">
        <v>1013</v>
      </c>
      <c r="AR301" s="349">
        <v>0</v>
      </c>
      <c r="AT301" s="350">
        <v>1.2549262000000001</v>
      </c>
      <c r="AV301" s="349" t="s">
        <v>1568</v>
      </c>
    </row>
    <row r="302" spans="1:48">
      <c r="A302" s="349" t="s">
        <v>183</v>
      </c>
      <c r="B302" s="349">
        <v>71</v>
      </c>
      <c r="C302" s="349" t="s">
        <v>178</v>
      </c>
      <c r="D302" s="349" t="s">
        <v>512</v>
      </c>
      <c r="E302" s="349">
        <v>0.77100000000000002</v>
      </c>
      <c r="I302" s="350">
        <v>6453</v>
      </c>
      <c r="J302" s="350">
        <v>-10.968</v>
      </c>
      <c r="N302" s="349">
        <v>184.11799999999999</v>
      </c>
      <c r="P302" s="350">
        <v>181.232</v>
      </c>
      <c r="R302" s="349" t="s">
        <v>635</v>
      </c>
      <c r="S302" s="349">
        <v>89</v>
      </c>
      <c r="T302" s="349" t="s">
        <v>620</v>
      </c>
      <c r="U302" s="349" t="s">
        <v>705</v>
      </c>
      <c r="W302" s="349" t="s">
        <v>705</v>
      </c>
      <c r="X302" s="349">
        <v>5</v>
      </c>
      <c r="Y302" s="349">
        <v>437.8</v>
      </c>
      <c r="Z302" s="349">
        <v>473</v>
      </c>
      <c r="AA302" s="349">
        <v>35.200000000000003</v>
      </c>
      <c r="AC302" s="350">
        <v>2.1269999999999998</v>
      </c>
      <c r="AD302" s="350">
        <v>0.75800000000000001</v>
      </c>
      <c r="AG302" s="350">
        <v>7572</v>
      </c>
      <c r="AH302" s="350">
        <v>8996</v>
      </c>
      <c r="AM302" s="350" t="s">
        <v>891</v>
      </c>
      <c r="AN302" s="350" t="s">
        <v>692</v>
      </c>
      <c r="AO302" s="350" t="s">
        <v>1506</v>
      </c>
      <c r="AR302" s="349">
        <v>0</v>
      </c>
      <c r="AT302" s="350">
        <v>1.1737719</v>
      </c>
      <c r="AV302" s="349" t="s">
        <v>1568</v>
      </c>
    </row>
    <row r="303" spans="1:48">
      <c r="A303" s="349" t="s">
        <v>183</v>
      </c>
      <c r="B303" s="349">
        <v>71</v>
      </c>
      <c r="C303" s="349" t="s">
        <v>178</v>
      </c>
      <c r="D303" s="349" t="s">
        <v>512</v>
      </c>
      <c r="E303" s="349">
        <v>0.77100000000000002</v>
      </c>
      <c r="I303" s="350">
        <v>6455</v>
      </c>
      <c r="J303" s="350">
        <v>-11.5</v>
      </c>
      <c r="N303" s="349">
        <v>184.476</v>
      </c>
      <c r="P303" s="350">
        <v>181.58699999999999</v>
      </c>
      <c r="R303" s="349" t="s">
        <v>635</v>
      </c>
      <c r="S303" s="349">
        <v>89</v>
      </c>
      <c r="T303" s="349" t="s">
        <v>620</v>
      </c>
      <c r="U303" s="349" t="s">
        <v>705</v>
      </c>
      <c r="W303" s="349" t="s">
        <v>705</v>
      </c>
      <c r="X303" s="349">
        <v>6</v>
      </c>
      <c r="Y303" s="349">
        <v>488.1</v>
      </c>
      <c r="Z303" s="349">
        <v>523.29999999999995</v>
      </c>
      <c r="AA303" s="349">
        <v>35.200000000000003</v>
      </c>
      <c r="AC303" s="350">
        <v>2.13</v>
      </c>
      <c r="AD303" s="350">
        <v>0.75900000000000001</v>
      </c>
      <c r="AG303" s="350">
        <v>7571</v>
      </c>
      <c r="AH303" s="350">
        <v>8991</v>
      </c>
      <c r="AM303" s="350" t="s">
        <v>973</v>
      </c>
      <c r="AN303" s="350" t="s">
        <v>692</v>
      </c>
      <c r="AO303" s="350" t="s">
        <v>1507</v>
      </c>
      <c r="AR303" s="349">
        <v>1</v>
      </c>
      <c r="AT303" s="350">
        <v>1.173149</v>
      </c>
      <c r="AV303" s="349" t="s">
        <v>1568</v>
      </c>
    </row>
    <row r="304" spans="1:48">
      <c r="A304" s="349" t="s">
        <v>183</v>
      </c>
      <c r="B304" s="349">
        <v>72</v>
      </c>
      <c r="C304" s="349" t="s">
        <v>178</v>
      </c>
      <c r="D304" s="349" t="s">
        <v>512</v>
      </c>
      <c r="E304" s="349">
        <v>0.77100000000000002</v>
      </c>
      <c r="K304" s="350">
        <v>23460</v>
      </c>
      <c r="L304" s="350">
        <v>9.6</v>
      </c>
      <c r="N304" s="349">
        <v>136.529</v>
      </c>
      <c r="Q304" s="350">
        <v>130.00899999999999</v>
      </c>
      <c r="R304" s="349" t="s">
        <v>645</v>
      </c>
      <c r="S304" s="349">
        <v>0</v>
      </c>
      <c r="T304" s="349" t="s">
        <v>646</v>
      </c>
      <c r="U304" s="349" t="s">
        <v>673</v>
      </c>
      <c r="W304" s="349" t="s">
        <v>675</v>
      </c>
      <c r="X304" s="349">
        <v>1</v>
      </c>
      <c r="Y304" s="349">
        <v>29.5</v>
      </c>
      <c r="Z304" s="349">
        <v>83.6</v>
      </c>
      <c r="AA304" s="349">
        <v>54.1</v>
      </c>
      <c r="AE304" s="350">
        <v>6.52</v>
      </c>
      <c r="AI304" s="350">
        <v>4681</v>
      </c>
      <c r="AP304" s="350" t="s">
        <v>1544</v>
      </c>
      <c r="AQ304" s="350" t="s">
        <v>1570</v>
      </c>
      <c r="AR304" s="349">
        <v>1</v>
      </c>
      <c r="AU304" s="350">
        <v>5.0148526999999996</v>
      </c>
      <c r="AV304" s="349" t="s">
        <v>1571</v>
      </c>
    </row>
    <row r="305" spans="1:48">
      <c r="A305" s="349" t="s">
        <v>183</v>
      </c>
      <c r="B305" s="349">
        <v>72</v>
      </c>
      <c r="C305" s="349" t="s">
        <v>178</v>
      </c>
      <c r="D305" s="349" t="s">
        <v>512</v>
      </c>
      <c r="E305" s="349">
        <v>0.77100000000000002</v>
      </c>
      <c r="K305" s="350">
        <v>23434</v>
      </c>
      <c r="L305" s="350">
        <v>9.8330000000000002</v>
      </c>
      <c r="N305" s="349">
        <v>134.04</v>
      </c>
      <c r="Q305" s="350">
        <v>127.63800000000001</v>
      </c>
      <c r="R305" s="349" t="s">
        <v>645</v>
      </c>
      <c r="S305" s="349">
        <v>0</v>
      </c>
      <c r="T305" s="349" t="s">
        <v>646</v>
      </c>
      <c r="U305" s="349" t="s">
        <v>673</v>
      </c>
      <c r="W305" s="349" t="s">
        <v>675</v>
      </c>
      <c r="X305" s="349">
        <v>2</v>
      </c>
      <c r="Y305" s="349">
        <v>412.8</v>
      </c>
      <c r="Z305" s="349">
        <v>465</v>
      </c>
      <c r="AA305" s="349">
        <v>52.3</v>
      </c>
      <c r="AE305" s="350">
        <v>6.4020000000000001</v>
      </c>
      <c r="AI305" s="350">
        <v>4674</v>
      </c>
      <c r="AP305" s="350" t="s">
        <v>628</v>
      </c>
      <c r="AQ305" s="350" t="s">
        <v>1572</v>
      </c>
      <c r="AR305" s="349">
        <v>0</v>
      </c>
      <c r="AU305" s="350">
        <v>5.0159167</v>
      </c>
      <c r="AV305" s="349" t="s">
        <v>1571</v>
      </c>
    </row>
    <row r="306" spans="1:48">
      <c r="A306" s="349" t="s">
        <v>183</v>
      </c>
      <c r="B306" s="349">
        <v>73</v>
      </c>
      <c r="C306" s="349" t="s">
        <v>179</v>
      </c>
      <c r="D306" s="349" t="s">
        <v>512</v>
      </c>
      <c r="E306" s="349">
        <v>0.72</v>
      </c>
      <c r="G306" s="350">
        <v>10245</v>
      </c>
      <c r="H306" s="350">
        <v>0.42699999999999999</v>
      </c>
      <c r="N306" s="349">
        <v>187.38399999999999</v>
      </c>
      <c r="O306" s="350">
        <v>185.98699999999999</v>
      </c>
      <c r="R306" s="349" t="s">
        <v>619</v>
      </c>
      <c r="S306" s="349">
        <v>0</v>
      </c>
      <c r="T306" s="349" t="s">
        <v>620</v>
      </c>
      <c r="U306" s="349" t="s">
        <v>1105</v>
      </c>
      <c r="W306" s="349" t="s">
        <v>1105</v>
      </c>
      <c r="X306" s="349">
        <v>1</v>
      </c>
      <c r="Y306" s="349">
        <v>13.2</v>
      </c>
      <c r="Z306" s="349">
        <v>38.4</v>
      </c>
      <c r="AA306" s="349">
        <v>25.2</v>
      </c>
      <c r="AB306" s="350">
        <v>1.397</v>
      </c>
      <c r="AF306" s="350">
        <v>6996</v>
      </c>
      <c r="AJ306" s="350" t="s">
        <v>623</v>
      </c>
      <c r="AK306" s="350" t="s">
        <v>924</v>
      </c>
      <c r="AL306" s="350" t="s">
        <v>1573</v>
      </c>
      <c r="AR306" s="349">
        <v>0</v>
      </c>
      <c r="AS306" s="350">
        <v>0.68306330000000004</v>
      </c>
      <c r="AV306" s="349" t="s">
        <v>1574</v>
      </c>
    </row>
    <row r="307" spans="1:48">
      <c r="A307" s="349" t="s">
        <v>183</v>
      </c>
      <c r="B307" s="349">
        <v>73</v>
      </c>
      <c r="C307" s="349" t="s">
        <v>179</v>
      </c>
      <c r="D307" s="349" t="s">
        <v>512</v>
      </c>
      <c r="E307" s="349">
        <v>0.72</v>
      </c>
      <c r="G307" s="350">
        <v>10251</v>
      </c>
      <c r="H307" s="350">
        <v>0</v>
      </c>
      <c r="N307" s="349">
        <v>187.95500000000001</v>
      </c>
      <c r="O307" s="350">
        <v>186.554</v>
      </c>
      <c r="R307" s="349" t="s">
        <v>619</v>
      </c>
      <c r="S307" s="349">
        <v>0</v>
      </c>
      <c r="T307" s="349" t="s">
        <v>620</v>
      </c>
      <c r="U307" s="349" t="s">
        <v>1105</v>
      </c>
      <c r="W307" s="349" t="s">
        <v>1105</v>
      </c>
      <c r="X307" s="349">
        <v>2</v>
      </c>
      <c r="Y307" s="349">
        <v>53.5</v>
      </c>
      <c r="Z307" s="349">
        <v>78.599999999999994</v>
      </c>
      <c r="AA307" s="349">
        <v>25.2</v>
      </c>
      <c r="AB307" s="350">
        <v>1.401</v>
      </c>
      <c r="AF307" s="350">
        <v>6997</v>
      </c>
      <c r="AJ307" s="350" t="s">
        <v>627</v>
      </c>
      <c r="AK307" s="350" t="s">
        <v>708</v>
      </c>
      <c r="AL307" s="350" t="s">
        <v>1575</v>
      </c>
      <c r="AR307" s="349">
        <v>1</v>
      </c>
      <c r="AS307" s="350">
        <v>0.68277149999999998</v>
      </c>
      <c r="AV307" s="349" t="s">
        <v>1574</v>
      </c>
    </row>
    <row r="308" spans="1:48">
      <c r="A308" s="349" t="s">
        <v>183</v>
      </c>
      <c r="B308" s="349">
        <v>73</v>
      </c>
      <c r="C308" s="349" t="s">
        <v>179</v>
      </c>
      <c r="D308" s="349" t="s">
        <v>512</v>
      </c>
      <c r="E308" s="349">
        <v>0.72</v>
      </c>
      <c r="F308" s="350" t="s">
        <v>630</v>
      </c>
      <c r="G308" s="350">
        <v>2508</v>
      </c>
      <c r="H308" s="350">
        <v>28.99</v>
      </c>
      <c r="M308" s="350">
        <v>11.995148500000001</v>
      </c>
      <c r="N308" s="349">
        <v>50.58</v>
      </c>
      <c r="O308" s="350">
        <v>50.192</v>
      </c>
      <c r="R308" s="349" t="s">
        <v>619</v>
      </c>
      <c r="S308" s="349">
        <v>0</v>
      </c>
      <c r="T308" s="349" t="s">
        <v>620</v>
      </c>
      <c r="U308" s="349" t="s">
        <v>1105</v>
      </c>
      <c r="W308" s="349" t="s">
        <v>1105</v>
      </c>
      <c r="X308" s="349">
        <v>3</v>
      </c>
      <c r="Y308" s="349">
        <v>83</v>
      </c>
      <c r="Z308" s="349">
        <v>146.6</v>
      </c>
      <c r="AA308" s="349">
        <v>63.5</v>
      </c>
      <c r="AB308" s="350">
        <v>0.38800000000000001</v>
      </c>
      <c r="AF308" s="350">
        <v>1763</v>
      </c>
      <c r="AJ308" s="350" t="s">
        <v>714</v>
      </c>
      <c r="AK308" s="350" t="s">
        <v>664</v>
      </c>
      <c r="AL308" s="350" t="s">
        <v>1576</v>
      </c>
      <c r="AR308" s="349">
        <v>0</v>
      </c>
      <c r="AS308" s="350">
        <v>0.70256510000000005</v>
      </c>
      <c r="AV308" s="349" t="s">
        <v>1574</v>
      </c>
    </row>
    <row r="309" spans="1:48">
      <c r="A309" s="349" t="s">
        <v>183</v>
      </c>
      <c r="B309" s="349">
        <v>73</v>
      </c>
      <c r="C309" s="349" t="s">
        <v>179</v>
      </c>
      <c r="D309" s="349" t="s">
        <v>512</v>
      </c>
      <c r="E309" s="349">
        <v>0.72</v>
      </c>
      <c r="F309" s="350" t="s">
        <v>634</v>
      </c>
      <c r="I309" s="350">
        <v>6058</v>
      </c>
      <c r="J309" s="350">
        <v>62.451999999999998</v>
      </c>
      <c r="M309" s="350">
        <v>76.399759900000006</v>
      </c>
      <c r="N309" s="349">
        <v>171.96899999999999</v>
      </c>
      <c r="P309" s="350">
        <v>169.13</v>
      </c>
      <c r="R309" s="349" t="s">
        <v>635</v>
      </c>
      <c r="S309" s="349">
        <v>89</v>
      </c>
      <c r="T309" s="349" t="s">
        <v>620</v>
      </c>
      <c r="U309" s="349" t="s">
        <v>1105</v>
      </c>
      <c r="W309" s="349" t="s">
        <v>1105</v>
      </c>
      <c r="X309" s="349">
        <v>4</v>
      </c>
      <c r="Y309" s="349">
        <v>201.3</v>
      </c>
      <c r="Z309" s="349">
        <v>294.39999999999998</v>
      </c>
      <c r="AA309" s="349">
        <v>93.1</v>
      </c>
      <c r="AC309" s="350">
        <v>2.1230000000000002</v>
      </c>
      <c r="AD309" s="350">
        <v>0.71599999999999997</v>
      </c>
      <c r="AG309" s="350">
        <v>7700</v>
      </c>
      <c r="AH309" s="350">
        <v>8561</v>
      </c>
      <c r="AM309" s="350" t="s">
        <v>1097</v>
      </c>
      <c r="AN309" s="350" t="s">
        <v>1098</v>
      </c>
      <c r="AO309" s="350" t="s">
        <v>1505</v>
      </c>
      <c r="AR309" s="349">
        <v>0</v>
      </c>
      <c r="AT309" s="350">
        <v>1.2553489</v>
      </c>
      <c r="AV309" s="349" t="s">
        <v>1574</v>
      </c>
    </row>
    <row r="310" spans="1:48">
      <c r="A310" s="349" t="s">
        <v>183</v>
      </c>
      <c r="B310" s="349">
        <v>73</v>
      </c>
      <c r="C310" s="349" t="s">
        <v>179</v>
      </c>
      <c r="D310" s="349" t="s">
        <v>512</v>
      </c>
      <c r="E310" s="349">
        <v>0.72</v>
      </c>
      <c r="I310" s="350">
        <v>6475</v>
      </c>
      <c r="J310" s="350">
        <v>-10.919</v>
      </c>
      <c r="N310" s="349">
        <v>184.59200000000001</v>
      </c>
      <c r="P310" s="350">
        <v>181.69900000000001</v>
      </c>
      <c r="R310" s="349" t="s">
        <v>635</v>
      </c>
      <c r="S310" s="349">
        <v>89</v>
      </c>
      <c r="T310" s="349" t="s">
        <v>620</v>
      </c>
      <c r="U310" s="349" t="s">
        <v>1105</v>
      </c>
      <c r="W310" s="349" t="s">
        <v>1105</v>
      </c>
      <c r="X310" s="349">
        <v>5</v>
      </c>
      <c r="Y310" s="349">
        <v>437.8</v>
      </c>
      <c r="Z310" s="349">
        <v>473</v>
      </c>
      <c r="AA310" s="349">
        <v>35.200000000000003</v>
      </c>
      <c r="AC310" s="350">
        <v>2.133</v>
      </c>
      <c r="AD310" s="350">
        <v>0.76</v>
      </c>
      <c r="AG310" s="350">
        <v>7597</v>
      </c>
      <c r="AH310" s="350">
        <v>9026</v>
      </c>
      <c r="AM310" s="350" t="s">
        <v>973</v>
      </c>
      <c r="AN310" s="350" t="s">
        <v>738</v>
      </c>
      <c r="AO310" s="350" t="s">
        <v>1506</v>
      </c>
      <c r="AR310" s="349">
        <v>0</v>
      </c>
      <c r="AT310" s="350">
        <v>1.1737854999999999</v>
      </c>
      <c r="AV310" s="349" t="s">
        <v>1574</v>
      </c>
    </row>
    <row r="311" spans="1:48">
      <c r="A311" s="349" t="s">
        <v>183</v>
      </c>
      <c r="B311" s="349">
        <v>73</v>
      </c>
      <c r="C311" s="349" t="s">
        <v>179</v>
      </c>
      <c r="D311" s="349" t="s">
        <v>512</v>
      </c>
      <c r="E311" s="349">
        <v>0.72</v>
      </c>
      <c r="I311" s="350">
        <v>6474</v>
      </c>
      <c r="J311" s="350">
        <v>-11.5</v>
      </c>
      <c r="N311" s="349">
        <v>185.06399999999999</v>
      </c>
      <c r="P311" s="350">
        <v>182.166</v>
      </c>
      <c r="R311" s="349" t="s">
        <v>635</v>
      </c>
      <c r="S311" s="349">
        <v>89</v>
      </c>
      <c r="T311" s="349" t="s">
        <v>620</v>
      </c>
      <c r="U311" s="349" t="s">
        <v>1105</v>
      </c>
      <c r="W311" s="349" t="s">
        <v>1105</v>
      </c>
      <c r="X311" s="349">
        <v>6</v>
      </c>
      <c r="Y311" s="349">
        <v>488.1</v>
      </c>
      <c r="Z311" s="349">
        <v>523.29999999999995</v>
      </c>
      <c r="AA311" s="349">
        <v>35.200000000000003</v>
      </c>
      <c r="AC311" s="350">
        <v>2.137</v>
      </c>
      <c r="AD311" s="350">
        <v>0.76100000000000001</v>
      </c>
      <c r="AG311" s="350">
        <v>7593</v>
      </c>
      <c r="AH311" s="350">
        <v>9016</v>
      </c>
      <c r="AM311" s="350" t="s">
        <v>691</v>
      </c>
      <c r="AN311" s="350" t="s">
        <v>692</v>
      </c>
      <c r="AO311" s="350" t="s">
        <v>1543</v>
      </c>
      <c r="AR311" s="349">
        <v>1</v>
      </c>
      <c r="AT311" s="350">
        <v>1.1731095</v>
      </c>
      <c r="AV311" s="349" t="s">
        <v>1574</v>
      </c>
    </row>
    <row r="312" spans="1:48">
      <c r="A312" s="349" t="s">
        <v>183</v>
      </c>
      <c r="B312" s="349">
        <v>74</v>
      </c>
      <c r="C312" s="349" t="s">
        <v>179</v>
      </c>
      <c r="D312" s="349" t="s">
        <v>512</v>
      </c>
      <c r="E312" s="349">
        <v>0.72</v>
      </c>
      <c r="K312" s="350">
        <v>23693</v>
      </c>
      <c r="L312" s="350">
        <v>9.6</v>
      </c>
      <c r="N312" s="349">
        <v>137.70699999999999</v>
      </c>
      <c r="Q312" s="350">
        <v>131.131</v>
      </c>
      <c r="R312" s="349" t="s">
        <v>645</v>
      </c>
      <c r="S312" s="349">
        <v>0</v>
      </c>
      <c r="T312" s="349" t="s">
        <v>646</v>
      </c>
      <c r="U312" s="349" t="s">
        <v>673</v>
      </c>
      <c r="W312" s="349" t="s">
        <v>675</v>
      </c>
      <c r="X312" s="349">
        <v>1</v>
      </c>
      <c r="Y312" s="349">
        <v>29.5</v>
      </c>
      <c r="Z312" s="349">
        <v>83.8</v>
      </c>
      <c r="AA312" s="349">
        <v>54.3</v>
      </c>
      <c r="AE312" s="350">
        <v>6.5759999999999996</v>
      </c>
      <c r="AI312" s="350">
        <v>4727</v>
      </c>
      <c r="AP312" s="350" t="s">
        <v>1554</v>
      </c>
      <c r="AQ312" s="350" t="s">
        <v>1577</v>
      </c>
      <c r="AR312" s="349">
        <v>1</v>
      </c>
      <c r="AU312" s="350">
        <v>5.0145850999999997</v>
      </c>
      <c r="AV312" s="349" t="s">
        <v>1578</v>
      </c>
    </row>
    <row r="313" spans="1:48">
      <c r="A313" s="349" t="s">
        <v>183</v>
      </c>
      <c r="B313" s="349">
        <v>74</v>
      </c>
      <c r="C313" s="349" t="s">
        <v>179</v>
      </c>
      <c r="D313" s="349" t="s">
        <v>512</v>
      </c>
      <c r="E313" s="349">
        <v>0.72</v>
      </c>
      <c r="K313" s="350">
        <v>23475</v>
      </c>
      <c r="L313" s="350">
        <v>9.8740000000000006</v>
      </c>
      <c r="N313" s="349">
        <v>134.45699999999999</v>
      </c>
      <c r="Q313" s="350">
        <v>128.035</v>
      </c>
      <c r="R313" s="349" t="s">
        <v>645</v>
      </c>
      <c r="S313" s="349">
        <v>0</v>
      </c>
      <c r="T313" s="349" t="s">
        <v>646</v>
      </c>
      <c r="U313" s="349" t="s">
        <v>673</v>
      </c>
      <c r="W313" s="349" t="s">
        <v>675</v>
      </c>
      <c r="X313" s="349">
        <v>2</v>
      </c>
      <c r="Y313" s="349">
        <v>412.8</v>
      </c>
      <c r="Z313" s="349">
        <v>465.2</v>
      </c>
      <c r="AA313" s="349">
        <v>52.5</v>
      </c>
      <c r="AE313" s="350">
        <v>6.4219999999999997</v>
      </c>
      <c r="AI313" s="350">
        <v>4683</v>
      </c>
      <c r="AP313" s="350" t="s">
        <v>628</v>
      </c>
      <c r="AQ313" s="350" t="s">
        <v>1572</v>
      </c>
      <c r="AR313" s="349">
        <v>0</v>
      </c>
      <c r="AU313" s="350">
        <v>5.0158326000000004</v>
      </c>
      <c r="AV313" s="349" t="s">
        <v>1578</v>
      </c>
    </row>
    <row r="314" spans="1:48">
      <c r="A314" s="349" t="s">
        <v>183</v>
      </c>
      <c r="B314" s="349">
        <v>75</v>
      </c>
      <c r="C314" s="349" t="s">
        <v>186</v>
      </c>
      <c r="D314" s="349" t="s">
        <v>25</v>
      </c>
      <c r="E314" s="349">
        <v>1.0920000000000001</v>
      </c>
      <c r="G314" s="350">
        <v>10192</v>
      </c>
      <c r="H314" s="350">
        <v>0.44600000000000001</v>
      </c>
      <c r="N314" s="349">
        <v>186.48699999999999</v>
      </c>
      <c r="O314" s="350">
        <v>185.096</v>
      </c>
      <c r="R314" s="349" t="s">
        <v>619</v>
      </c>
      <c r="S314" s="349">
        <v>0</v>
      </c>
      <c r="T314" s="349" t="s">
        <v>620</v>
      </c>
      <c r="U314" s="349" t="s">
        <v>1105</v>
      </c>
      <c r="W314" s="349" t="s">
        <v>1105</v>
      </c>
      <c r="X314" s="349">
        <v>1</v>
      </c>
      <c r="Y314" s="349">
        <v>13.2</v>
      </c>
      <c r="Z314" s="349">
        <v>38.4</v>
      </c>
      <c r="AA314" s="349">
        <v>25.2</v>
      </c>
      <c r="AB314" s="350">
        <v>1.391</v>
      </c>
      <c r="AF314" s="350">
        <v>6960</v>
      </c>
      <c r="AJ314" s="350" t="s">
        <v>1579</v>
      </c>
      <c r="AK314" s="350" t="s">
        <v>1566</v>
      </c>
      <c r="AL314" s="350" t="s">
        <v>1580</v>
      </c>
      <c r="AR314" s="349">
        <v>0</v>
      </c>
      <c r="AS314" s="350">
        <v>0.68307019999999996</v>
      </c>
      <c r="AV314" s="349" t="s">
        <v>1581</v>
      </c>
    </row>
    <row r="315" spans="1:48">
      <c r="A315" s="349" t="s">
        <v>183</v>
      </c>
      <c r="B315" s="349">
        <v>75</v>
      </c>
      <c r="C315" s="349" t="s">
        <v>186</v>
      </c>
      <c r="D315" s="349" t="s">
        <v>25</v>
      </c>
      <c r="E315" s="349">
        <v>1.0920000000000001</v>
      </c>
      <c r="G315" s="350">
        <v>10223</v>
      </c>
      <c r="H315" s="350">
        <v>0</v>
      </c>
      <c r="N315" s="349">
        <v>187.548</v>
      </c>
      <c r="O315" s="350">
        <v>186.15</v>
      </c>
      <c r="R315" s="349" t="s">
        <v>619</v>
      </c>
      <c r="S315" s="349">
        <v>0</v>
      </c>
      <c r="T315" s="349" t="s">
        <v>620</v>
      </c>
      <c r="U315" s="349" t="s">
        <v>1105</v>
      </c>
      <c r="W315" s="349" t="s">
        <v>1105</v>
      </c>
      <c r="X315" s="349">
        <v>2</v>
      </c>
      <c r="Y315" s="349">
        <v>53.5</v>
      </c>
      <c r="Z315" s="349">
        <v>78.599999999999994</v>
      </c>
      <c r="AA315" s="349">
        <v>25.2</v>
      </c>
      <c r="AB315" s="350">
        <v>1.3979999999999999</v>
      </c>
      <c r="AF315" s="350">
        <v>6977</v>
      </c>
      <c r="AJ315" s="350" t="s">
        <v>707</v>
      </c>
      <c r="AK315" s="350" t="s">
        <v>624</v>
      </c>
      <c r="AL315" s="350" t="s">
        <v>1582</v>
      </c>
      <c r="AR315" s="349">
        <v>1</v>
      </c>
      <c r="AS315" s="350">
        <v>0.68276570000000003</v>
      </c>
      <c r="AV315" s="349" t="s">
        <v>1581</v>
      </c>
    </row>
    <row r="316" spans="1:48">
      <c r="A316" s="349" t="s">
        <v>183</v>
      </c>
      <c r="B316" s="349">
        <v>75</v>
      </c>
      <c r="C316" s="349" t="s">
        <v>186</v>
      </c>
      <c r="D316" s="349" t="s">
        <v>25</v>
      </c>
      <c r="E316" s="349">
        <v>1.0920000000000001</v>
      </c>
      <c r="F316" s="350" t="s">
        <v>630</v>
      </c>
      <c r="G316" s="350">
        <v>5273</v>
      </c>
      <c r="H316" s="350">
        <v>7.5510000000000002</v>
      </c>
      <c r="M316" s="350">
        <v>17.2098172</v>
      </c>
      <c r="N316" s="349">
        <v>110.062</v>
      </c>
      <c r="O316" s="350">
        <v>109.235</v>
      </c>
      <c r="R316" s="349" t="s">
        <v>619</v>
      </c>
      <c r="S316" s="349">
        <v>0</v>
      </c>
      <c r="T316" s="349" t="s">
        <v>620</v>
      </c>
      <c r="U316" s="349" t="s">
        <v>1105</v>
      </c>
      <c r="W316" s="349" t="s">
        <v>1105</v>
      </c>
      <c r="X316" s="349">
        <v>3</v>
      </c>
      <c r="Y316" s="349">
        <v>82.4</v>
      </c>
      <c r="Z316" s="349">
        <v>152.80000000000001</v>
      </c>
      <c r="AA316" s="349">
        <v>70.400000000000006</v>
      </c>
      <c r="AB316" s="350">
        <v>0.82699999999999996</v>
      </c>
      <c r="AF316" s="350">
        <v>3627</v>
      </c>
      <c r="AJ316" s="350" t="s">
        <v>688</v>
      </c>
      <c r="AK316" s="350" t="s">
        <v>689</v>
      </c>
      <c r="AL316" s="350" t="s">
        <v>1583</v>
      </c>
      <c r="AR316" s="349">
        <v>0</v>
      </c>
      <c r="AS316" s="350">
        <v>0.68792109999999995</v>
      </c>
      <c r="AV316" s="349" t="s">
        <v>1581</v>
      </c>
    </row>
    <row r="317" spans="1:48">
      <c r="A317" s="349" t="s">
        <v>183</v>
      </c>
      <c r="B317" s="349">
        <v>75</v>
      </c>
      <c r="C317" s="349" t="s">
        <v>186</v>
      </c>
      <c r="D317" s="349" t="s">
        <v>25</v>
      </c>
      <c r="E317" s="349">
        <v>1.0920000000000001</v>
      </c>
      <c r="F317" s="350" t="s">
        <v>634</v>
      </c>
      <c r="I317" s="350">
        <v>9638</v>
      </c>
      <c r="J317" s="350">
        <v>9.3870000000000005</v>
      </c>
      <c r="M317" s="350">
        <v>87.744119900000001</v>
      </c>
      <c r="N317" s="349">
        <v>299.54700000000003</v>
      </c>
      <c r="P317" s="350">
        <v>294.774</v>
      </c>
      <c r="R317" s="349" t="s">
        <v>635</v>
      </c>
      <c r="S317" s="349">
        <v>89</v>
      </c>
      <c r="T317" s="349" t="s">
        <v>620</v>
      </c>
      <c r="U317" s="349" t="s">
        <v>1105</v>
      </c>
      <c r="W317" s="349" t="s">
        <v>1105</v>
      </c>
      <c r="X317" s="349">
        <v>4</v>
      </c>
      <c r="Y317" s="349">
        <v>198.1</v>
      </c>
      <c r="Z317" s="349">
        <v>301.3</v>
      </c>
      <c r="AA317" s="349">
        <v>103.2</v>
      </c>
      <c r="AC317" s="350">
        <v>3.5270000000000001</v>
      </c>
      <c r="AD317" s="350">
        <v>1.2470000000000001</v>
      </c>
      <c r="AG317" s="350">
        <v>11723</v>
      </c>
      <c r="AH317" s="350">
        <v>13617</v>
      </c>
      <c r="AM317" s="350" t="s">
        <v>735</v>
      </c>
      <c r="AN317" s="350" t="s">
        <v>894</v>
      </c>
      <c r="AO317" s="350" t="s">
        <v>1584</v>
      </c>
      <c r="AR317" s="349">
        <v>0</v>
      </c>
      <c r="AT317" s="350">
        <v>1.1965401</v>
      </c>
      <c r="AV317" s="349" t="s">
        <v>1581</v>
      </c>
    </row>
    <row r="318" spans="1:48">
      <c r="A318" s="349" t="s">
        <v>183</v>
      </c>
      <c r="B318" s="349">
        <v>75</v>
      </c>
      <c r="C318" s="349" t="s">
        <v>186</v>
      </c>
      <c r="D318" s="349" t="s">
        <v>25</v>
      </c>
      <c r="E318" s="349">
        <v>1.0920000000000001</v>
      </c>
      <c r="I318" s="350">
        <v>6486</v>
      </c>
      <c r="J318" s="350">
        <v>-11.077</v>
      </c>
      <c r="N318" s="349">
        <v>184.952</v>
      </c>
      <c r="P318" s="350">
        <v>182.054</v>
      </c>
      <c r="R318" s="349" t="s">
        <v>635</v>
      </c>
      <c r="S318" s="349">
        <v>89</v>
      </c>
      <c r="T318" s="349" t="s">
        <v>620</v>
      </c>
      <c r="U318" s="349" t="s">
        <v>1105</v>
      </c>
      <c r="W318" s="349" t="s">
        <v>1105</v>
      </c>
      <c r="X318" s="349">
        <v>5</v>
      </c>
      <c r="Y318" s="349">
        <v>437.8</v>
      </c>
      <c r="Z318" s="349">
        <v>473</v>
      </c>
      <c r="AA318" s="349">
        <v>35.200000000000003</v>
      </c>
      <c r="AC318" s="350">
        <v>2.1360000000000001</v>
      </c>
      <c r="AD318" s="350">
        <v>0.76100000000000001</v>
      </c>
      <c r="AG318" s="350">
        <v>7609</v>
      </c>
      <c r="AH318" s="350">
        <v>9039</v>
      </c>
      <c r="AM318" s="350" t="s">
        <v>719</v>
      </c>
      <c r="AN318" s="350" t="s">
        <v>1585</v>
      </c>
      <c r="AO318" s="350" t="s">
        <v>1586</v>
      </c>
      <c r="AR318" s="349">
        <v>0</v>
      </c>
      <c r="AT318" s="350">
        <v>1.1734646</v>
      </c>
      <c r="AV318" s="349" t="s">
        <v>1581</v>
      </c>
    </row>
    <row r="319" spans="1:48">
      <c r="A319" s="349" t="s">
        <v>183</v>
      </c>
      <c r="B319" s="349">
        <v>75</v>
      </c>
      <c r="C319" s="349" t="s">
        <v>186</v>
      </c>
      <c r="D319" s="349" t="s">
        <v>25</v>
      </c>
      <c r="E319" s="349">
        <v>1.0920000000000001</v>
      </c>
      <c r="I319" s="350">
        <v>6465</v>
      </c>
      <c r="J319" s="350">
        <v>-11.5</v>
      </c>
      <c r="N319" s="349">
        <v>184.958</v>
      </c>
      <c r="P319" s="350">
        <v>182.06100000000001</v>
      </c>
      <c r="R319" s="349" t="s">
        <v>635</v>
      </c>
      <c r="S319" s="349">
        <v>89</v>
      </c>
      <c r="T319" s="349" t="s">
        <v>620</v>
      </c>
      <c r="U319" s="349" t="s">
        <v>1105</v>
      </c>
      <c r="W319" s="349" t="s">
        <v>1105</v>
      </c>
      <c r="X319" s="349">
        <v>6</v>
      </c>
      <c r="Y319" s="349">
        <v>488.1</v>
      </c>
      <c r="Z319" s="349">
        <v>523.29999999999995</v>
      </c>
      <c r="AA319" s="349">
        <v>35.200000000000003</v>
      </c>
      <c r="AC319" s="350">
        <v>2.1360000000000001</v>
      </c>
      <c r="AD319" s="350">
        <v>0.76100000000000001</v>
      </c>
      <c r="AG319" s="350">
        <v>7582</v>
      </c>
      <c r="AH319" s="350">
        <v>9005</v>
      </c>
      <c r="AM319" s="350" t="s">
        <v>721</v>
      </c>
      <c r="AN319" s="350" t="s">
        <v>829</v>
      </c>
      <c r="AO319" s="350" t="s">
        <v>1587</v>
      </c>
      <c r="AR319" s="349">
        <v>1</v>
      </c>
      <c r="AT319" s="350">
        <v>1.1729685999999999</v>
      </c>
      <c r="AV319" s="349" t="s">
        <v>1581</v>
      </c>
    </row>
    <row r="320" spans="1:48">
      <c r="A320" s="349" t="s">
        <v>183</v>
      </c>
      <c r="B320" s="349">
        <v>76</v>
      </c>
      <c r="C320" s="349" t="s">
        <v>186</v>
      </c>
      <c r="D320" s="349" t="s">
        <v>25</v>
      </c>
      <c r="E320" s="349">
        <v>1.0920000000000001</v>
      </c>
      <c r="K320" s="350">
        <v>23636</v>
      </c>
      <c r="L320" s="350">
        <v>9.6</v>
      </c>
      <c r="N320" s="349">
        <v>137.72</v>
      </c>
      <c r="Q320" s="350">
        <v>131.14400000000001</v>
      </c>
      <c r="R320" s="349" t="s">
        <v>645</v>
      </c>
      <c r="S320" s="349">
        <v>0</v>
      </c>
      <c r="T320" s="349" t="s">
        <v>646</v>
      </c>
      <c r="U320" s="349" t="s">
        <v>673</v>
      </c>
      <c r="W320" s="349" t="s">
        <v>675</v>
      </c>
      <c r="X320" s="349">
        <v>1</v>
      </c>
      <c r="Y320" s="349">
        <v>29.5</v>
      </c>
      <c r="Z320" s="349">
        <v>83.8</v>
      </c>
      <c r="AA320" s="349">
        <v>54.3</v>
      </c>
      <c r="AE320" s="350">
        <v>6.577</v>
      </c>
      <c r="AI320" s="350">
        <v>4716</v>
      </c>
      <c r="AP320" s="350" t="s">
        <v>1588</v>
      </c>
      <c r="AQ320" s="350" t="s">
        <v>1589</v>
      </c>
      <c r="AR320" s="349">
        <v>1</v>
      </c>
      <c r="AU320" s="350">
        <v>5.0150229</v>
      </c>
      <c r="AV320" s="349" t="s">
        <v>1590</v>
      </c>
    </row>
    <row r="321" spans="1:48">
      <c r="A321" s="349" t="s">
        <v>183</v>
      </c>
      <c r="B321" s="349">
        <v>76</v>
      </c>
      <c r="C321" s="349" t="s">
        <v>186</v>
      </c>
      <c r="D321" s="349" t="s">
        <v>25</v>
      </c>
      <c r="E321" s="349">
        <v>1.0920000000000001</v>
      </c>
      <c r="F321" s="350" t="s">
        <v>764</v>
      </c>
      <c r="K321" s="350">
        <v>3805</v>
      </c>
      <c r="L321" s="350">
        <v>11.305</v>
      </c>
      <c r="N321" s="349">
        <v>6.6349999999999998</v>
      </c>
      <c r="Q321" s="350">
        <v>6.3179999999999996</v>
      </c>
      <c r="R321" s="349" t="s">
        <v>645</v>
      </c>
      <c r="S321" s="349">
        <v>0</v>
      </c>
      <c r="T321" s="349" t="s">
        <v>646</v>
      </c>
      <c r="U321" s="349" t="s">
        <v>673</v>
      </c>
      <c r="W321" s="349" t="s">
        <v>675</v>
      </c>
      <c r="X321" s="349">
        <v>2</v>
      </c>
      <c r="Y321" s="349">
        <v>236</v>
      </c>
      <c r="Z321" s="349">
        <v>265.60000000000002</v>
      </c>
      <c r="AA321" s="349">
        <v>29.7</v>
      </c>
      <c r="AE321" s="350">
        <v>0.317</v>
      </c>
      <c r="AI321" s="350">
        <v>762</v>
      </c>
      <c r="AP321" s="350" t="s">
        <v>1260</v>
      </c>
      <c r="AQ321" s="350" t="s">
        <v>1591</v>
      </c>
      <c r="AR321" s="349">
        <v>0</v>
      </c>
      <c r="AU321" s="350">
        <v>5.0227947000000004</v>
      </c>
      <c r="AV321" s="349" t="s">
        <v>1590</v>
      </c>
    </row>
    <row r="322" spans="1:48">
      <c r="A322" s="349" t="s">
        <v>183</v>
      </c>
      <c r="B322" s="349">
        <v>76</v>
      </c>
      <c r="C322" s="349" t="s">
        <v>186</v>
      </c>
      <c r="D322" s="349" t="s">
        <v>25</v>
      </c>
      <c r="E322" s="349">
        <v>1.0920000000000001</v>
      </c>
      <c r="K322" s="350">
        <v>23512</v>
      </c>
      <c r="L322" s="350">
        <v>9.827</v>
      </c>
      <c r="N322" s="349">
        <v>135.08000000000001</v>
      </c>
      <c r="Q322" s="350">
        <v>128.62799999999999</v>
      </c>
      <c r="R322" s="349" t="s">
        <v>645</v>
      </c>
      <c r="S322" s="349">
        <v>0</v>
      </c>
      <c r="T322" s="349" t="s">
        <v>646</v>
      </c>
      <c r="U322" s="349" t="s">
        <v>673</v>
      </c>
      <c r="W322" s="349" t="s">
        <v>675</v>
      </c>
      <c r="X322" s="349">
        <v>3</v>
      </c>
      <c r="Y322" s="349">
        <v>412.8</v>
      </c>
      <c r="Z322" s="349">
        <v>465.2</v>
      </c>
      <c r="AA322" s="349">
        <v>52.5</v>
      </c>
      <c r="AE322" s="350">
        <v>6.452</v>
      </c>
      <c r="AI322" s="350">
        <v>4690</v>
      </c>
      <c r="AP322" s="350" t="s">
        <v>960</v>
      </c>
      <c r="AQ322" s="350" t="s">
        <v>1592</v>
      </c>
      <c r="AR322" s="349">
        <v>0</v>
      </c>
      <c r="AU322" s="350">
        <v>5.0160575999999999</v>
      </c>
      <c r="AV322" s="349" t="s">
        <v>1590</v>
      </c>
    </row>
    <row r="323" spans="1:48">
      <c r="A323" s="349" t="s">
        <v>183</v>
      </c>
      <c r="B323" s="349">
        <v>77</v>
      </c>
      <c r="C323" s="349" t="s">
        <v>187</v>
      </c>
      <c r="D323" s="349" t="s">
        <v>25</v>
      </c>
      <c r="E323" s="349">
        <v>1.1120000000000001</v>
      </c>
      <c r="G323" s="350">
        <v>10211</v>
      </c>
      <c r="H323" s="350">
        <v>0.46200000000000002</v>
      </c>
      <c r="N323" s="349">
        <v>186.51400000000001</v>
      </c>
      <c r="O323" s="350">
        <v>185.12299999999999</v>
      </c>
      <c r="R323" s="349" t="s">
        <v>619</v>
      </c>
      <c r="S323" s="349">
        <v>0</v>
      </c>
      <c r="T323" s="349" t="s">
        <v>620</v>
      </c>
      <c r="U323" s="349" t="s">
        <v>1105</v>
      </c>
      <c r="W323" s="349" t="s">
        <v>1105</v>
      </c>
      <c r="X323" s="349">
        <v>1</v>
      </c>
      <c r="Y323" s="349">
        <v>13.2</v>
      </c>
      <c r="Z323" s="349">
        <v>38.4</v>
      </c>
      <c r="AA323" s="349">
        <v>25.2</v>
      </c>
      <c r="AB323" s="350">
        <v>1.391</v>
      </c>
      <c r="AF323" s="350">
        <v>6974</v>
      </c>
      <c r="AJ323" s="350" t="s">
        <v>1253</v>
      </c>
      <c r="AK323" s="350" t="s">
        <v>1566</v>
      </c>
      <c r="AL323" s="350" t="s">
        <v>1593</v>
      </c>
      <c r="AR323" s="349">
        <v>0</v>
      </c>
      <c r="AS323" s="350">
        <v>0.68310090000000001</v>
      </c>
      <c r="AV323" s="349" t="s">
        <v>1594</v>
      </c>
    </row>
    <row r="324" spans="1:48">
      <c r="A324" s="349" t="s">
        <v>183</v>
      </c>
      <c r="B324" s="349">
        <v>77</v>
      </c>
      <c r="C324" s="349" t="s">
        <v>187</v>
      </c>
      <c r="D324" s="349" t="s">
        <v>25</v>
      </c>
      <c r="E324" s="349">
        <v>1.1120000000000001</v>
      </c>
      <c r="G324" s="350">
        <v>10225</v>
      </c>
      <c r="H324" s="350">
        <v>0</v>
      </c>
      <c r="N324" s="349">
        <v>187.70599999999999</v>
      </c>
      <c r="O324" s="350">
        <v>186.30699999999999</v>
      </c>
      <c r="R324" s="349" t="s">
        <v>619</v>
      </c>
      <c r="S324" s="349">
        <v>0</v>
      </c>
      <c r="T324" s="349" t="s">
        <v>620</v>
      </c>
      <c r="U324" s="349" t="s">
        <v>1105</v>
      </c>
      <c r="W324" s="349" t="s">
        <v>1105</v>
      </c>
      <c r="X324" s="349">
        <v>2</v>
      </c>
      <c r="Y324" s="349">
        <v>53.5</v>
      </c>
      <c r="Z324" s="349">
        <v>78.599999999999994</v>
      </c>
      <c r="AA324" s="349">
        <v>25.2</v>
      </c>
      <c r="AB324" s="350">
        <v>1.399</v>
      </c>
      <c r="AF324" s="350">
        <v>6979</v>
      </c>
      <c r="AJ324" s="350" t="s">
        <v>770</v>
      </c>
      <c r="AK324" s="350" t="s">
        <v>683</v>
      </c>
      <c r="AL324" s="350" t="s">
        <v>1595</v>
      </c>
      <c r="AR324" s="349">
        <v>1</v>
      </c>
      <c r="AS324" s="350">
        <v>0.68278530000000004</v>
      </c>
      <c r="AV324" s="349" t="s">
        <v>1594</v>
      </c>
    </row>
    <row r="325" spans="1:48">
      <c r="A325" s="349" t="s">
        <v>183</v>
      </c>
      <c r="B325" s="349">
        <v>77</v>
      </c>
      <c r="C325" s="349" t="s">
        <v>187</v>
      </c>
      <c r="D325" s="349" t="s">
        <v>25</v>
      </c>
      <c r="E325" s="349">
        <v>1.1120000000000001</v>
      </c>
      <c r="F325" s="350" t="s">
        <v>630</v>
      </c>
      <c r="G325" s="350">
        <v>5322</v>
      </c>
      <c r="H325" s="350">
        <v>7.516</v>
      </c>
      <c r="M325" s="350">
        <v>16.959011700000001</v>
      </c>
      <c r="N325" s="349">
        <v>110.444</v>
      </c>
      <c r="O325" s="350">
        <v>109.61499999999999</v>
      </c>
      <c r="R325" s="349" t="s">
        <v>619</v>
      </c>
      <c r="S325" s="349">
        <v>0</v>
      </c>
      <c r="T325" s="349" t="s">
        <v>620</v>
      </c>
      <c r="U325" s="349" t="s">
        <v>1105</v>
      </c>
      <c r="W325" s="349" t="s">
        <v>1105</v>
      </c>
      <c r="X325" s="349">
        <v>3</v>
      </c>
      <c r="Y325" s="349">
        <v>82.4</v>
      </c>
      <c r="Z325" s="349">
        <v>152.80000000000001</v>
      </c>
      <c r="AA325" s="349">
        <v>70.400000000000006</v>
      </c>
      <c r="AB325" s="350">
        <v>0.82899999999999996</v>
      </c>
      <c r="AF325" s="350">
        <v>3661</v>
      </c>
      <c r="AJ325" s="350" t="s">
        <v>688</v>
      </c>
      <c r="AK325" s="350" t="s">
        <v>632</v>
      </c>
      <c r="AL325" s="350" t="s">
        <v>1596</v>
      </c>
      <c r="AR325" s="349">
        <v>0</v>
      </c>
      <c r="AS325" s="350">
        <v>0.68791729999999995</v>
      </c>
      <c r="AV325" s="349" t="s">
        <v>1594</v>
      </c>
    </row>
    <row r="326" spans="1:48">
      <c r="A326" s="349" t="s">
        <v>183</v>
      </c>
      <c r="B326" s="349">
        <v>77</v>
      </c>
      <c r="C326" s="349" t="s">
        <v>187</v>
      </c>
      <c r="D326" s="349" t="s">
        <v>25</v>
      </c>
      <c r="E326" s="349">
        <v>1.1120000000000001</v>
      </c>
      <c r="F326" s="350" t="s">
        <v>634</v>
      </c>
      <c r="I326" s="350">
        <v>9629</v>
      </c>
      <c r="J326" s="350">
        <v>9.4510000000000005</v>
      </c>
      <c r="M326" s="350">
        <v>86.487201900000002</v>
      </c>
      <c r="N326" s="349">
        <v>300.66399999999999</v>
      </c>
      <c r="P326" s="350">
        <v>295.87200000000001</v>
      </c>
      <c r="R326" s="349" t="s">
        <v>635</v>
      </c>
      <c r="S326" s="349">
        <v>89</v>
      </c>
      <c r="T326" s="349" t="s">
        <v>620</v>
      </c>
      <c r="U326" s="349" t="s">
        <v>1105</v>
      </c>
      <c r="W326" s="349" t="s">
        <v>1105</v>
      </c>
      <c r="X326" s="349">
        <v>4</v>
      </c>
      <c r="Y326" s="349">
        <v>198.1</v>
      </c>
      <c r="Z326" s="349">
        <v>300.7</v>
      </c>
      <c r="AA326" s="349">
        <v>102.5</v>
      </c>
      <c r="AC326" s="350">
        <v>3.54</v>
      </c>
      <c r="AD326" s="350">
        <v>1.2509999999999999</v>
      </c>
      <c r="AG326" s="350">
        <v>11710</v>
      </c>
      <c r="AH326" s="350">
        <v>13604</v>
      </c>
      <c r="AM326" s="350" t="s">
        <v>735</v>
      </c>
      <c r="AN326" s="350" t="s">
        <v>639</v>
      </c>
      <c r="AO326" s="350" t="s">
        <v>1597</v>
      </c>
      <c r="AR326" s="349">
        <v>0</v>
      </c>
      <c r="AT326" s="350">
        <v>1.1966166</v>
      </c>
      <c r="AV326" s="349" t="s">
        <v>1594</v>
      </c>
    </row>
    <row r="327" spans="1:48">
      <c r="A327" s="349" t="s">
        <v>183</v>
      </c>
      <c r="B327" s="349">
        <v>77</v>
      </c>
      <c r="C327" s="349" t="s">
        <v>187</v>
      </c>
      <c r="D327" s="349" t="s">
        <v>25</v>
      </c>
      <c r="E327" s="349">
        <v>1.1120000000000001</v>
      </c>
      <c r="I327" s="350">
        <v>6462</v>
      </c>
      <c r="J327" s="350">
        <v>-11.074</v>
      </c>
      <c r="N327" s="349">
        <v>184.37799999999999</v>
      </c>
      <c r="P327" s="350">
        <v>181.489</v>
      </c>
      <c r="R327" s="349" t="s">
        <v>635</v>
      </c>
      <c r="S327" s="349">
        <v>89</v>
      </c>
      <c r="T327" s="349" t="s">
        <v>620</v>
      </c>
      <c r="U327" s="349" t="s">
        <v>1105</v>
      </c>
      <c r="W327" s="349" t="s">
        <v>1105</v>
      </c>
      <c r="X327" s="349">
        <v>5</v>
      </c>
      <c r="Y327" s="349">
        <v>437.8</v>
      </c>
      <c r="Z327" s="349">
        <v>473</v>
      </c>
      <c r="AA327" s="349">
        <v>35.200000000000003</v>
      </c>
      <c r="AC327" s="350">
        <v>2.13</v>
      </c>
      <c r="AD327" s="350">
        <v>0.75900000000000001</v>
      </c>
      <c r="AG327" s="350">
        <v>7580</v>
      </c>
      <c r="AH327" s="350">
        <v>9006</v>
      </c>
      <c r="AM327" s="350" t="s">
        <v>719</v>
      </c>
      <c r="AN327" s="350" t="s">
        <v>1585</v>
      </c>
      <c r="AO327" s="350" t="s">
        <v>1587</v>
      </c>
      <c r="AR327" s="349">
        <v>0</v>
      </c>
      <c r="AT327" s="350">
        <v>1.1734727</v>
      </c>
      <c r="AV327" s="349" t="s">
        <v>1594</v>
      </c>
    </row>
    <row r="328" spans="1:48">
      <c r="A328" s="349" t="s">
        <v>183</v>
      </c>
      <c r="B328" s="349">
        <v>77</v>
      </c>
      <c r="C328" s="349" t="s">
        <v>187</v>
      </c>
      <c r="D328" s="349" t="s">
        <v>25</v>
      </c>
      <c r="E328" s="349">
        <v>1.1120000000000001</v>
      </c>
      <c r="I328" s="350">
        <v>6453</v>
      </c>
      <c r="J328" s="350">
        <v>-11.5</v>
      </c>
      <c r="N328" s="349">
        <v>184.761</v>
      </c>
      <c r="P328" s="350">
        <v>181.86799999999999</v>
      </c>
      <c r="R328" s="349" t="s">
        <v>635</v>
      </c>
      <c r="S328" s="349">
        <v>89</v>
      </c>
      <c r="T328" s="349" t="s">
        <v>620</v>
      </c>
      <c r="U328" s="349" t="s">
        <v>1105</v>
      </c>
      <c r="W328" s="349" t="s">
        <v>1105</v>
      </c>
      <c r="X328" s="349">
        <v>6</v>
      </c>
      <c r="Y328" s="349">
        <v>488.1</v>
      </c>
      <c r="Z328" s="349">
        <v>523.29999999999995</v>
      </c>
      <c r="AA328" s="349">
        <v>35.200000000000003</v>
      </c>
      <c r="AC328" s="350">
        <v>2.133</v>
      </c>
      <c r="AD328" s="350">
        <v>0.76</v>
      </c>
      <c r="AG328" s="350">
        <v>7568</v>
      </c>
      <c r="AH328" s="350">
        <v>8988</v>
      </c>
      <c r="AM328" s="350" t="s">
        <v>721</v>
      </c>
      <c r="AN328" s="350" t="s">
        <v>829</v>
      </c>
      <c r="AO328" s="350" t="s">
        <v>1598</v>
      </c>
      <c r="AR328" s="349">
        <v>1</v>
      </c>
      <c r="AT328" s="350">
        <v>1.1729738999999999</v>
      </c>
      <c r="AV328" s="349" t="s">
        <v>1594</v>
      </c>
    </row>
    <row r="329" spans="1:48">
      <c r="A329" s="349" t="s">
        <v>183</v>
      </c>
      <c r="B329" s="349">
        <v>78</v>
      </c>
      <c r="C329" s="349" t="s">
        <v>187</v>
      </c>
      <c r="D329" s="349" t="s">
        <v>25</v>
      </c>
      <c r="E329" s="349">
        <v>1.1120000000000001</v>
      </c>
      <c r="K329" s="350">
        <v>23548</v>
      </c>
      <c r="L329" s="350">
        <v>9.6</v>
      </c>
      <c r="N329" s="349">
        <v>136.68799999999999</v>
      </c>
      <c r="Q329" s="350">
        <v>130.16</v>
      </c>
      <c r="R329" s="349" t="s">
        <v>645</v>
      </c>
      <c r="S329" s="349">
        <v>0</v>
      </c>
      <c r="T329" s="349" t="s">
        <v>646</v>
      </c>
      <c r="U329" s="349" t="s">
        <v>673</v>
      </c>
      <c r="W329" s="349" t="s">
        <v>675</v>
      </c>
      <c r="X329" s="349">
        <v>1</v>
      </c>
      <c r="Y329" s="349">
        <v>29.5</v>
      </c>
      <c r="Z329" s="349">
        <v>83.8</v>
      </c>
      <c r="AA329" s="349">
        <v>54.3</v>
      </c>
      <c r="AE329" s="350">
        <v>6.5270000000000001</v>
      </c>
      <c r="AI329" s="350">
        <v>4698</v>
      </c>
      <c r="AP329" s="350" t="s">
        <v>1599</v>
      </c>
      <c r="AQ329" s="350" t="s">
        <v>1600</v>
      </c>
      <c r="AR329" s="349">
        <v>1</v>
      </c>
      <c r="AU329" s="350">
        <v>5.0148524999999999</v>
      </c>
      <c r="AV329" s="349" t="s">
        <v>1601</v>
      </c>
    </row>
    <row r="330" spans="1:48">
      <c r="A330" s="349" t="s">
        <v>183</v>
      </c>
      <c r="B330" s="349">
        <v>78</v>
      </c>
      <c r="C330" s="349" t="s">
        <v>187</v>
      </c>
      <c r="D330" s="349" t="s">
        <v>25</v>
      </c>
      <c r="E330" s="349">
        <v>1.1120000000000001</v>
      </c>
      <c r="F330" s="350" t="s">
        <v>764</v>
      </c>
      <c r="K330" s="350">
        <v>3753</v>
      </c>
      <c r="L330" s="350">
        <v>11.372999999999999</v>
      </c>
      <c r="N330" s="349">
        <v>6.7089999999999996</v>
      </c>
      <c r="Q330" s="350">
        <v>6.3890000000000002</v>
      </c>
      <c r="R330" s="349" t="s">
        <v>645</v>
      </c>
      <c r="S330" s="349">
        <v>0</v>
      </c>
      <c r="T330" s="349" t="s">
        <v>646</v>
      </c>
      <c r="U330" s="349" t="s">
        <v>673</v>
      </c>
      <c r="W330" s="349" t="s">
        <v>675</v>
      </c>
      <c r="X330" s="349">
        <v>2</v>
      </c>
      <c r="Y330" s="349">
        <v>233.9</v>
      </c>
      <c r="Z330" s="349">
        <v>264.2</v>
      </c>
      <c r="AA330" s="349">
        <v>30.3</v>
      </c>
      <c r="AE330" s="350">
        <v>0.32100000000000001</v>
      </c>
      <c r="AI330" s="350">
        <v>751</v>
      </c>
      <c r="AP330" s="350" t="s">
        <v>1243</v>
      </c>
      <c r="AQ330" s="350" t="s">
        <v>1602</v>
      </c>
      <c r="AR330" s="349">
        <v>0</v>
      </c>
      <c r="AU330" s="350">
        <v>5.0229340999999996</v>
      </c>
      <c r="AV330" s="349" t="s">
        <v>1601</v>
      </c>
    </row>
    <row r="331" spans="1:48">
      <c r="A331" s="349" t="s">
        <v>183</v>
      </c>
      <c r="B331" s="349">
        <v>78</v>
      </c>
      <c r="C331" s="349" t="s">
        <v>187</v>
      </c>
      <c r="D331" s="349" t="s">
        <v>25</v>
      </c>
      <c r="E331" s="349">
        <v>1.1120000000000001</v>
      </c>
      <c r="K331" s="350">
        <v>23486</v>
      </c>
      <c r="L331" s="350">
        <v>9.8650000000000002</v>
      </c>
      <c r="N331" s="349">
        <v>134.82300000000001</v>
      </c>
      <c r="Q331" s="350">
        <v>128.38300000000001</v>
      </c>
      <c r="R331" s="349" t="s">
        <v>645</v>
      </c>
      <c r="S331" s="349">
        <v>0</v>
      </c>
      <c r="T331" s="349" t="s">
        <v>646</v>
      </c>
      <c r="U331" s="349" t="s">
        <v>673</v>
      </c>
      <c r="W331" s="349" t="s">
        <v>675</v>
      </c>
      <c r="X331" s="349">
        <v>3</v>
      </c>
      <c r="Y331" s="349">
        <v>412.8</v>
      </c>
      <c r="Z331" s="349">
        <v>465.2</v>
      </c>
      <c r="AA331" s="349">
        <v>52.5</v>
      </c>
      <c r="AE331" s="350">
        <v>6.44</v>
      </c>
      <c r="AI331" s="350">
        <v>4685</v>
      </c>
      <c r="AP331" s="350" t="s">
        <v>1009</v>
      </c>
      <c r="AQ331" s="350" t="s">
        <v>1603</v>
      </c>
      <c r="AR331" s="349">
        <v>0</v>
      </c>
      <c r="AU331" s="350">
        <v>5.0160600999999998</v>
      </c>
      <c r="AV331" s="349" t="s">
        <v>1601</v>
      </c>
    </row>
    <row r="332" spans="1:48">
      <c r="A332" s="349" t="s">
        <v>183</v>
      </c>
      <c r="B332" s="349">
        <v>79</v>
      </c>
      <c r="C332" s="349" t="s">
        <v>192</v>
      </c>
      <c r="D332" s="349" t="s">
        <v>21</v>
      </c>
      <c r="E332" s="349">
        <v>7.6999999999999999E-2</v>
      </c>
      <c r="G332" s="350">
        <v>10265</v>
      </c>
      <c r="H332" s="350">
        <v>0.46400000000000002</v>
      </c>
      <c r="N332" s="349">
        <v>187.374</v>
      </c>
      <c r="O332" s="350">
        <v>185.977</v>
      </c>
      <c r="R332" s="349" t="s">
        <v>619</v>
      </c>
      <c r="S332" s="349">
        <v>0</v>
      </c>
      <c r="T332" s="349" t="s">
        <v>620</v>
      </c>
      <c r="U332" s="349" t="s">
        <v>1105</v>
      </c>
      <c r="W332" s="349" t="s">
        <v>1105</v>
      </c>
      <c r="X332" s="349">
        <v>1</v>
      </c>
      <c r="Y332" s="349">
        <v>13.2</v>
      </c>
      <c r="Z332" s="349">
        <v>38.4</v>
      </c>
      <c r="AA332" s="349">
        <v>25.2</v>
      </c>
      <c r="AB332" s="350">
        <v>1.397</v>
      </c>
      <c r="AF332" s="350">
        <v>7011</v>
      </c>
      <c r="AJ332" s="350" t="s">
        <v>623</v>
      </c>
      <c r="AK332" s="350" t="s">
        <v>924</v>
      </c>
      <c r="AL332" s="350" t="s">
        <v>1604</v>
      </c>
      <c r="AR332" s="349">
        <v>0</v>
      </c>
      <c r="AS332" s="350">
        <v>0.68308650000000004</v>
      </c>
      <c r="AV332" s="349" t="s">
        <v>1605</v>
      </c>
    </row>
    <row r="333" spans="1:48">
      <c r="A333" s="349" t="s">
        <v>183</v>
      </c>
      <c r="B333" s="349">
        <v>79</v>
      </c>
      <c r="C333" s="349" t="s">
        <v>192</v>
      </c>
      <c r="D333" s="349" t="s">
        <v>21</v>
      </c>
      <c r="E333" s="349">
        <v>7.6999999999999999E-2</v>
      </c>
      <c r="G333" s="350">
        <v>10267</v>
      </c>
      <c r="H333" s="350">
        <v>0</v>
      </c>
      <c r="N333" s="349">
        <v>188.392</v>
      </c>
      <c r="O333" s="350">
        <v>186.988</v>
      </c>
      <c r="R333" s="349" t="s">
        <v>619</v>
      </c>
      <c r="S333" s="349">
        <v>0</v>
      </c>
      <c r="T333" s="349" t="s">
        <v>620</v>
      </c>
      <c r="U333" s="349" t="s">
        <v>1105</v>
      </c>
      <c r="W333" s="349" t="s">
        <v>1105</v>
      </c>
      <c r="X333" s="349">
        <v>2</v>
      </c>
      <c r="Y333" s="349">
        <v>53.5</v>
      </c>
      <c r="Z333" s="349">
        <v>78.599999999999994</v>
      </c>
      <c r="AA333" s="349">
        <v>25.2</v>
      </c>
      <c r="AB333" s="350">
        <v>1.4039999999999999</v>
      </c>
      <c r="AF333" s="350">
        <v>7008</v>
      </c>
      <c r="AJ333" s="350" t="s">
        <v>627</v>
      </c>
      <c r="AK333" s="350" t="s">
        <v>708</v>
      </c>
      <c r="AL333" s="350" t="s">
        <v>1606</v>
      </c>
      <c r="AR333" s="349">
        <v>1</v>
      </c>
      <c r="AS333" s="350">
        <v>0.68276970000000003</v>
      </c>
      <c r="AV333" s="349" t="s">
        <v>1605</v>
      </c>
    </row>
    <row r="334" spans="1:48">
      <c r="A334" s="349" t="s">
        <v>183</v>
      </c>
      <c r="B334" s="349">
        <v>79</v>
      </c>
      <c r="C334" s="349" t="s">
        <v>192</v>
      </c>
      <c r="D334" s="349" t="s">
        <v>21</v>
      </c>
      <c r="E334" s="349">
        <v>7.6999999999999999E-2</v>
      </c>
      <c r="I334" s="350">
        <v>6490</v>
      </c>
      <c r="J334" s="350">
        <v>-10.503</v>
      </c>
      <c r="N334" s="349">
        <v>184.607</v>
      </c>
      <c r="P334" s="350">
        <v>181.71199999999999</v>
      </c>
      <c r="R334" s="349" t="s">
        <v>635</v>
      </c>
      <c r="S334" s="349">
        <v>89</v>
      </c>
      <c r="T334" s="349" t="s">
        <v>620</v>
      </c>
      <c r="U334" s="349" t="s">
        <v>1105</v>
      </c>
      <c r="W334" s="349" t="s">
        <v>1105</v>
      </c>
      <c r="X334" s="349">
        <v>3</v>
      </c>
      <c r="Y334" s="349">
        <v>437.8</v>
      </c>
      <c r="Z334" s="349">
        <v>473</v>
      </c>
      <c r="AA334" s="349">
        <v>35.200000000000003</v>
      </c>
      <c r="AC334" s="350">
        <v>2.1339999999999999</v>
      </c>
      <c r="AD334" s="350">
        <v>0.76100000000000001</v>
      </c>
      <c r="AG334" s="350">
        <v>7618</v>
      </c>
      <c r="AH334" s="350">
        <v>9052</v>
      </c>
      <c r="AM334" s="350" t="s">
        <v>847</v>
      </c>
      <c r="AN334" s="350" t="s">
        <v>869</v>
      </c>
      <c r="AO334" s="350" t="s">
        <v>1607</v>
      </c>
      <c r="AR334" s="349">
        <v>0</v>
      </c>
      <c r="AT334" s="350">
        <v>1.1745756000000001</v>
      </c>
      <c r="AV334" s="349" t="s">
        <v>1605</v>
      </c>
    </row>
    <row r="335" spans="1:48">
      <c r="A335" s="349" t="s">
        <v>183</v>
      </c>
      <c r="B335" s="349">
        <v>79</v>
      </c>
      <c r="C335" s="349" t="s">
        <v>192</v>
      </c>
      <c r="D335" s="349" t="s">
        <v>21</v>
      </c>
      <c r="E335" s="349">
        <v>7.6999999999999999E-2</v>
      </c>
      <c r="I335" s="350">
        <v>6467</v>
      </c>
      <c r="J335" s="350">
        <v>-11.5</v>
      </c>
      <c r="N335" s="349">
        <v>185.29400000000001</v>
      </c>
      <c r="P335" s="350">
        <v>182.39099999999999</v>
      </c>
      <c r="R335" s="349" t="s">
        <v>635</v>
      </c>
      <c r="S335" s="349">
        <v>89</v>
      </c>
      <c r="T335" s="349" t="s">
        <v>620</v>
      </c>
      <c r="U335" s="349" t="s">
        <v>1105</v>
      </c>
      <c r="W335" s="349" t="s">
        <v>1105</v>
      </c>
      <c r="X335" s="349">
        <v>4</v>
      </c>
      <c r="Y335" s="349">
        <v>488.1</v>
      </c>
      <c r="Z335" s="349">
        <v>523.29999999999995</v>
      </c>
      <c r="AA335" s="349">
        <v>35.200000000000003</v>
      </c>
      <c r="AC335" s="350">
        <v>2.14</v>
      </c>
      <c r="AD335" s="350">
        <v>0.76300000000000001</v>
      </c>
      <c r="AG335" s="350">
        <v>7587</v>
      </c>
      <c r="AH335" s="350">
        <v>9012</v>
      </c>
      <c r="AM335" s="350" t="s">
        <v>850</v>
      </c>
      <c r="AN335" s="350" t="s">
        <v>639</v>
      </c>
      <c r="AO335" s="350" t="s">
        <v>1608</v>
      </c>
      <c r="AR335" s="349">
        <v>1</v>
      </c>
      <c r="AT335" s="350">
        <v>1.1734214999999999</v>
      </c>
      <c r="AV335" s="349" t="s">
        <v>1605</v>
      </c>
    </row>
    <row r="336" spans="1:48">
      <c r="A336" s="349" t="s">
        <v>183</v>
      </c>
      <c r="B336" s="349">
        <v>80</v>
      </c>
      <c r="C336" s="349" t="s">
        <v>192</v>
      </c>
      <c r="D336" s="349" t="s">
        <v>21</v>
      </c>
      <c r="E336" s="349">
        <v>7.6999999999999999E-2</v>
      </c>
      <c r="K336" s="350">
        <v>23767</v>
      </c>
      <c r="L336" s="350">
        <v>9.6</v>
      </c>
      <c r="N336" s="349">
        <v>138.36600000000001</v>
      </c>
      <c r="Q336" s="350">
        <v>131.75700000000001</v>
      </c>
      <c r="R336" s="349" t="s">
        <v>645</v>
      </c>
      <c r="S336" s="349">
        <v>0</v>
      </c>
      <c r="T336" s="349" t="s">
        <v>646</v>
      </c>
      <c r="U336" s="349" t="s">
        <v>673</v>
      </c>
      <c r="W336" s="349" t="s">
        <v>675</v>
      </c>
      <c r="X336" s="349">
        <v>1</v>
      </c>
      <c r="Y336" s="349">
        <v>29.5</v>
      </c>
      <c r="Z336" s="349">
        <v>83.6</v>
      </c>
      <c r="AA336" s="349">
        <v>54.1</v>
      </c>
      <c r="AE336" s="350">
        <v>6.6079999999999997</v>
      </c>
      <c r="AI336" s="350">
        <v>4741</v>
      </c>
      <c r="AP336" s="350" t="s">
        <v>1160</v>
      </c>
      <c r="AQ336" s="350" t="s">
        <v>1609</v>
      </c>
      <c r="AR336" s="349">
        <v>1</v>
      </c>
      <c r="AU336" s="350">
        <v>5.0154315</v>
      </c>
      <c r="AV336" s="349" t="s">
        <v>1610</v>
      </c>
    </row>
    <row r="337" spans="1:48">
      <c r="A337" s="349" t="s">
        <v>183</v>
      </c>
      <c r="B337" s="349">
        <v>80</v>
      </c>
      <c r="C337" s="349" t="s">
        <v>192</v>
      </c>
      <c r="D337" s="349" t="s">
        <v>21</v>
      </c>
      <c r="E337" s="349">
        <v>7.6999999999999999E-2</v>
      </c>
      <c r="F337" s="350" t="s">
        <v>764</v>
      </c>
      <c r="K337" s="350">
        <v>4120</v>
      </c>
      <c r="L337" s="350">
        <v>21.280999999999999</v>
      </c>
      <c r="N337" s="349">
        <v>8.3729999999999993</v>
      </c>
      <c r="Q337" s="350">
        <v>7.9690000000000003</v>
      </c>
      <c r="R337" s="349" t="s">
        <v>645</v>
      </c>
      <c r="S337" s="349">
        <v>0</v>
      </c>
      <c r="T337" s="349" t="s">
        <v>646</v>
      </c>
      <c r="U337" s="349" t="s">
        <v>673</v>
      </c>
      <c r="W337" s="349" t="s">
        <v>675</v>
      </c>
      <c r="X337" s="349">
        <v>2</v>
      </c>
      <c r="Y337" s="349">
        <v>237.6</v>
      </c>
      <c r="Z337" s="349">
        <v>270.89999999999998</v>
      </c>
      <c r="AA337" s="349">
        <v>33.200000000000003</v>
      </c>
      <c r="AE337" s="350">
        <v>0.40400000000000003</v>
      </c>
      <c r="AI337" s="350">
        <v>817</v>
      </c>
      <c r="AP337" s="350" t="s">
        <v>1243</v>
      </c>
      <c r="AQ337" s="350" t="s">
        <v>1602</v>
      </c>
      <c r="AR337" s="349">
        <v>0</v>
      </c>
      <c r="AU337" s="350">
        <v>5.0686708999999999</v>
      </c>
      <c r="AV337" s="349" t="s">
        <v>1610</v>
      </c>
    </row>
    <row r="338" spans="1:48">
      <c r="A338" s="349" t="s">
        <v>183</v>
      </c>
      <c r="B338" s="349">
        <v>80</v>
      </c>
      <c r="C338" s="349" t="s">
        <v>192</v>
      </c>
      <c r="D338" s="349" t="s">
        <v>21</v>
      </c>
      <c r="E338" s="349">
        <v>7.6999999999999999E-2</v>
      </c>
      <c r="K338" s="350">
        <v>23640</v>
      </c>
      <c r="L338" s="350">
        <v>9.9109999999999996</v>
      </c>
      <c r="N338" s="349">
        <v>135.80099999999999</v>
      </c>
      <c r="Q338" s="350">
        <v>129.31399999999999</v>
      </c>
      <c r="R338" s="349" t="s">
        <v>645</v>
      </c>
      <c r="S338" s="349">
        <v>0</v>
      </c>
      <c r="T338" s="349" t="s">
        <v>646</v>
      </c>
      <c r="U338" s="349" t="s">
        <v>673</v>
      </c>
      <c r="W338" s="349" t="s">
        <v>675</v>
      </c>
      <c r="X338" s="349">
        <v>3</v>
      </c>
      <c r="Y338" s="349">
        <v>412.8</v>
      </c>
      <c r="Z338" s="349">
        <v>465.4</v>
      </c>
      <c r="AA338" s="349">
        <v>52.7</v>
      </c>
      <c r="AE338" s="350">
        <v>6.4870000000000001</v>
      </c>
      <c r="AI338" s="350">
        <v>4715</v>
      </c>
      <c r="AP338" s="350" t="s">
        <v>1358</v>
      </c>
      <c r="AQ338" s="350" t="s">
        <v>1611</v>
      </c>
      <c r="AR338" s="349">
        <v>0</v>
      </c>
      <c r="AU338" s="350">
        <v>5.0168489000000003</v>
      </c>
      <c r="AV338" s="349" t="s">
        <v>1610</v>
      </c>
    </row>
    <row r="339" spans="1:48">
      <c r="A339" s="349" t="s">
        <v>183</v>
      </c>
      <c r="B339" s="349">
        <v>81</v>
      </c>
      <c r="C339" s="349" t="s">
        <v>193</v>
      </c>
      <c r="D339" s="349" t="s">
        <v>21</v>
      </c>
      <c r="E339" s="349">
        <v>0.08</v>
      </c>
      <c r="G339" s="350">
        <v>10198</v>
      </c>
      <c r="H339" s="350">
        <v>0.439</v>
      </c>
      <c r="N339" s="349">
        <v>186.44900000000001</v>
      </c>
      <c r="O339" s="350">
        <v>185.059</v>
      </c>
      <c r="R339" s="349" t="s">
        <v>619</v>
      </c>
      <c r="S339" s="349">
        <v>0</v>
      </c>
      <c r="T339" s="349" t="s">
        <v>620</v>
      </c>
      <c r="U339" s="349" t="s">
        <v>1105</v>
      </c>
      <c r="W339" s="349" t="s">
        <v>1105</v>
      </c>
      <c r="X339" s="349">
        <v>1</v>
      </c>
      <c r="Y339" s="349">
        <v>13.2</v>
      </c>
      <c r="Z339" s="349">
        <v>38.4</v>
      </c>
      <c r="AA339" s="349">
        <v>25.2</v>
      </c>
      <c r="AB339" s="350">
        <v>1.391</v>
      </c>
      <c r="AF339" s="350">
        <v>6965</v>
      </c>
      <c r="AJ339" s="350" t="s">
        <v>1347</v>
      </c>
      <c r="AK339" s="350" t="s">
        <v>1255</v>
      </c>
      <c r="AL339" s="350" t="s">
        <v>1612</v>
      </c>
      <c r="AR339" s="349">
        <v>0</v>
      </c>
      <c r="AS339" s="350">
        <v>0.68310249999999995</v>
      </c>
      <c r="AV339" s="349" t="s">
        <v>1613</v>
      </c>
    </row>
    <row r="340" spans="1:48">
      <c r="A340" s="349" t="s">
        <v>183</v>
      </c>
      <c r="B340" s="349">
        <v>81</v>
      </c>
      <c r="C340" s="349" t="s">
        <v>193</v>
      </c>
      <c r="D340" s="349" t="s">
        <v>21</v>
      </c>
      <c r="E340" s="349">
        <v>0.08</v>
      </c>
      <c r="G340" s="350">
        <v>10201</v>
      </c>
      <c r="H340" s="350">
        <v>0</v>
      </c>
      <c r="N340" s="349">
        <v>187.334</v>
      </c>
      <c r="O340" s="350">
        <v>185.93700000000001</v>
      </c>
      <c r="R340" s="349" t="s">
        <v>619</v>
      </c>
      <c r="S340" s="349">
        <v>0</v>
      </c>
      <c r="T340" s="349" t="s">
        <v>620</v>
      </c>
      <c r="U340" s="349" t="s">
        <v>1105</v>
      </c>
      <c r="W340" s="349" t="s">
        <v>1105</v>
      </c>
      <c r="X340" s="349">
        <v>2</v>
      </c>
      <c r="Y340" s="349">
        <v>53.5</v>
      </c>
      <c r="Z340" s="349">
        <v>78.599999999999994</v>
      </c>
      <c r="AA340" s="349">
        <v>25.2</v>
      </c>
      <c r="AB340" s="350">
        <v>1.397</v>
      </c>
      <c r="AF340" s="350">
        <v>6962</v>
      </c>
      <c r="AJ340" s="350" t="s">
        <v>656</v>
      </c>
      <c r="AK340" s="350" t="s">
        <v>884</v>
      </c>
      <c r="AL340" s="350" t="s">
        <v>1614</v>
      </c>
      <c r="AR340" s="349">
        <v>1</v>
      </c>
      <c r="AS340" s="350">
        <v>0.68280300000000005</v>
      </c>
      <c r="AV340" s="349" t="s">
        <v>1613</v>
      </c>
    </row>
    <row r="341" spans="1:48">
      <c r="A341" s="349" t="s">
        <v>183</v>
      </c>
      <c r="B341" s="349">
        <v>81</v>
      </c>
      <c r="C341" s="349" t="s">
        <v>193</v>
      </c>
      <c r="D341" s="349" t="s">
        <v>21</v>
      </c>
      <c r="E341" s="349">
        <v>0.08</v>
      </c>
      <c r="I341" s="350">
        <v>6494</v>
      </c>
      <c r="J341" s="350">
        <v>-10.477</v>
      </c>
      <c r="N341" s="349">
        <v>184.96899999999999</v>
      </c>
      <c r="P341" s="350">
        <v>182.06800000000001</v>
      </c>
      <c r="R341" s="349" t="s">
        <v>635</v>
      </c>
      <c r="S341" s="349">
        <v>89</v>
      </c>
      <c r="T341" s="349" t="s">
        <v>620</v>
      </c>
      <c r="U341" s="349" t="s">
        <v>1105</v>
      </c>
      <c r="W341" s="349" t="s">
        <v>1105</v>
      </c>
      <c r="X341" s="349">
        <v>3</v>
      </c>
      <c r="Y341" s="349">
        <v>437.8</v>
      </c>
      <c r="Z341" s="349">
        <v>473</v>
      </c>
      <c r="AA341" s="349">
        <v>35.200000000000003</v>
      </c>
      <c r="AC341" s="350">
        <v>2.1389999999999998</v>
      </c>
      <c r="AD341" s="350">
        <v>0.76200000000000001</v>
      </c>
      <c r="AG341" s="350">
        <v>7623</v>
      </c>
      <c r="AH341" s="350">
        <v>9056</v>
      </c>
      <c r="AM341" s="350" t="s">
        <v>890</v>
      </c>
      <c r="AN341" s="350" t="s">
        <v>869</v>
      </c>
      <c r="AO341" s="350" t="s">
        <v>1615</v>
      </c>
      <c r="AR341" s="349">
        <v>0</v>
      </c>
      <c r="AT341" s="350">
        <v>1.1747371</v>
      </c>
      <c r="AV341" s="349" t="s">
        <v>1613</v>
      </c>
    </row>
    <row r="342" spans="1:48">
      <c r="A342" s="349" t="s">
        <v>183</v>
      </c>
      <c r="B342" s="349">
        <v>81</v>
      </c>
      <c r="C342" s="349" t="s">
        <v>193</v>
      </c>
      <c r="D342" s="349" t="s">
        <v>21</v>
      </c>
      <c r="E342" s="349">
        <v>0.08</v>
      </c>
      <c r="I342" s="350">
        <v>6493</v>
      </c>
      <c r="J342" s="350">
        <v>-11.5</v>
      </c>
      <c r="N342" s="349">
        <v>185.614</v>
      </c>
      <c r="P342" s="350">
        <v>182.70599999999999</v>
      </c>
      <c r="R342" s="349" t="s">
        <v>635</v>
      </c>
      <c r="S342" s="349">
        <v>89</v>
      </c>
      <c r="T342" s="349" t="s">
        <v>620</v>
      </c>
      <c r="U342" s="349" t="s">
        <v>1105</v>
      </c>
      <c r="W342" s="349" t="s">
        <v>1105</v>
      </c>
      <c r="X342" s="349">
        <v>4</v>
      </c>
      <c r="Y342" s="349">
        <v>488.1</v>
      </c>
      <c r="Z342" s="349">
        <v>523.29999999999995</v>
      </c>
      <c r="AA342" s="349">
        <v>35.200000000000003</v>
      </c>
      <c r="AC342" s="350">
        <v>2.1440000000000001</v>
      </c>
      <c r="AD342" s="350">
        <v>0.76400000000000001</v>
      </c>
      <c r="AG342" s="350">
        <v>7618</v>
      </c>
      <c r="AH342" s="350">
        <v>9048</v>
      </c>
      <c r="AM342" s="350" t="s">
        <v>735</v>
      </c>
      <c r="AN342" s="350" t="s">
        <v>894</v>
      </c>
      <c r="AO342" s="350" t="s">
        <v>1317</v>
      </c>
      <c r="AR342" s="349">
        <v>1</v>
      </c>
      <c r="AT342" s="350">
        <v>1.1735519000000001</v>
      </c>
      <c r="AV342" s="349" t="s">
        <v>1613</v>
      </c>
    </row>
    <row r="343" spans="1:48">
      <c r="A343" s="349" t="s">
        <v>183</v>
      </c>
      <c r="B343" s="349">
        <v>82</v>
      </c>
      <c r="C343" s="349" t="s">
        <v>193</v>
      </c>
      <c r="D343" s="349" t="s">
        <v>21</v>
      </c>
      <c r="E343" s="349">
        <v>0.08</v>
      </c>
      <c r="K343" s="350">
        <v>23625</v>
      </c>
      <c r="L343" s="350">
        <v>9.6</v>
      </c>
      <c r="N343" s="349">
        <v>137.44999999999999</v>
      </c>
      <c r="Q343" s="350">
        <v>130.88499999999999</v>
      </c>
      <c r="R343" s="349" t="s">
        <v>645</v>
      </c>
      <c r="S343" s="349">
        <v>0</v>
      </c>
      <c r="T343" s="349" t="s">
        <v>646</v>
      </c>
      <c r="U343" s="349" t="s">
        <v>673</v>
      </c>
      <c r="W343" s="349" t="s">
        <v>675</v>
      </c>
      <c r="X343" s="349">
        <v>1</v>
      </c>
      <c r="Y343" s="349">
        <v>29.5</v>
      </c>
      <c r="Z343" s="349">
        <v>83.8</v>
      </c>
      <c r="AA343" s="349">
        <v>54.3</v>
      </c>
      <c r="AE343" s="350">
        <v>6.5640000000000001</v>
      </c>
      <c r="AI343" s="350">
        <v>4713</v>
      </c>
      <c r="AP343" s="350" t="s">
        <v>1162</v>
      </c>
      <c r="AQ343" s="350" t="s">
        <v>1616</v>
      </c>
      <c r="AR343" s="349">
        <v>1</v>
      </c>
      <c r="AU343" s="350">
        <v>5.0151490000000001</v>
      </c>
      <c r="AV343" s="349" t="s">
        <v>1617</v>
      </c>
    </row>
    <row r="344" spans="1:48">
      <c r="A344" s="349" t="s">
        <v>183</v>
      </c>
      <c r="B344" s="349">
        <v>82</v>
      </c>
      <c r="C344" s="349" t="s">
        <v>193</v>
      </c>
      <c r="D344" s="349" t="s">
        <v>21</v>
      </c>
      <c r="E344" s="349">
        <v>0.08</v>
      </c>
      <c r="F344" s="350" t="s">
        <v>764</v>
      </c>
      <c r="K344" s="350">
        <v>5283</v>
      </c>
      <c r="L344" s="350">
        <v>21.053000000000001</v>
      </c>
      <c r="N344" s="349">
        <v>9.1630000000000003</v>
      </c>
      <c r="Q344" s="350">
        <v>8.7210000000000001</v>
      </c>
      <c r="R344" s="349" t="s">
        <v>645</v>
      </c>
      <c r="S344" s="349">
        <v>0</v>
      </c>
      <c r="T344" s="349" t="s">
        <v>646</v>
      </c>
      <c r="U344" s="349" t="s">
        <v>673</v>
      </c>
      <c r="W344" s="349" t="s">
        <v>675</v>
      </c>
      <c r="X344" s="349">
        <v>2</v>
      </c>
      <c r="Y344" s="349">
        <v>234.3</v>
      </c>
      <c r="Z344" s="349">
        <v>265.60000000000002</v>
      </c>
      <c r="AA344" s="349">
        <v>31.3</v>
      </c>
      <c r="AE344" s="350">
        <v>0.442</v>
      </c>
      <c r="AI344" s="350">
        <v>1048</v>
      </c>
      <c r="AP344" s="350" t="s">
        <v>650</v>
      </c>
      <c r="AQ344" s="350" t="s">
        <v>1618</v>
      </c>
      <c r="AR344" s="349">
        <v>0</v>
      </c>
      <c r="AU344" s="350">
        <v>5.0673469999999998</v>
      </c>
      <c r="AV344" s="349" t="s">
        <v>1617</v>
      </c>
    </row>
    <row r="345" spans="1:48">
      <c r="A345" s="349" t="s">
        <v>183</v>
      </c>
      <c r="B345" s="349">
        <v>82</v>
      </c>
      <c r="C345" s="349" t="s">
        <v>193</v>
      </c>
      <c r="D345" s="349" t="s">
        <v>21</v>
      </c>
      <c r="E345" s="349">
        <v>0.08</v>
      </c>
      <c r="K345" s="350">
        <v>23503</v>
      </c>
      <c r="L345" s="350">
        <v>9.875</v>
      </c>
      <c r="N345" s="349">
        <v>134.90899999999999</v>
      </c>
      <c r="Q345" s="350">
        <v>128.465</v>
      </c>
      <c r="R345" s="349" t="s">
        <v>645</v>
      </c>
      <c r="S345" s="349">
        <v>0</v>
      </c>
      <c r="T345" s="349" t="s">
        <v>646</v>
      </c>
      <c r="U345" s="349" t="s">
        <v>673</v>
      </c>
      <c r="W345" s="349" t="s">
        <v>675</v>
      </c>
      <c r="X345" s="349">
        <v>3</v>
      </c>
      <c r="Y345" s="349">
        <v>412.8</v>
      </c>
      <c r="Z345" s="349">
        <v>465.4</v>
      </c>
      <c r="AA345" s="349">
        <v>52.7</v>
      </c>
      <c r="AE345" s="350">
        <v>6.444</v>
      </c>
      <c r="AI345" s="350">
        <v>4687</v>
      </c>
      <c r="AP345" s="350" t="s">
        <v>1423</v>
      </c>
      <c r="AQ345" s="350" t="s">
        <v>1619</v>
      </c>
      <c r="AR345" s="349">
        <v>0</v>
      </c>
      <c r="AU345" s="350">
        <v>5.0164005999999999</v>
      </c>
      <c r="AV345" s="349" t="s">
        <v>1617</v>
      </c>
    </row>
    <row r="346" spans="1:48">
      <c r="A346" s="349" t="s">
        <v>183</v>
      </c>
      <c r="B346" s="349">
        <v>83</v>
      </c>
      <c r="C346" s="349" t="s">
        <v>199</v>
      </c>
      <c r="D346" s="349" t="s">
        <v>23</v>
      </c>
      <c r="E346" s="349">
        <v>7.3999999999999996E-2</v>
      </c>
      <c r="G346" s="350">
        <v>10218</v>
      </c>
      <c r="H346" s="350">
        <v>0.45400000000000001</v>
      </c>
      <c r="N346" s="349">
        <v>187.01</v>
      </c>
      <c r="O346" s="350">
        <v>185.614</v>
      </c>
      <c r="R346" s="349" t="s">
        <v>619</v>
      </c>
      <c r="S346" s="349">
        <v>0</v>
      </c>
      <c r="T346" s="349" t="s">
        <v>620</v>
      </c>
      <c r="U346" s="349" t="s">
        <v>705</v>
      </c>
      <c r="W346" s="349" t="s">
        <v>705</v>
      </c>
      <c r="X346" s="349">
        <v>1</v>
      </c>
      <c r="Y346" s="349">
        <v>13.2</v>
      </c>
      <c r="Z346" s="349">
        <v>38.4</v>
      </c>
      <c r="AA346" s="349">
        <v>25.2</v>
      </c>
      <c r="AB346" s="350">
        <v>1.395</v>
      </c>
      <c r="AF346" s="350">
        <v>6981</v>
      </c>
      <c r="AJ346" s="350" t="s">
        <v>1347</v>
      </c>
      <c r="AK346" s="350" t="s">
        <v>1255</v>
      </c>
      <c r="AL346" s="350" t="s">
        <v>1549</v>
      </c>
      <c r="AR346" s="349">
        <v>0</v>
      </c>
      <c r="AS346" s="350">
        <v>0.68347449999999998</v>
      </c>
      <c r="AV346" s="349" t="s">
        <v>1620</v>
      </c>
    </row>
    <row r="347" spans="1:48">
      <c r="A347" s="349" t="s">
        <v>183</v>
      </c>
      <c r="B347" s="349">
        <v>83</v>
      </c>
      <c r="C347" s="349" t="s">
        <v>199</v>
      </c>
      <c r="D347" s="349" t="s">
        <v>23</v>
      </c>
      <c r="E347" s="349">
        <v>7.3999999999999996E-2</v>
      </c>
      <c r="G347" s="350">
        <v>10242</v>
      </c>
      <c r="H347" s="350">
        <v>0</v>
      </c>
      <c r="N347" s="349">
        <v>187.733</v>
      </c>
      <c r="O347" s="350">
        <v>186.333</v>
      </c>
      <c r="R347" s="349" t="s">
        <v>619</v>
      </c>
      <c r="S347" s="349">
        <v>0</v>
      </c>
      <c r="T347" s="349" t="s">
        <v>620</v>
      </c>
      <c r="U347" s="349" t="s">
        <v>705</v>
      </c>
      <c r="W347" s="349" t="s">
        <v>705</v>
      </c>
      <c r="X347" s="349">
        <v>2</v>
      </c>
      <c r="Y347" s="349">
        <v>53.5</v>
      </c>
      <c r="Z347" s="349">
        <v>78.599999999999994</v>
      </c>
      <c r="AA347" s="349">
        <v>25.2</v>
      </c>
      <c r="AB347" s="350">
        <v>1.4</v>
      </c>
      <c r="AF347" s="350">
        <v>6994</v>
      </c>
      <c r="AJ347" s="350" t="s">
        <v>682</v>
      </c>
      <c r="AK347" s="350" t="s">
        <v>924</v>
      </c>
      <c r="AL347" s="350" t="s">
        <v>1621</v>
      </c>
      <c r="AR347" s="349">
        <v>1</v>
      </c>
      <c r="AS347" s="350">
        <v>0.68316460000000001</v>
      </c>
      <c r="AV347" s="349" t="s">
        <v>1620</v>
      </c>
    </row>
    <row r="348" spans="1:48">
      <c r="A348" s="349" t="s">
        <v>183</v>
      </c>
      <c r="B348" s="349">
        <v>83</v>
      </c>
      <c r="C348" s="349" t="s">
        <v>199</v>
      </c>
      <c r="D348" s="349" t="s">
        <v>23</v>
      </c>
      <c r="E348" s="349">
        <v>7.3999999999999996E-2</v>
      </c>
      <c r="I348" s="350">
        <v>6461</v>
      </c>
      <c r="J348" s="350">
        <v>-10.46</v>
      </c>
      <c r="N348" s="349">
        <v>184.40600000000001</v>
      </c>
      <c r="P348" s="350">
        <v>181.51400000000001</v>
      </c>
      <c r="R348" s="349" t="s">
        <v>635</v>
      </c>
      <c r="S348" s="349">
        <v>89</v>
      </c>
      <c r="T348" s="349" t="s">
        <v>620</v>
      </c>
      <c r="U348" s="349" t="s">
        <v>705</v>
      </c>
      <c r="W348" s="349" t="s">
        <v>705</v>
      </c>
      <c r="X348" s="349">
        <v>3</v>
      </c>
      <c r="Y348" s="349">
        <v>437.8</v>
      </c>
      <c r="Z348" s="349">
        <v>473</v>
      </c>
      <c r="AA348" s="349">
        <v>35.200000000000003</v>
      </c>
      <c r="AC348" s="350">
        <v>2.1320000000000001</v>
      </c>
      <c r="AD348" s="350">
        <v>0.76</v>
      </c>
      <c r="AG348" s="350">
        <v>7585</v>
      </c>
      <c r="AH348" s="350">
        <v>9011</v>
      </c>
      <c r="AM348" s="350" t="s">
        <v>890</v>
      </c>
      <c r="AN348" s="350" t="s">
        <v>891</v>
      </c>
      <c r="AO348" s="350" t="s">
        <v>1622</v>
      </c>
      <c r="AR348" s="349">
        <v>0</v>
      </c>
      <c r="AT348" s="350">
        <v>1.1747840000000001</v>
      </c>
      <c r="AV348" s="349" t="s">
        <v>1620</v>
      </c>
    </row>
    <row r="349" spans="1:48">
      <c r="A349" s="349" t="s">
        <v>183</v>
      </c>
      <c r="B349" s="349">
        <v>83</v>
      </c>
      <c r="C349" s="349" t="s">
        <v>199</v>
      </c>
      <c r="D349" s="349" t="s">
        <v>23</v>
      </c>
      <c r="E349" s="349">
        <v>7.3999999999999996E-2</v>
      </c>
      <c r="I349" s="350">
        <v>6464</v>
      </c>
      <c r="J349" s="350">
        <v>-11.5</v>
      </c>
      <c r="N349" s="349">
        <v>184.69200000000001</v>
      </c>
      <c r="P349" s="350">
        <v>181.79900000000001</v>
      </c>
      <c r="R349" s="349" t="s">
        <v>635</v>
      </c>
      <c r="S349" s="349">
        <v>89</v>
      </c>
      <c r="T349" s="349" t="s">
        <v>620</v>
      </c>
      <c r="U349" s="349" t="s">
        <v>705</v>
      </c>
      <c r="W349" s="349" t="s">
        <v>705</v>
      </c>
      <c r="X349" s="349">
        <v>4</v>
      </c>
      <c r="Y349" s="349">
        <v>488.1</v>
      </c>
      <c r="Z349" s="349">
        <v>523.29999999999995</v>
      </c>
      <c r="AA349" s="349">
        <v>35.200000000000003</v>
      </c>
      <c r="AC349" s="350">
        <v>2.1339999999999999</v>
      </c>
      <c r="AD349" s="350">
        <v>0.76</v>
      </c>
      <c r="AG349" s="350">
        <v>7584</v>
      </c>
      <c r="AH349" s="350">
        <v>9006</v>
      </c>
      <c r="AM349" s="350" t="s">
        <v>735</v>
      </c>
      <c r="AN349" s="350" t="s">
        <v>894</v>
      </c>
      <c r="AO349" s="350" t="s">
        <v>1349</v>
      </c>
      <c r="AR349" s="349">
        <v>1</v>
      </c>
      <c r="AT349" s="350">
        <v>1.1735796999999999</v>
      </c>
      <c r="AV349" s="349" t="s">
        <v>1620</v>
      </c>
    </row>
    <row r="350" spans="1:48">
      <c r="A350" s="349" t="s">
        <v>183</v>
      </c>
      <c r="B350" s="349">
        <v>84</v>
      </c>
      <c r="C350" s="349" t="s">
        <v>199</v>
      </c>
      <c r="D350" s="349" t="s">
        <v>23</v>
      </c>
      <c r="E350" s="349">
        <v>7.3999999999999996E-2</v>
      </c>
      <c r="K350" s="350">
        <v>23441</v>
      </c>
      <c r="L350" s="350">
        <v>9.6</v>
      </c>
      <c r="N350" s="349">
        <v>136.51300000000001</v>
      </c>
      <c r="Q350" s="350">
        <v>129.995</v>
      </c>
      <c r="R350" s="349" t="s">
        <v>645</v>
      </c>
      <c r="S350" s="349">
        <v>0</v>
      </c>
      <c r="T350" s="349" t="s">
        <v>646</v>
      </c>
      <c r="U350" s="349" t="s">
        <v>673</v>
      </c>
      <c r="W350" s="349" t="s">
        <v>675</v>
      </c>
      <c r="X350" s="349">
        <v>1</v>
      </c>
      <c r="Y350" s="349">
        <v>29.5</v>
      </c>
      <c r="Z350" s="349">
        <v>84</v>
      </c>
      <c r="AA350" s="349">
        <v>54.5</v>
      </c>
      <c r="AE350" s="350">
        <v>6.5179999999999998</v>
      </c>
      <c r="AI350" s="350">
        <v>4678</v>
      </c>
      <c r="AP350" s="350" t="s">
        <v>641</v>
      </c>
      <c r="AQ350" s="350" t="s">
        <v>1623</v>
      </c>
      <c r="AR350" s="349">
        <v>1</v>
      </c>
      <c r="AU350" s="350">
        <v>5.0139844</v>
      </c>
      <c r="AV350" s="349" t="s">
        <v>1624</v>
      </c>
    </row>
    <row r="351" spans="1:48">
      <c r="A351" s="349" t="s">
        <v>183</v>
      </c>
      <c r="B351" s="349">
        <v>84</v>
      </c>
      <c r="C351" s="349" t="s">
        <v>199</v>
      </c>
      <c r="D351" s="349" t="s">
        <v>23</v>
      </c>
      <c r="E351" s="349">
        <v>7.3999999999999996E-2</v>
      </c>
      <c r="F351" s="350" t="s">
        <v>764</v>
      </c>
      <c r="K351" s="350">
        <v>5294</v>
      </c>
      <c r="L351" s="350">
        <v>10.356</v>
      </c>
      <c r="N351" s="349">
        <v>8.7560000000000002</v>
      </c>
      <c r="Q351" s="350">
        <v>8.3369999999999997</v>
      </c>
      <c r="R351" s="349" t="s">
        <v>645</v>
      </c>
      <c r="S351" s="349">
        <v>0</v>
      </c>
      <c r="T351" s="349" t="s">
        <v>646</v>
      </c>
      <c r="U351" s="349" t="s">
        <v>673</v>
      </c>
      <c r="W351" s="349" t="s">
        <v>675</v>
      </c>
      <c r="X351" s="349">
        <v>2</v>
      </c>
      <c r="Y351" s="349">
        <v>233.9</v>
      </c>
      <c r="Z351" s="349">
        <v>264.60000000000002</v>
      </c>
      <c r="AA351" s="349">
        <v>30.7</v>
      </c>
      <c r="AE351" s="350">
        <v>0.41799999999999998</v>
      </c>
      <c r="AI351" s="350">
        <v>1061</v>
      </c>
      <c r="AP351" s="350" t="s">
        <v>1408</v>
      </c>
      <c r="AQ351" s="350" t="s">
        <v>1625</v>
      </c>
      <c r="AR351" s="349">
        <v>0</v>
      </c>
      <c r="AU351" s="350">
        <v>5.0174279000000004</v>
      </c>
      <c r="AV351" s="349" t="s">
        <v>1624</v>
      </c>
    </row>
    <row r="352" spans="1:48">
      <c r="A352" s="349" t="s">
        <v>183</v>
      </c>
      <c r="B352" s="349">
        <v>84</v>
      </c>
      <c r="C352" s="349" t="s">
        <v>199</v>
      </c>
      <c r="D352" s="349" t="s">
        <v>23</v>
      </c>
      <c r="E352" s="349">
        <v>7.3999999999999996E-2</v>
      </c>
      <c r="K352" s="350">
        <v>23419</v>
      </c>
      <c r="L352" s="350">
        <v>9.9060000000000006</v>
      </c>
      <c r="N352" s="349">
        <v>134.624</v>
      </c>
      <c r="Q352" s="350">
        <v>128.19399999999999</v>
      </c>
      <c r="R352" s="349" t="s">
        <v>645</v>
      </c>
      <c r="S352" s="349">
        <v>0</v>
      </c>
      <c r="T352" s="349" t="s">
        <v>646</v>
      </c>
      <c r="U352" s="349" t="s">
        <v>673</v>
      </c>
      <c r="W352" s="349" t="s">
        <v>675</v>
      </c>
      <c r="X352" s="349">
        <v>3</v>
      </c>
      <c r="Y352" s="349">
        <v>412.8</v>
      </c>
      <c r="Z352" s="349">
        <v>465.4</v>
      </c>
      <c r="AA352" s="349">
        <v>52.7</v>
      </c>
      <c r="AE352" s="350">
        <v>6.4290000000000003</v>
      </c>
      <c r="AI352" s="350">
        <v>4672</v>
      </c>
      <c r="AP352" s="350" t="s">
        <v>1423</v>
      </c>
      <c r="AQ352" s="350" t="s">
        <v>1626</v>
      </c>
      <c r="AR352" s="349">
        <v>0</v>
      </c>
      <c r="AU352" s="350">
        <v>5.0153797000000004</v>
      </c>
      <c r="AV352" s="349" t="s">
        <v>1624</v>
      </c>
    </row>
    <row r="353" spans="1:48">
      <c r="A353" s="349" t="s">
        <v>183</v>
      </c>
      <c r="B353" s="349">
        <v>85</v>
      </c>
      <c r="C353" s="349" t="s">
        <v>200</v>
      </c>
      <c r="D353" s="349" t="s">
        <v>23</v>
      </c>
      <c r="E353" s="349">
        <v>7.6999999999999999E-2</v>
      </c>
      <c r="G353" s="350">
        <v>10239</v>
      </c>
      <c r="H353" s="350">
        <v>0.44500000000000001</v>
      </c>
      <c r="N353" s="349">
        <v>187.18600000000001</v>
      </c>
      <c r="O353" s="350">
        <v>185.79</v>
      </c>
      <c r="R353" s="349" t="s">
        <v>619</v>
      </c>
      <c r="S353" s="349">
        <v>0</v>
      </c>
      <c r="T353" s="349" t="s">
        <v>620</v>
      </c>
      <c r="U353" s="349" t="s">
        <v>1105</v>
      </c>
      <c r="W353" s="349" t="s">
        <v>1105</v>
      </c>
      <c r="X353" s="349">
        <v>1</v>
      </c>
      <c r="Y353" s="349">
        <v>13.2</v>
      </c>
      <c r="Z353" s="349">
        <v>38.4</v>
      </c>
      <c r="AA353" s="349">
        <v>25.2</v>
      </c>
      <c r="AB353" s="350">
        <v>1.3959999999999999</v>
      </c>
      <c r="AF353" s="350">
        <v>6995</v>
      </c>
      <c r="AJ353" s="350" t="s">
        <v>1240</v>
      </c>
      <c r="AK353" s="350" t="s">
        <v>1255</v>
      </c>
      <c r="AL353" s="350" t="s">
        <v>1627</v>
      </c>
      <c r="AR353" s="349">
        <v>0</v>
      </c>
      <c r="AS353" s="350">
        <v>0.68311860000000002</v>
      </c>
      <c r="AV353" s="349" t="s">
        <v>1628</v>
      </c>
    </row>
    <row r="354" spans="1:48">
      <c r="A354" s="349" t="s">
        <v>183</v>
      </c>
      <c r="B354" s="349">
        <v>85</v>
      </c>
      <c r="C354" s="349" t="s">
        <v>200</v>
      </c>
      <c r="D354" s="349" t="s">
        <v>23</v>
      </c>
      <c r="E354" s="349">
        <v>7.6999999999999999E-2</v>
      </c>
      <c r="G354" s="350">
        <v>10248</v>
      </c>
      <c r="H354" s="350">
        <v>0</v>
      </c>
      <c r="N354" s="349">
        <v>188.15799999999999</v>
      </c>
      <c r="O354" s="350">
        <v>186.756</v>
      </c>
      <c r="R354" s="349" t="s">
        <v>619</v>
      </c>
      <c r="S354" s="349">
        <v>0</v>
      </c>
      <c r="T354" s="349" t="s">
        <v>620</v>
      </c>
      <c r="U354" s="349" t="s">
        <v>1105</v>
      </c>
      <c r="W354" s="349" t="s">
        <v>1105</v>
      </c>
      <c r="X354" s="349">
        <v>2</v>
      </c>
      <c r="Y354" s="349">
        <v>53.5</v>
      </c>
      <c r="Z354" s="349">
        <v>78.599999999999994</v>
      </c>
      <c r="AA354" s="349">
        <v>25.2</v>
      </c>
      <c r="AB354" s="350">
        <v>1.403</v>
      </c>
      <c r="AF354" s="350">
        <v>6996</v>
      </c>
      <c r="AJ354" s="350" t="s">
        <v>656</v>
      </c>
      <c r="AK354" s="350" t="s">
        <v>884</v>
      </c>
      <c r="AL354" s="350" t="s">
        <v>1629</v>
      </c>
      <c r="AR354" s="349">
        <v>1</v>
      </c>
      <c r="AS354" s="350">
        <v>0.6828149</v>
      </c>
      <c r="AV354" s="349" t="s">
        <v>1628</v>
      </c>
    </row>
    <row r="355" spans="1:48">
      <c r="A355" s="349" t="s">
        <v>183</v>
      </c>
      <c r="B355" s="349">
        <v>85</v>
      </c>
      <c r="C355" s="349" t="s">
        <v>200</v>
      </c>
      <c r="D355" s="349" t="s">
        <v>23</v>
      </c>
      <c r="E355" s="349">
        <v>7.6999999999999999E-2</v>
      </c>
      <c r="I355" s="350">
        <v>6469</v>
      </c>
      <c r="J355" s="350">
        <v>-10.472</v>
      </c>
      <c r="N355" s="349">
        <v>184.45500000000001</v>
      </c>
      <c r="P355" s="350">
        <v>181.56200000000001</v>
      </c>
      <c r="R355" s="349" t="s">
        <v>635</v>
      </c>
      <c r="S355" s="349">
        <v>89</v>
      </c>
      <c r="T355" s="349" t="s">
        <v>620</v>
      </c>
      <c r="U355" s="349" t="s">
        <v>1105</v>
      </c>
      <c r="W355" s="349" t="s">
        <v>1105</v>
      </c>
      <c r="X355" s="349">
        <v>3</v>
      </c>
      <c r="Y355" s="349">
        <v>437.8</v>
      </c>
      <c r="Z355" s="349">
        <v>473</v>
      </c>
      <c r="AA355" s="349">
        <v>35.200000000000003</v>
      </c>
      <c r="AC355" s="350">
        <v>2.133</v>
      </c>
      <c r="AD355" s="350">
        <v>0.76</v>
      </c>
      <c r="AG355" s="350">
        <v>7594</v>
      </c>
      <c r="AH355" s="350">
        <v>9022</v>
      </c>
      <c r="AM355" s="350" t="s">
        <v>890</v>
      </c>
      <c r="AN355" s="350" t="s">
        <v>891</v>
      </c>
      <c r="AO355" s="350" t="s">
        <v>1622</v>
      </c>
      <c r="AR355" s="349">
        <v>0</v>
      </c>
      <c r="AT355" s="350">
        <v>1.1747782</v>
      </c>
      <c r="AV355" s="349" t="s">
        <v>1628</v>
      </c>
    </row>
    <row r="356" spans="1:48">
      <c r="A356" s="349" t="s">
        <v>183</v>
      </c>
      <c r="B356" s="349">
        <v>85</v>
      </c>
      <c r="C356" s="349" t="s">
        <v>200</v>
      </c>
      <c r="D356" s="349" t="s">
        <v>23</v>
      </c>
      <c r="E356" s="349">
        <v>7.6999999999999999E-2</v>
      </c>
      <c r="I356" s="350">
        <v>6461</v>
      </c>
      <c r="J356" s="350">
        <v>-11.5</v>
      </c>
      <c r="N356" s="349">
        <v>185.14099999999999</v>
      </c>
      <c r="P356" s="350">
        <v>182.24</v>
      </c>
      <c r="R356" s="349" t="s">
        <v>635</v>
      </c>
      <c r="S356" s="349">
        <v>89</v>
      </c>
      <c r="T356" s="349" t="s">
        <v>620</v>
      </c>
      <c r="U356" s="349" t="s">
        <v>1105</v>
      </c>
      <c r="W356" s="349" t="s">
        <v>1105</v>
      </c>
      <c r="X356" s="349">
        <v>4</v>
      </c>
      <c r="Y356" s="349">
        <v>488.1</v>
      </c>
      <c r="Z356" s="349">
        <v>523.29999999999995</v>
      </c>
      <c r="AA356" s="349">
        <v>35.200000000000003</v>
      </c>
      <c r="AC356" s="350">
        <v>2.1389999999999998</v>
      </c>
      <c r="AD356" s="350">
        <v>0.76200000000000001</v>
      </c>
      <c r="AG356" s="350">
        <v>7581</v>
      </c>
      <c r="AH356" s="350">
        <v>9003</v>
      </c>
      <c r="AM356" s="350" t="s">
        <v>735</v>
      </c>
      <c r="AN356" s="350" t="s">
        <v>894</v>
      </c>
      <c r="AO356" s="350" t="s">
        <v>1349</v>
      </c>
      <c r="AR356" s="349">
        <v>1</v>
      </c>
      <c r="AT356" s="350">
        <v>1.1735891000000001</v>
      </c>
      <c r="AV356" s="349" t="s">
        <v>1628</v>
      </c>
    </row>
    <row r="357" spans="1:48">
      <c r="A357" s="349" t="s">
        <v>183</v>
      </c>
      <c r="B357" s="349">
        <v>86</v>
      </c>
      <c r="C357" s="349" t="s">
        <v>200</v>
      </c>
      <c r="D357" s="349" t="s">
        <v>23</v>
      </c>
      <c r="E357" s="349">
        <v>7.6999999999999999E-2</v>
      </c>
      <c r="K357" s="350">
        <v>24408</v>
      </c>
      <c r="L357" s="350">
        <v>9.6</v>
      </c>
      <c r="N357" s="349">
        <v>141.84899999999999</v>
      </c>
      <c r="Q357" s="350">
        <v>135.07499999999999</v>
      </c>
      <c r="R357" s="349" t="s">
        <v>645</v>
      </c>
      <c r="S357" s="349">
        <v>0</v>
      </c>
      <c r="T357" s="349" t="s">
        <v>646</v>
      </c>
      <c r="U357" s="349" t="s">
        <v>673</v>
      </c>
      <c r="W357" s="349" t="s">
        <v>675</v>
      </c>
      <c r="X357" s="349">
        <v>1</v>
      </c>
      <c r="Y357" s="349">
        <v>29.5</v>
      </c>
      <c r="Z357" s="349">
        <v>84</v>
      </c>
      <c r="AA357" s="349">
        <v>54.5</v>
      </c>
      <c r="AE357" s="350">
        <v>6.7729999999999997</v>
      </c>
      <c r="AI357" s="350">
        <v>4870</v>
      </c>
      <c r="AP357" s="350" t="s">
        <v>1630</v>
      </c>
      <c r="AQ357" s="350" t="s">
        <v>1631</v>
      </c>
      <c r="AR357" s="349">
        <v>1</v>
      </c>
      <c r="AU357" s="350">
        <v>5.0144584999999999</v>
      </c>
      <c r="AV357" s="349" t="s">
        <v>1632</v>
      </c>
    </row>
    <row r="358" spans="1:48">
      <c r="A358" s="349" t="s">
        <v>183</v>
      </c>
      <c r="B358" s="349">
        <v>86</v>
      </c>
      <c r="C358" s="349" t="s">
        <v>200</v>
      </c>
      <c r="D358" s="349" t="s">
        <v>23</v>
      </c>
      <c r="E358" s="349">
        <v>7.6999999999999999E-2</v>
      </c>
      <c r="F358" s="350" t="s">
        <v>764</v>
      </c>
      <c r="K358" s="350">
        <v>5150</v>
      </c>
      <c r="L358" s="350">
        <v>10.417</v>
      </c>
      <c r="N358" s="349">
        <v>9.0449999999999999</v>
      </c>
      <c r="Q358" s="350">
        <v>8.6129999999999995</v>
      </c>
      <c r="R358" s="349" t="s">
        <v>645</v>
      </c>
      <c r="S358" s="349">
        <v>0</v>
      </c>
      <c r="T358" s="349" t="s">
        <v>646</v>
      </c>
      <c r="U358" s="349" t="s">
        <v>673</v>
      </c>
      <c r="W358" s="349" t="s">
        <v>675</v>
      </c>
      <c r="X358" s="349">
        <v>2</v>
      </c>
      <c r="Y358" s="349">
        <v>234.9</v>
      </c>
      <c r="Z358" s="349">
        <v>266.5</v>
      </c>
      <c r="AA358" s="349">
        <v>31.6</v>
      </c>
      <c r="AE358" s="350">
        <v>0.432</v>
      </c>
      <c r="AI358" s="350">
        <v>1031</v>
      </c>
      <c r="AP358" s="350" t="s">
        <v>1391</v>
      </c>
      <c r="AQ358" s="350" t="s">
        <v>1633</v>
      </c>
      <c r="AR358" s="349">
        <v>0</v>
      </c>
      <c r="AU358" s="350">
        <v>5.0181797000000001</v>
      </c>
      <c r="AV358" s="349" t="s">
        <v>1632</v>
      </c>
    </row>
    <row r="359" spans="1:48">
      <c r="A359" s="349" t="s">
        <v>183</v>
      </c>
      <c r="B359" s="349">
        <v>86</v>
      </c>
      <c r="C359" s="349" t="s">
        <v>200</v>
      </c>
      <c r="D359" s="349" t="s">
        <v>23</v>
      </c>
      <c r="E359" s="349">
        <v>7.6999999999999999E-2</v>
      </c>
      <c r="K359" s="350">
        <v>24294</v>
      </c>
      <c r="L359" s="350">
        <v>9.8780000000000001</v>
      </c>
      <c r="N359" s="349">
        <v>139.49199999999999</v>
      </c>
      <c r="Q359" s="350">
        <v>132.82900000000001</v>
      </c>
      <c r="R359" s="349" t="s">
        <v>645</v>
      </c>
      <c r="S359" s="349">
        <v>0</v>
      </c>
      <c r="T359" s="349" t="s">
        <v>646</v>
      </c>
      <c r="U359" s="349" t="s">
        <v>673</v>
      </c>
      <c r="W359" s="349" t="s">
        <v>675</v>
      </c>
      <c r="X359" s="349">
        <v>3</v>
      </c>
      <c r="Y359" s="349">
        <v>412.8</v>
      </c>
      <c r="Z359" s="349">
        <v>465.7</v>
      </c>
      <c r="AA359" s="349">
        <v>52.9</v>
      </c>
      <c r="AE359" s="350">
        <v>6.6619999999999999</v>
      </c>
      <c r="AI359" s="350">
        <v>4846</v>
      </c>
      <c r="AP359" s="350" t="s">
        <v>1392</v>
      </c>
      <c r="AQ359" s="350" t="s">
        <v>1634</v>
      </c>
      <c r="AR359" s="349">
        <v>0</v>
      </c>
      <c r="AU359" s="350">
        <v>5.0157261999999996</v>
      </c>
      <c r="AV359" s="349" t="s">
        <v>1632</v>
      </c>
    </row>
    <row r="360" spans="1:48">
      <c r="A360" s="349" t="s">
        <v>183</v>
      </c>
      <c r="B360" s="349">
        <v>87</v>
      </c>
      <c r="C360" s="349" t="s">
        <v>280</v>
      </c>
      <c r="D360" s="349" t="s">
        <v>281</v>
      </c>
      <c r="E360" s="349">
        <v>0.47899999999999998</v>
      </c>
      <c r="G360" s="350">
        <v>10234</v>
      </c>
      <c r="H360" s="350">
        <v>0.439</v>
      </c>
      <c r="N360" s="349">
        <v>187.08699999999999</v>
      </c>
      <c r="O360" s="350">
        <v>185.69200000000001</v>
      </c>
      <c r="R360" s="349" t="s">
        <v>619</v>
      </c>
      <c r="S360" s="349">
        <v>0</v>
      </c>
      <c r="T360" s="349" t="s">
        <v>620</v>
      </c>
      <c r="U360" s="349" t="s">
        <v>1105</v>
      </c>
      <c r="W360" s="349" t="s">
        <v>1105</v>
      </c>
      <c r="X360" s="349">
        <v>1</v>
      </c>
      <c r="Y360" s="349">
        <v>13.2</v>
      </c>
      <c r="Z360" s="349">
        <v>38.4</v>
      </c>
      <c r="AA360" s="349">
        <v>25.2</v>
      </c>
      <c r="AB360" s="350">
        <v>1.395</v>
      </c>
      <c r="AF360" s="350">
        <v>6990</v>
      </c>
      <c r="AJ360" s="350" t="s">
        <v>1295</v>
      </c>
      <c r="AK360" s="350" t="s">
        <v>1635</v>
      </c>
      <c r="AL360" s="350" t="s">
        <v>1636</v>
      </c>
      <c r="AR360" s="349">
        <v>0</v>
      </c>
      <c r="AS360" s="350">
        <v>0.68313210000000002</v>
      </c>
      <c r="AV360" s="349" t="s">
        <v>1637</v>
      </c>
    </row>
    <row r="361" spans="1:48">
      <c r="A361" s="349" t="s">
        <v>183</v>
      </c>
      <c r="B361" s="349">
        <v>87</v>
      </c>
      <c r="C361" s="349" t="s">
        <v>280</v>
      </c>
      <c r="D361" s="349" t="s">
        <v>281</v>
      </c>
      <c r="E361" s="349">
        <v>0.47899999999999998</v>
      </c>
      <c r="G361" s="350">
        <v>10236</v>
      </c>
      <c r="H361" s="350">
        <v>0</v>
      </c>
      <c r="N361" s="349">
        <v>187.905</v>
      </c>
      <c r="O361" s="350">
        <v>186.50399999999999</v>
      </c>
      <c r="R361" s="349" t="s">
        <v>619</v>
      </c>
      <c r="S361" s="349">
        <v>0</v>
      </c>
      <c r="T361" s="349" t="s">
        <v>620</v>
      </c>
      <c r="U361" s="349" t="s">
        <v>1105</v>
      </c>
      <c r="W361" s="349" t="s">
        <v>1105</v>
      </c>
      <c r="X361" s="349">
        <v>2</v>
      </c>
      <c r="Y361" s="349">
        <v>53.5</v>
      </c>
      <c r="Z361" s="349">
        <v>78.599999999999994</v>
      </c>
      <c r="AA361" s="349">
        <v>25.2</v>
      </c>
      <c r="AB361" s="350">
        <v>1.401</v>
      </c>
      <c r="AF361" s="350">
        <v>6987</v>
      </c>
      <c r="AJ361" s="350" t="s">
        <v>862</v>
      </c>
      <c r="AK361" s="350" t="s">
        <v>924</v>
      </c>
      <c r="AL361" s="350" t="s">
        <v>1638</v>
      </c>
      <c r="AR361" s="349">
        <v>1</v>
      </c>
      <c r="AS361" s="350">
        <v>0.68283199999999999</v>
      </c>
      <c r="AV361" s="349" t="s">
        <v>1637</v>
      </c>
    </row>
    <row r="362" spans="1:48">
      <c r="A362" s="349" t="s">
        <v>183</v>
      </c>
      <c r="B362" s="349">
        <v>87</v>
      </c>
      <c r="C362" s="349" t="s">
        <v>280</v>
      </c>
      <c r="D362" s="349" t="s">
        <v>281</v>
      </c>
      <c r="E362" s="349">
        <v>0.47899999999999998</v>
      </c>
      <c r="F362" s="350" t="s">
        <v>630</v>
      </c>
      <c r="G362" s="350">
        <v>1539</v>
      </c>
      <c r="H362" s="350">
        <v>7.29</v>
      </c>
      <c r="M362" s="350">
        <v>11.1445133</v>
      </c>
      <c r="N362" s="349">
        <v>31.263000000000002</v>
      </c>
      <c r="O362" s="350">
        <v>31.027999999999999</v>
      </c>
      <c r="R362" s="349" t="s">
        <v>619</v>
      </c>
      <c r="S362" s="349">
        <v>0</v>
      </c>
      <c r="T362" s="349" t="s">
        <v>620</v>
      </c>
      <c r="U362" s="349" t="s">
        <v>1105</v>
      </c>
      <c r="W362" s="349" t="s">
        <v>1105</v>
      </c>
      <c r="X362" s="349">
        <v>3</v>
      </c>
      <c r="Y362" s="349">
        <v>83</v>
      </c>
      <c r="Z362" s="349">
        <v>144</v>
      </c>
      <c r="AA362" s="349">
        <v>61</v>
      </c>
      <c r="AB362" s="350">
        <v>0.23499999999999999</v>
      </c>
      <c r="AF362" s="350">
        <v>1059</v>
      </c>
      <c r="AJ362" s="350" t="s">
        <v>660</v>
      </c>
      <c r="AK362" s="350" t="s">
        <v>628</v>
      </c>
      <c r="AL362" s="350" t="s">
        <v>1639</v>
      </c>
      <c r="AR362" s="349">
        <v>0</v>
      </c>
      <c r="AS362" s="350">
        <v>0.68780980000000003</v>
      </c>
      <c r="AV362" s="349" t="s">
        <v>1637</v>
      </c>
    </row>
    <row r="363" spans="1:48">
      <c r="A363" s="349" t="s">
        <v>183</v>
      </c>
      <c r="B363" s="349">
        <v>87</v>
      </c>
      <c r="C363" s="349" t="s">
        <v>280</v>
      </c>
      <c r="D363" s="349" t="s">
        <v>281</v>
      </c>
      <c r="E363" s="349">
        <v>0.47899999999999998</v>
      </c>
      <c r="F363" s="350" t="s">
        <v>634</v>
      </c>
      <c r="I363" s="350">
        <v>3891</v>
      </c>
      <c r="J363" s="350">
        <v>9.5340000000000007</v>
      </c>
      <c r="M363" s="350">
        <v>72.279122900000004</v>
      </c>
      <c r="N363" s="349">
        <v>108.236</v>
      </c>
      <c r="P363" s="350">
        <v>106.51</v>
      </c>
      <c r="R363" s="349" t="s">
        <v>635</v>
      </c>
      <c r="S363" s="349">
        <v>89</v>
      </c>
      <c r="T363" s="349" t="s">
        <v>620</v>
      </c>
      <c r="U363" s="349" t="s">
        <v>1105</v>
      </c>
      <c r="W363" s="349" t="s">
        <v>1105</v>
      </c>
      <c r="X363" s="349">
        <v>4</v>
      </c>
      <c r="Y363" s="349">
        <v>203.2</v>
      </c>
      <c r="Z363" s="349">
        <v>290</v>
      </c>
      <c r="AA363" s="349">
        <v>86.8</v>
      </c>
      <c r="AC363" s="350">
        <v>1.2749999999999999</v>
      </c>
      <c r="AD363" s="350">
        <v>0.45100000000000001</v>
      </c>
      <c r="AG363" s="350">
        <v>4697</v>
      </c>
      <c r="AH363" s="350">
        <v>5504</v>
      </c>
      <c r="AM363" s="350" t="s">
        <v>691</v>
      </c>
      <c r="AN363" s="350" t="s">
        <v>692</v>
      </c>
      <c r="AO363" s="350" t="s">
        <v>922</v>
      </c>
      <c r="AR363" s="349">
        <v>0</v>
      </c>
      <c r="AT363" s="350">
        <v>1.197179</v>
      </c>
      <c r="AV363" s="349" t="s">
        <v>1637</v>
      </c>
    </row>
    <row r="364" spans="1:48">
      <c r="A364" s="349" t="s">
        <v>183</v>
      </c>
      <c r="B364" s="349">
        <v>87</v>
      </c>
      <c r="C364" s="349" t="s">
        <v>280</v>
      </c>
      <c r="D364" s="349" t="s">
        <v>281</v>
      </c>
      <c r="E364" s="349">
        <v>0.47899999999999998</v>
      </c>
      <c r="I364" s="350">
        <v>6476</v>
      </c>
      <c r="J364" s="350">
        <v>-10.791</v>
      </c>
      <c r="N364" s="349">
        <v>184.63</v>
      </c>
      <c r="P364" s="350">
        <v>181.73599999999999</v>
      </c>
      <c r="R364" s="349" t="s">
        <v>635</v>
      </c>
      <c r="S364" s="349">
        <v>89</v>
      </c>
      <c r="T364" s="349" t="s">
        <v>620</v>
      </c>
      <c r="U364" s="349" t="s">
        <v>1105</v>
      </c>
      <c r="W364" s="349" t="s">
        <v>1105</v>
      </c>
      <c r="X364" s="349">
        <v>5</v>
      </c>
      <c r="Y364" s="349">
        <v>437.8</v>
      </c>
      <c r="Z364" s="349">
        <v>473</v>
      </c>
      <c r="AA364" s="349">
        <v>35.200000000000003</v>
      </c>
      <c r="AC364" s="350">
        <v>2.1339999999999999</v>
      </c>
      <c r="AD364" s="350">
        <v>0.76</v>
      </c>
      <c r="AG364" s="350">
        <v>7601</v>
      </c>
      <c r="AH364" s="350">
        <v>9028</v>
      </c>
      <c r="AM364" s="350" t="s">
        <v>979</v>
      </c>
      <c r="AN364" s="350" t="s">
        <v>717</v>
      </c>
      <c r="AO364" s="350" t="s">
        <v>704</v>
      </c>
      <c r="AR364" s="349">
        <v>0</v>
      </c>
      <c r="AT364" s="350">
        <v>1.1742220999999999</v>
      </c>
      <c r="AV364" s="349" t="s">
        <v>1637</v>
      </c>
    </row>
    <row r="365" spans="1:48">
      <c r="A365" s="349" t="s">
        <v>183</v>
      </c>
      <c r="B365" s="349">
        <v>87</v>
      </c>
      <c r="C365" s="349" t="s">
        <v>280</v>
      </c>
      <c r="D365" s="349" t="s">
        <v>281</v>
      </c>
      <c r="E365" s="349">
        <v>0.47899999999999998</v>
      </c>
      <c r="I365" s="350">
        <v>6479</v>
      </c>
      <c r="J365" s="350">
        <v>-11.5</v>
      </c>
      <c r="N365" s="349">
        <v>185.024</v>
      </c>
      <c r="P365" s="350">
        <v>182.126</v>
      </c>
      <c r="R365" s="349" t="s">
        <v>635</v>
      </c>
      <c r="S365" s="349">
        <v>89</v>
      </c>
      <c r="T365" s="349" t="s">
        <v>620</v>
      </c>
      <c r="U365" s="349" t="s">
        <v>1105</v>
      </c>
      <c r="W365" s="349" t="s">
        <v>1105</v>
      </c>
      <c r="X365" s="349">
        <v>6</v>
      </c>
      <c r="Y365" s="349">
        <v>488.1</v>
      </c>
      <c r="Z365" s="349">
        <v>523.29999999999995</v>
      </c>
      <c r="AA365" s="349">
        <v>35.200000000000003</v>
      </c>
      <c r="AC365" s="350">
        <v>2.137</v>
      </c>
      <c r="AD365" s="350">
        <v>0.76100000000000001</v>
      </c>
      <c r="AG365" s="350">
        <v>7601</v>
      </c>
      <c r="AH365" s="350">
        <v>9027</v>
      </c>
      <c r="AM365" s="350" t="s">
        <v>636</v>
      </c>
      <c r="AN365" s="350" t="s">
        <v>1098</v>
      </c>
      <c r="AO365" s="350" t="s">
        <v>1640</v>
      </c>
      <c r="AR365" s="349">
        <v>1</v>
      </c>
      <c r="AT365" s="350">
        <v>1.1733982999999999</v>
      </c>
      <c r="AV365" s="349" t="s">
        <v>1637</v>
      </c>
    </row>
    <row r="366" spans="1:48">
      <c r="A366" s="349" t="s">
        <v>183</v>
      </c>
      <c r="B366" s="349">
        <v>88</v>
      </c>
      <c r="C366" s="349" t="s">
        <v>280</v>
      </c>
      <c r="D366" s="349" t="s">
        <v>281</v>
      </c>
      <c r="E366" s="349">
        <v>0.47899999999999998</v>
      </c>
      <c r="K366" s="350">
        <v>24305</v>
      </c>
      <c r="L366" s="350">
        <v>9.6</v>
      </c>
      <c r="N366" s="349">
        <v>141.21</v>
      </c>
      <c r="Q366" s="350">
        <v>134.46700000000001</v>
      </c>
      <c r="R366" s="349" t="s">
        <v>645</v>
      </c>
      <c r="S366" s="349">
        <v>0</v>
      </c>
      <c r="T366" s="349" t="s">
        <v>646</v>
      </c>
      <c r="U366" s="349" t="s">
        <v>673</v>
      </c>
      <c r="W366" s="349" t="s">
        <v>675</v>
      </c>
      <c r="X366" s="349">
        <v>1</v>
      </c>
      <c r="Y366" s="349">
        <v>29.5</v>
      </c>
      <c r="Z366" s="349">
        <v>83.8</v>
      </c>
      <c r="AA366" s="349">
        <v>54.3</v>
      </c>
      <c r="AE366" s="350">
        <v>6.7439999999999998</v>
      </c>
      <c r="AI366" s="350">
        <v>4849</v>
      </c>
      <c r="AP366" s="350" t="s">
        <v>1641</v>
      </c>
      <c r="AQ366" s="350" t="s">
        <v>1642</v>
      </c>
      <c r="AR366" s="349">
        <v>1</v>
      </c>
      <c r="AU366" s="350">
        <v>5.0150271999999996</v>
      </c>
      <c r="AV366" s="349" t="s">
        <v>1643</v>
      </c>
    </row>
    <row r="367" spans="1:48">
      <c r="A367" s="349" t="s">
        <v>183</v>
      </c>
      <c r="B367" s="349">
        <v>88</v>
      </c>
      <c r="C367" s="349" t="s">
        <v>280</v>
      </c>
      <c r="D367" s="349" t="s">
        <v>281</v>
      </c>
      <c r="E367" s="349">
        <v>0.47899999999999998</v>
      </c>
      <c r="F367" s="350" t="s">
        <v>764</v>
      </c>
      <c r="K367" s="350">
        <v>1757</v>
      </c>
      <c r="L367" s="350">
        <v>-4.0540000000000003</v>
      </c>
      <c r="N367" s="349">
        <v>3.1019999999999999</v>
      </c>
      <c r="Q367" s="350">
        <v>2.9550000000000001</v>
      </c>
      <c r="R367" s="349" t="s">
        <v>645</v>
      </c>
      <c r="S367" s="349">
        <v>0</v>
      </c>
      <c r="T367" s="349" t="s">
        <v>646</v>
      </c>
      <c r="U367" s="349" t="s">
        <v>673</v>
      </c>
      <c r="W367" s="349" t="s">
        <v>675</v>
      </c>
      <c r="X367" s="349">
        <v>2</v>
      </c>
      <c r="Y367" s="349">
        <v>235.1</v>
      </c>
      <c r="Z367" s="349">
        <v>261.3</v>
      </c>
      <c r="AA367" s="349">
        <v>26.1</v>
      </c>
      <c r="AE367" s="350">
        <v>0.14599999999999999</v>
      </c>
      <c r="AI367" s="350">
        <v>357</v>
      </c>
      <c r="AP367" s="350" t="s">
        <v>1247</v>
      </c>
      <c r="AQ367" s="350" t="s">
        <v>1644</v>
      </c>
      <c r="AR367" s="349">
        <v>0</v>
      </c>
      <c r="AU367" s="350">
        <v>4.9528004000000001</v>
      </c>
      <c r="AV367" s="349" t="s">
        <v>1643</v>
      </c>
    </row>
    <row r="368" spans="1:48">
      <c r="A368" s="349" t="s">
        <v>183</v>
      </c>
      <c r="B368" s="349">
        <v>88</v>
      </c>
      <c r="C368" s="349" t="s">
        <v>280</v>
      </c>
      <c r="D368" s="349" t="s">
        <v>281</v>
      </c>
      <c r="E368" s="349">
        <v>0.47899999999999998</v>
      </c>
      <c r="K368" s="350">
        <v>24314</v>
      </c>
      <c r="L368" s="350">
        <v>9.8930000000000007</v>
      </c>
      <c r="N368" s="349">
        <v>139.50200000000001</v>
      </c>
      <c r="Q368" s="350">
        <v>132.839</v>
      </c>
      <c r="R368" s="349" t="s">
        <v>645</v>
      </c>
      <c r="S368" s="349">
        <v>0</v>
      </c>
      <c r="T368" s="349" t="s">
        <v>646</v>
      </c>
      <c r="U368" s="349" t="s">
        <v>673</v>
      </c>
      <c r="W368" s="349" t="s">
        <v>675</v>
      </c>
      <c r="X368" s="349">
        <v>3</v>
      </c>
      <c r="Y368" s="349">
        <v>412.8</v>
      </c>
      <c r="Z368" s="349">
        <v>465.9</v>
      </c>
      <c r="AA368" s="349">
        <v>53.1</v>
      </c>
      <c r="AE368" s="350">
        <v>6.6639999999999997</v>
      </c>
      <c r="AI368" s="350">
        <v>4850</v>
      </c>
      <c r="AP368" s="350" t="s">
        <v>985</v>
      </c>
      <c r="AQ368" s="350" t="s">
        <v>1645</v>
      </c>
      <c r="AR368" s="349">
        <v>0</v>
      </c>
      <c r="AU368" s="350">
        <v>5.0163615999999998</v>
      </c>
      <c r="AV368" s="349" t="s">
        <v>1643</v>
      </c>
    </row>
    <row r="369" spans="1:48">
      <c r="A369" s="349" t="s">
        <v>183</v>
      </c>
      <c r="B369" s="349">
        <v>89</v>
      </c>
      <c r="C369" s="349" t="s">
        <v>282</v>
      </c>
      <c r="D369" s="349" t="s">
        <v>283</v>
      </c>
      <c r="E369" s="349">
        <v>0.21199999999999999</v>
      </c>
      <c r="G369" s="350">
        <v>10257</v>
      </c>
      <c r="H369" s="350">
        <v>0.46300000000000002</v>
      </c>
      <c r="N369" s="349">
        <v>187.40600000000001</v>
      </c>
      <c r="O369" s="350">
        <v>186.00800000000001</v>
      </c>
      <c r="R369" s="349" t="s">
        <v>619</v>
      </c>
      <c r="S369" s="349">
        <v>0</v>
      </c>
      <c r="T369" s="349" t="s">
        <v>620</v>
      </c>
      <c r="U369" s="349" t="s">
        <v>1105</v>
      </c>
      <c r="W369" s="349" t="s">
        <v>1105</v>
      </c>
      <c r="X369" s="349">
        <v>1</v>
      </c>
      <c r="Y369" s="349">
        <v>13.2</v>
      </c>
      <c r="Z369" s="349">
        <v>38.4</v>
      </c>
      <c r="AA369" s="349">
        <v>25.2</v>
      </c>
      <c r="AB369" s="350">
        <v>1.3979999999999999</v>
      </c>
      <c r="AF369" s="350">
        <v>7006</v>
      </c>
      <c r="AJ369" s="350" t="s">
        <v>1240</v>
      </c>
      <c r="AK369" s="350" t="s">
        <v>1255</v>
      </c>
      <c r="AL369" s="350" t="s">
        <v>1646</v>
      </c>
      <c r="AR369" s="349">
        <v>0</v>
      </c>
      <c r="AS369" s="350">
        <v>0.68315179999999998</v>
      </c>
      <c r="AV369" s="349" t="s">
        <v>1647</v>
      </c>
    </row>
    <row r="370" spans="1:48">
      <c r="A370" s="349" t="s">
        <v>183</v>
      </c>
      <c r="B370" s="349">
        <v>89</v>
      </c>
      <c r="C370" s="349" t="s">
        <v>282</v>
      </c>
      <c r="D370" s="349" t="s">
        <v>283</v>
      </c>
      <c r="E370" s="349">
        <v>0.21199999999999999</v>
      </c>
      <c r="G370" s="350">
        <v>10267</v>
      </c>
      <c r="H370" s="350">
        <v>0</v>
      </c>
      <c r="N370" s="349">
        <v>188.19800000000001</v>
      </c>
      <c r="O370" s="350">
        <v>186.79400000000001</v>
      </c>
      <c r="R370" s="349" t="s">
        <v>619</v>
      </c>
      <c r="S370" s="349">
        <v>0</v>
      </c>
      <c r="T370" s="349" t="s">
        <v>620</v>
      </c>
      <c r="U370" s="349" t="s">
        <v>1105</v>
      </c>
      <c r="W370" s="349" t="s">
        <v>1105</v>
      </c>
      <c r="X370" s="349">
        <v>2</v>
      </c>
      <c r="Y370" s="349">
        <v>53.5</v>
      </c>
      <c r="Z370" s="349">
        <v>78.599999999999994</v>
      </c>
      <c r="AA370" s="349">
        <v>25.2</v>
      </c>
      <c r="AB370" s="350">
        <v>1.403</v>
      </c>
      <c r="AF370" s="350">
        <v>7008</v>
      </c>
      <c r="AJ370" s="350" t="s">
        <v>656</v>
      </c>
      <c r="AK370" s="350" t="s">
        <v>884</v>
      </c>
      <c r="AL370" s="350" t="s">
        <v>1648</v>
      </c>
      <c r="AR370" s="349">
        <v>1</v>
      </c>
      <c r="AS370" s="350">
        <v>0.68283539999999998</v>
      </c>
      <c r="AV370" s="349" t="s">
        <v>1647</v>
      </c>
    </row>
    <row r="371" spans="1:48">
      <c r="A371" s="349" t="s">
        <v>183</v>
      </c>
      <c r="B371" s="349">
        <v>89</v>
      </c>
      <c r="C371" s="349" t="s">
        <v>282</v>
      </c>
      <c r="D371" s="349" t="s">
        <v>283</v>
      </c>
      <c r="E371" s="349">
        <v>0.21199999999999999</v>
      </c>
      <c r="F371" s="350" t="s">
        <v>630</v>
      </c>
      <c r="G371" s="350">
        <v>687</v>
      </c>
      <c r="H371" s="350">
        <v>12.214</v>
      </c>
      <c r="M371" s="350">
        <v>11.2200235</v>
      </c>
      <c r="N371" s="349">
        <v>13.93</v>
      </c>
      <c r="O371" s="350">
        <v>13.824999999999999</v>
      </c>
      <c r="R371" s="349" t="s">
        <v>619</v>
      </c>
      <c r="S371" s="349">
        <v>0</v>
      </c>
      <c r="T371" s="349" t="s">
        <v>620</v>
      </c>
      <c r="U371" s="349" t="s">
        <v>1105</v>
      </c>
      <c r="W371" s="349" t="s">
        <v>1105</v>
      </c>
      <c r="X371" s="349">
        <v>3</v>
      </c>
      <c r="Y371" s="349">
        <v>83.7</v>
      </c>
      <c r="Z371" s="349">
        <v>139</v>
      </c>
      <c r="AA371" s="349">
        <v>55.4</v>
      </c>
      <c r="AB371" s="350">
        <v>0.105</v>
      </c>
      <c r="AF371" s="350">
        <v>475</v>
      </c>
      <c r="AJ371" s="350" t="s">
        <v>711</v>
      </c>
      <c r="AK371" s="350" t="s">
        <v>712</v>
      </c>
      <c r="AL371" s="350" t="s">
        <v>1649</v>
      </c>
      <c r="AR371" s="349">
        <v>0</v>
      </c>
      <c r="AS371" s="350">
        <v>0.69117550000000005</v>
      </c>
      <c r="AV371" s="349" t="s">
        <v>1647</v>
      </c>
    </row>
    <row r="372" spans="1:48">
      <c r="A372" s="349" t="s">
        <v>183</v>
      </c>
      <c r="B372" s="349">
        <v>89</v>
      </c>
      <c r="C372" s="349" t="s">
        <v>282</v>
      </c>
      <c r="D372" s="349" t="s">
        <v>283</v>
      </c>
      <c r="E372" s="349">
        <v>0.21199999999999999</v>
      </c>
      <c r="F372" s="350" t="s">
        <v>634</v>
      </c>
      <c r="I372" s="350">
        <v>1966</v>
      </c>
      <c r="J372" s="350">
        <v>5.8209999999999997</v>
      </c>
      <c r="M372" s="350">
        <v>79.172774500000003</v>
      </c>
      <c r="N372" s="349">
        <v>52.472999999999999</v>
      </c>
      <c r="P372" s="350">
        <v>51.639000000000003</v>
      </c>
      <c r="R372" s="349" t="s">
        <v>635</v>
      </c>
      <c r="S372" s="349">
        <v>89</v>
      </c>
      <c r="T372" s="349" t="s">
        <v>620</v>
      </c>
      <c r="U372" s="349" t="s">
        <v>1105</v>
      </c>
      <c r="W372" s="349" t="s">
        <v>1105</v>
      </c>
      <c r="X372" s="349">
        <v>4</v>
      </c>
      <c r="Y372" s="349">
        <v>203.8</v>
      </c>
      <c r="Z372" s="349">
        <v>283.7</v>
      </c>
      <c r="AA372" s="349">
        <v>79.900000000000006</v>
      </c>
      <c r="AC372" s="350">
        <v>0.61599999999999999</v>
      </c>
      <c r="AD372" s="350">
        <v>0.218</v>
      </c>
      <c r="AG372" s="350">
        <v>2356</v>
      </c>
      <c r="AH372" s="350">
        <v>2781</v>
      </c>
      <c r="AM372" s="350" t="s">
        <v>694</v>
      </c>
      <c r="AN372" s="350" t="s">
        <v>1427</v>
      </c>
      <c r="AO372" s="350" t="s">
        <v>1650</v>
      </c>
      <c r="AR372" s="349">
        <v>0</v>
      </c>
      <c r="AT372" s="350">
        <v>1.1930989999999999</v>
      </c>
      <c r="AV372" s="349" t="s">
        <v>1647</v>
      </c>
    </row>
    <row r="373" spans="1:48">
      <c r="A373" s="349" t="s">
        <v>183</v>
      </c>
      <c r="B373" s="349">
        <v>89</v>
      </c>
      <c r="C373" s="349" t="s">
        <v>282</v>
      </c>
      <c r="D373" s="349" t="s">
        <v>283</v>
      </c>
      <c r="E373" s="349">
        <v>0.21199999999999999</v>
      </c>
      <c r="I373" s="350">
        <v>6468</v>
      </c>
      <c r="J373" s="350">
        <v>-10.64</v>
      </c>
      <c r="N373" s="349">
        <v>183.92400000000001</v>
      </c>
      <c r="P373" s="350">
        <v>181.04</v>
      </c>
      <c r="R373" s="349" t="s">
        <v>635</v>
      </c>
      <c r="S373" s="349">
        <v>89</v>
      </c>
      <c r="T373" s="349" t="s">
        <v>620</v>
      </c>
      <c r="U373" s="349" t="s">
        <v>1105</v>
      </c>
      <c r="W373" s="349" t="s">
        <v>1105</v>
      </c>
      <c r="X373" s="349">
        <v>5</v>
      </c>
      <c r="Y373" s="349">
        <v>437.8</v>
      </c>
      <c r="Z373" s="349">
        <v>473</v>
      </c>
      <c r="AA373" s="349">
        <v>35.200000000000003</v>
      </c>
      <c r="AC373" s="350">
        <v>2.1259999999999999</v>
      </c>
      <c r="AD373" s="350">
        <v>0.75800000000000001</v>
      </c>
      <c r="AG373" s="350">
        <v>7592</v>
      </c>
      <c r="AH373" s="350">
        <v>9018</v>
      </c>
      <c r="AM373" s="350" t="s">
        <v>850</v>
      </c>
      <c r="AN373" s="350" t="s">
        <v>736</v>
      </c>
      <c r="AO373" s="350" t="s">
        <v>1316</v>
      </c>
      <c r="AR373" s="349">
        <v>0</v>
      </c>
      <c r="AT373" s="350">
        <v>1.1744994</v>
      </c>
      <c r="AV373" s="349" t="s">
        <v>1647</v>
      </c>
    </row>
    <row r="374" spans="1:48">
      <c r="A374" s="349" t="s">
        <v>183</v>
      </c>
      <c r="B374" s="349">
        <v>89</v>
      </c>
      <c r="C374" s="349" t="s">
        <v>282</v>
      </c>
      <c r="D374" s="349" t="s">
        <v>283</v>
      </c>
      <c r="E374" s="349">
        <v>0.21199999999999999</v>
      </c>
      <c r="I374" s="350">
        <v>6456</v>
      </c>
      <c r="J374" s="350">
        <v>-11.5</v>
      </c>
      <c r="N374" s="349">
        <v>184.44300000000001</v>
      </c>
      <c r="P374" s="350">
        <v>181.553</v>
      </c>
      <c r="R374" s="349" t="s">
        <v>635</v>
      </c>
      <c r="S374" s="349">
        <v>89</v>
      </c>
      <c r="T374" s="349" t="s">
        <v>620</v>
      </c>
      <c r="U374" s="349" t="s">
        <v>1105</v>
      </c>
      <c r="W374" s="349" t="s">
        <v>1105</v>
      </c>
      <c r="X374" s="349">
        <v>6</v>
      </c>
      <c r="Y374" s="349">
        <v>488.1</v>
      </c>
      <c r="Z374" s="349">
        <v>523.29999999999995</v>
      </c>
      <c r="AA374" s="349">
        <v>35.200000000000003</v>
      </c>
      <c r="AC374" s="350">
        <v>2.1309999999999998</v>
      </c>
      <c r="AD374" s="350">
        <v>0.75900000000000001</v>
      </c>
      <c r="AG374" s="350">
        <v>7574</v>
      </c>
      <c r="AH374" s="350">
        <v>8994</v>
      </c>
      <c r="AM374" s="350" t="s">
        <v>755</v>
      </c>
      <c r="AN374" s="350" t="s">
        <v>717</v>
      </c>
      <c r="AO374" s="350" t="s">
        <v>1553</v>
      </c>
      <c r="AR374" s="349">
        <v>1</v>
      </c>
      <c r="AT374" s="350">
        <v>1.1735024000000001</v>
      </c>
      <c r="AV374" s="349" t="s">
        <v>1647</v>
      </c>
    </row>
    <row r="375" spans="1:48">
      <c r="A375" s="349" t="s">
        <v>183</v>
      </c>
      <c r="B375" s="349">
        <v>90</v>
      </c>
      <c r="C375" s="349" t="s">
        <v>282</v>
      </c>
      <c r="D375" s="349" t="s">
        <v>283</v>
      </c>
      <c r="E375" s="349">
        <v>0.21199999999999999</v>
      </c>
      <c r="K375" s="350">
        <v>24246</v>
      </c>
      <c r="L375" s="350">
        <v>9.6</v>
      </c>
      <c r="N375" s="349">
        <v>140.70400000000001</v>
      </c>
      <c r="Q375" s="350">
        <v>133.98400000000001</v>
      </c>
      <c r="R375" s="349" t="s">
        <v>645</v>
      </c>
      <c r="S375" s="349">
        <v>0</v>
      </c>
      <c r="T375" s="349" t="s">
        <v>646</v>
      </c>
      <c r="U375" s="349" t="s">
        <v>673</v>
      </c>
      <c r="W375" s="349" t="s">
        <v>675</v>
      </c>
      <c r="X375" s="349">
        <v>1</v>
      </c>
      <c r="Y375" s="349">
        <v>29.5</v>
      </c>
      <c r="Z375" s="349">
        <v>83.8</v>
      </c>
      <c r="AA375" s="349">
        <v>54.3</v>
      </c>
      <c r="AE375" s="350">
        <v>6.7190000000000003</v>
      </c>
      <c r="AI375" s="350">
        <v>4837</v>
      </c>
      <c r="AP375" s="350" t="s">
        <v>1651</v>
      </c>
      <c r="AQ375" s="350" t="s">
        <v>1652</v>
      </c>
      <c r="AR375" s="349">
        <v>1</v>
      </c>
      <c r="AU375" s="350">
        <v>5.0151234000000002</v>
      </c>
      <c r="AV375" s="349" t="s">
        <v>1653</v>
      </c>
    </row>
    <row r="376" spans="1:48">
      <c r="A376" s="349" t="s">
        <v>183</v>
      </c>
      <c r="B376" s="349">
        <v>90</v>
      </c>
      <c r="C376" s="349" t="s">
        <v>282</v>
      </c>
      <c r="D376" s="349" t="s">
        <v>283</v>
      </c>
      <c r="E376" s="349">
        <v>0.21199999999999999</v>
      </c>
      <c r="F376" s="350" t="s">
        <v>764</v>
      </c>
      <c r="K376" s="350">
        <v>881</v>
      </c>
      <c r="L376" s="350">
        <v>5.8769999999999998</v>
      </c>
      <c r="N376" s="349">
        <v>1.59</v>
      </c>
      <c r="Q376" s="350">
        <v>1.514</v>
      </c>
      <c r="R376" s="349" t="s">
        <v>645</v>
      </c>
      <c r="S376" s="349">
        <v>0</v>
      </c>
      <c r="T376" s="349" t="s">
        <v>646</v>
      </c>
      <c r="U376" s="349" t="s">
        <v>673</v>
      </c>
      <c r="W376" s="349" t="s">
        <v>675</v>
      </c>
      <c r="X376" s="349">
        <v>2</v>
      </c>
      <c r="Y376" s="349">
        <v>235.5</v>
      </c>
      <c r="Z376" s="349">
        <v>259</v>
      </c>
      <c r="AA376" s="349">
        <v>23.4</v>
      </c>
      <c r="AE376" s="350">
        <v>7.5999999999999998E-2</v>
      </c>
      <c r="AI376" s="350">
        <v>177</v>
      </c>
      <c r="AP376" s="350" t="s">
        <v>1247</v>
      </c>
      <c r="AQ376" s="350" t="s">
        <v>1654</v>
      </c>
      <c r="AR376" s="349">
        <v>0</v>
      </c>
      <c r="AU376" s="350">
        <v>4.9981555000000002</v>
      </c>
      <c r="AV376" s="349" t="s">
        <v>1653</v>
      </c>
    </row>
    <row r="377" spans="1:48">
      <c r="A377" s="349" t="s">
        <v>183</v>
      </c>
      <c r="B377" s="349">
        <v>90</v>
      </c>
      <c r="C377" s="349" t="s">
        <v>282</v>
      </c>
      <c r="D377" s="349" t="s">
        <v>283</v>
      </c>
      <c r="E377" s="349">
        <v>0.21199999999999999</v>
      </c>
      <c r="K377" s="350">
        <v>24325</v>
      </c>
      <c r="L377" s="350">
        <v>9.9019999999999992</v>
      </c>
      <c r="N377" s="349">
        <v>139.59399999999999</v>
      </c>
      <c r="Q377" s="350">
        <v>132.92599999999999</v>
      </c>
      <c r="R377" s="349" t="s">
        <v>645</v>
      </c>
      <c r="S377" s="349">
        <v>0</v>
      </c>
      <c r="T377" s="349" t="s">
        <v>646</v>
      </c>
      <c r="U377" s="349" t="s">
        <v>673</v>
      </c>
      <c r="W377" s="349" t="s">
        <v>675</v>
      </c>
      <c r="X377" s="349">
        <v>3</v>
      </c>
      <c r="Y377" s="349">
        <v>412.8</v>
      </c>
      <c r="Z377" s="349">
        <v>465.9</v>
      </c>
      <c r="AA377" s="349">
        <v>53.1</v>
      </c>
      <c r="AE377" s="350">
        <v>6.6680000000000001</v>
      </c>
      <c r="AI377" s="350">
        <v>4851</v>
      </c>
      <c r="AP377" s="350" t="s">
        <v>1462</v>
      </c>
      <c r="AQ377" s="350" t="s">
        <v>1592</v>
      </c>
      <c r="AR377" s="349">
        <v>0</v>
      </c>
      <c r="AU377" s="350">
        <v>5.0165006999999999</v>
      </c>
      <c r="AV377" s="349" t="s">
        <v>1653</v>
      </c>
    </row>
    <row r="378" spans="1:48">
      <c r="A378" s="349" t="s">
        <v>183</v>
      </c>
      <c r="B378" s="349">
        <v>91</v>
      </c>
      <c r="C378" s="349" t="s">
        <v>284</v>
      </c>
      <c r="D378" s="349" t="s">
        <v>285</v>
      </c>
      <c r="E378" s="349">
        <v>8.5000000000000006E-2</v>
      </c>
      <c r="G378" s="350">
        <v>10251</v>
      </c>
      <c r="H378" s="350">
        <v>0.47299999999999998</v>
      </c>
      <c r="N378" s="349">
        <v>187.11600000000001</v>
      </c>
      <c r="O378" s="350">
        <v>185.721</v>
      </c>
      <c r="R378" s="349" t="s">
        <v>619</v>
      </c>
      <c r="S378" s="349">
        <v>0</v>
      </c>
      <c r="T378" s="349" t="s">
        <v>620</v>
      </c>
      <c r="U378" s="349" t="s">
        <v>1105</v>
      </c>
      <c r="W378" s="349" t="s">
        <v>1105</v>
      </c>
      <c r="X378" s="349">
        <v>1</v>
      </c>
      <c r="Y378" s="349">
        <v>13.2</v>
      </c>
      <c r="Z378" s="349">
        <v>38.4</v>
      </c>
      <c r="AA378" s="349">
        <v>25.2</v>
      </c>
      <c r="AB378" s="350">
        <v>1.3959999999999999</v>
      </c>
      <c r="AF378" s="350">
        <v>7001</v>
      </c>
      <c r="AJ378" s="350" t="s">
        <v>1579</v>
      </c>
      <c r="AK378" s="350" t="s">
        <v>1255</v>
      </c>
      <c r="AL378" s="350" t="s">
        <v>1655</v>
      </c>
      <c r="AR378" s="349">
        <v>0</v>
      </c>
      <c r="AS378" s="350">
        <v>0.68314050000000004</v>
      </c>
      <c r="AV378" s="349" t="s">
        <v>1656</v>
      </c>
    </row>
    <row r="379" spans="1:48">
      <c r="A379" s="349" t="s">
        <v>183</v>
      </c>
      <c r="B379" s="349">
        <v>91</v>
      </c>
      <c r="C379" s="349" t="s">
        <v>284</v>
      </c>
      <c r="D379" s="349" t="s">
        <v>285</v>
      </c>
      <c r="E379" s="349">
        <v>8.5000000000000006E-2</v>
      </c>
      <c r="G379" s="350">
        <v>10245</v>
      </c>
      <c r="H379" s="350">
        <v>0</v>
      </c>
      <c r="N379" s="349">
        <v>188.05699999999999</v>
      </c>
      <c r="O379" s="350">
        <v>186.655</v>
      </c>
      <c r="R379" s="349" t="s">
        <v>619</v>
      </c>
      <c r="S379" s="349">
        <v>0</v>
      </c>
      <c r="T379" s="349" t="s">
        <v>620</v>
      </c>
      <c r="U379" s="349" t="s">
        <v>1105</v>
      </c>
      <c r="W379" s="349" t="s">
        <v>1105</v>
      </c>
      <c r="X379" s="349">
        <v>2</v>
      </c>
      <c r="Y379" s="349">
        <v>53.5</v>
      </c>
      <c r="Z379" s="349">
        <v>78.599999999999994</v>
      </c>
      <c r="AA379" s="349">
        <v>25.2</v>
      </c>
      <c r="AB379" s="350">
        <v>1.4019999999999999</v>
      </c>
      <c r="AF379" s="350">
        <v>6991</v>
      </c>
      <c r="AJ379" s="350" t="s">
        <v>707</v>
      </c>
      <c r="AK379" s="350" t="s">
        <v>884</v>
      </c>
      <c r="AL379" s="350" t="s">
        <v>1657</v>
      </c>
      <c r="AR379" s="349">
        <v>1</v>
      </c>
      <c r="AS379" s="350">
        <v>0.68281729999999996</v>
      </c>
      <c r="AV379" s="349" t="s">
        <v>1656</v>
      </c>
    </row>
    <row r="380" spans="1:48">
      <c r="A380" s="349" t="s">
        <v>183</v>
      </c>
      <c r="B380" s="349">
        <v>91</v>
      </c>
      <c r="C380" s="349" t="s">
        <v>284</v>
      </c>
      <c r="D380" s="349" t="s">
        <v>285</v>
      </c>
      <c r="E380" s="349">
        <v>8.5000000000000006E-2</v>
      </c>
      <c r="F380" s="350" t="s">
        <v>630</v>
      </c>
      <c r="G380" s="350">
        <v>244</v>
      </c>
      <c r="H380" s="350">
        <v>11.147</v>
      </c>
      <c r="M380" s="350">
        <v>9.9813773000000001</v>
      </c>
      <c r="N380" s="349">
        <v>4.9690000000000003</v>
      </c>
      <c r="O380" s="350">
        <v>4.931</v>
      </c>
      <c r="R380" s="349" t="s">
        <v>619</v>
      </c>
      <c r="S380" s="349">
        <v>0</v>
      </c>
      <c r="T380" s="349" t="s">
        <v>620</v>
      </c>
      <c r="U380" s="349" t="s">
        <v>1105</v>
      </c>
      <c r="W380" s="349" t="s">
        <v>1105</v>
      </c>
      <c r="X380" s="349">
        <v>3</v>
      </c>
      <c r="Y380" s="349">
        <v>84.9</v>
      </c>
      <c r="Z380" s="349">
        <v>132.69999999999999</v>
      </c>
      <c r="AA380" s="349">
        <v>47.8</v>
      </c>
      <c r="AB380" s="350">
        <v>3.6999999999999998E-2</v>
      </c>
      <c r="AF380" s="350">
        <v>169</v>
      </c>
      <c r="AJ380" s="350" t="s">
        <v>711</v>
      </c>
      <c r="AK380" s="350" t="s">
        <v>752</v>
      </c>
      <c r="AL380" s="350" t="s">
        <v>1658</v>
      </c>
      <c r="AR380" s="349">
        <v>0</v>
      </c>
      <c r="AS380" s="350">
        <v>0.69042870000000001</v>
      </c>
      <c r="AV380" s="349" t="s">
        <v>1656</v>
      </c>
    </row>
    <row r="381" spans="1:48">
      <c r="A381" s="349" t="s">
        <v>183</v>
      </c>
      <c r="B381" s="349">
        <v>91</v>
      </c>
      <c r="C381" s="349" t="s">
        <v>284</v>
      </c>
      <c r="D381" s="349" t="s">
        <v>285</v>
      </c>
      <c r="E381" s="349">
        <v>8.5000000000000006E-2</v>
      </c>
      <c r="F381" s="350" t="s">
        <v>634</v>
      </c>
      <c r="I381" s="350">
        <v>599</v>
      </c>
      <c r="J381" s="350">
        <v>8.9510000000000005</v>
      </c>
      <c r="M381" s="350">
        <v>60.656719500000001</v>
      </c>
      <c r="N381" s="349">
        <v>16.117999999999999</v>
      </c>
      <c r="P381" s="350">
        <v>15.862</v>
      </c>
      <c r="R381" s="349" t="s">
        <v>635</v>
      </c>
      <c r="S381" s="349">
        <v>89</v>
      </c>
      <c r="T381" s="349" t="s">
        <v>620</v>
      </c>
      <c r="U381" s="349" t="s">
        <v>1105</v>
      </c>
      <c r="W381" s="349" t="s">
        <v>1105</v>
      </c>
      <c r="X381" s="349">
        <v>4</v>
      </c>
      <c r="Y381" s="349">
        <v>207.6</v>
      </c>
      <c r="Z381" s="349">
        <v>276.8</v>
      </c>
      <c r="AA381" s="349">
        <v>69.2</v>
      </c>
      <c r="AC381" s="350">
        <v>0.19</v>
      </c>
      <c r="AD381" s="350">
        <v>6.6000000000000003E-2</v>
      </c>
      <c r="AG381" s="350">
        <v>718</v>
      </c>
      <c r="AH381" s="350">
        <v>844</v>
      </c>
      <c r="AM381" s="350" t="s">
        <v>869</v>
      </c>
      <c r="AN381" s="350" t="s">
        <v>1131</v>
      </c>
      <c r="AO381" s="350" t="s">
        <v>1394</v>
      </c>
      <c r="AR381" s="349">
        <v>0</v>
      </c>
      <c r="AT381" s="350">
        <v>1.1961714999999999</v>
      </c>
      <c r="AV381" s="349" t="s">
        <v>1656</v>
      </c>
    </row>
    <row r="382" spans="1:48">
      <c r="A382" s="349" t="s">
        <v>183</v>
      </c>
      <c r="B382" s="349">
        <v>91</v>
      </c>
      <c r="C382" s="349" t="s">
        <v>284</v>
      </c>
      <c r="D382" s="349" t="s">
        <v>285</v>
      </c>
      <c r="E382" s="349">
        <v>8.5000000000000006E-2</v>
      </c>
      <c r="I382" s="350">
        <v>6504</v>
      </c>
      <c r="J382" s="350">
        <v>-10.51</v>
      </c>
      <c r="N382" s="349">
        <v>185.3</v>
      </c>
      <c r="P382" s="350">
        <v>182.39400000000001</v>
      </c>
      <c r="R382" s="349" t="s">
        <v>635</v>
      </c>
      <c r="S382" s="349">
        <v>89</v>
      </c>
      <c r="T382" s="349" t="s">
        <v>620</v>
      </c>
      <c r="U382" s="349" t="s">
        <v>1105</v>
      </c>
      <c r="W382" s="349" t="s">
        <v>1105</v>
      </c>
      <c r="X382" s="349">
        <v>5</v>
      </c>
      <c r="Y382" s="349">
        <v>437.8</v>
      </c>
      <c r="Z382" s="349">
        <v>473</v>
      </c>
      <c r="AA382" s="349">
        <v>35.200000000000003</v>
      </c>
      <c r="AC382" s="350">
        <v>2.1429999999999998</v>
      </c>
      <c r="AD382" s="350">
        <v>0.76400000000000001</v>
      </c>
      <c r="AG382" s="350">
        <v>7635</v>
      </c>
      <c r="AH382" s="350">
        <v>9069</v>
      </c>
      <c r="AM382" s="350" t="s">
        <v>847</v>
      </c>
      <c r="AN382" s="350" t="s">
        <v>666</v>
      </c>
      <c r="AO382" s="350" t="s">
        <v>1302</v>
      </c>
      <c r="AR382" s="349">
        <v>0</v>
      </c>
      <c r="AT382" s="350">
        <v>1.1746882000000001</v>
      </c>
      <c r="AV382" s="349" t="s">
        <v>1656</v>
      </c>
    </row>
    <row r="383" spans="1:48">
      <c r="A383" s="349" t="s">
        <v>183</v>
      </c>
      <c r="B383" s="349">
        <v>91</v>
      </c>
      <c r="C383" s="349" t="s">
        <v>284</v>
      </c>
      <c r="D383" s="349" t="s">
        <v>285</v>
      </c>
      <c r="E383" s="349">
        <v>8.5000000000000006E-2</v>
      </c>
      <c r="I383" s="350">
        <v>6483</v>
      </c>
      <c r="J383" s="350">
        <v>-11.5</v>
      </c>
      <c r="N383" s="349">
        <v>185.2</v>
      </c>
      <c r="P383" s="350">
        <v>182.298</v>
      </c>
      <c r="R383" s="349" t="s">
        <v>635</v>
      </c>
      <c r="S383" s="349">
        <v>89</v>
      </c>
      <c r="T383" s="349" t="s">
        <v>620</v>
      </c>
      <c r="U383" s="349" t="s">
        <v>1105</v>
      </c>
      <c r="W383" s="349" t="s">
        <v>1105</v>
      </c>
      <c r="X383" s="349">
        <v>6</v>
      </c>
      <c r="Y383" s="349">
        <v>488.1</v>
      </c>
      <c r="Z383" s="349">
        <v>523.29999999999995</v>
      </c>
      <c r="AA383" s="349">
        <v>35.200000000000003</v>
      </c>
      <c r="AC383" s="350">
        <v>2.1389999999999998</v>
      </c>
      <c r="AD383" s="350">
        <v>0.76200000000000001</v>
      </c>
      <c r="AG383" s="350">
        <v>7606</v>
      </c>
      <c r="AH383" s="350">
        <v>9033</v>
      </c>
      <c r="AM383" s="350" t="s">
        <v>850</v>
      </c>
      <c r="AN383" s="350" t="s">
        <v>639</v>
      </c>
      <c r="AO383" s="350" t="s">
        <v>1333</v>
      </c>
      <c r="AR383" s="349">
        <v>1</v>
      </c>
      <c r="AT383" s="350">
        <v>1.1735428000000001</v>
      </c>
      <c r="AV383" s="349" t="s">
        <v>1656</v>
      </c>
    </row>
    <row r="384" spans="1:48">
      <c r="A384" s="349" t="s">
        <v>183</v>
      </c>
      <c r="B384" s="349">
        <v>92</v>
      </c>
      <c r="C384" s="349" t="s">
        <v>284</v>
      </c>
      <c r="D384" s="349" t="s">
        <v>285</v>
      </c>
      <c r="E384" s="349">
        <v>8.5000000000000006E-2</v>
      </c>
      <c r="K384" s="350">
        <v>24378</v>
      </c>
      <c r="L384" s="350">
        <v>9.6</v>
      </c>
      <c r="N384" s="349">
        <v>141.54599999999999</v>
      </c>
      <c r="Q384" s="350">
        <v>134.78700000000001</v>
      </c>
      <c r="R384" s="349" t="s">
        <v>645</v>
      </c>
      <c r="S384" s="349">
        <v>0</v>
      </c>
      <c r="T384" s="349" t="s">
        <v>646</v>
      </c>
      <c r="U384" s="349" t="s">
        <v>673</v>
      </c>
      <c r="W384" s="349" t="s">
        <v>675</v>
      </c>
      <c r="X384" s="349">
        <v>1</v>
      </c>
      <c r="Y384" s="349">
        <v>29.5</v>
      </c>
      <c r="Z384" s="349">
        <v>84</v>
      </c>
      <c r="AA384" s="349">
        <v>54.5</v>
      </c>
      <c r="AE384" s="350">
        <v>6.7590000000000003</v>
      </c>
      <c r="AI384" s="350">
        <v>4864</v>
      </c>
      <c r="AP384" s="350" t="s">
        <v>1641</v>
      </c>
      <c r="AQ384" s="350" t="s">
        <v>1659</v>
      </c>
      <c r="AR384" s="349">
        <v>1</v>
      </c>
      <c r="AU384" s="350">
        <v>5.0146717000000001</v>
      </c>
      <c r="AV384" s="349" t="s">
        <v>1660</v>
      </c>
    </row>
    <row r="385" spans="1:48">
      <c r="A385" s="349" t="s">
        <v>183</v>
      </c>
      <c r="B385" s="349">
        <v>92</v>
      </c>
      <c r="C385" s="349" t="s">
        <v>284</v>
      </c>
      <c r="D385" s="349" t="s">
        <v>285</v>
      </c>
      <c r="E385" s="349">
        <v>8.5000000000000006E-2</v>
      </c>
      <c r="F385" s="350" t="s">
        <v>764</v>
      </c>
      <c r="K385" s="350">
        <v>286</v>
      </c>
      <c r="L385" s="350">
        <v>7.5529999999999999</v>
      </c>
      <c r="N385" s="349">
        <v>0.53700000000000003</v>
      </c>
      <c r="Q385" s="350">
        <v>0.51200000000000001</v>
      </c>
      <c r="R385" s="349" t="s">
        <v>645</v>
      </c>
      <c r="S385" s="349">
        <v>0</v>
      </c>
      <c r="T385" s="349" t="s">
        <v>646</v>
      </c>
      <c r="U385" s="349" t="s">
        <v>673</v>
      </c>
      <c r="W385" s="349" t="s">
        <v>675</v>
      </c>
      <c r="X385" s="349">
        <v>2</v>
      </c>
      <c r="Y385" s="349">
        <v>238.1</v>
      </c>
      <c r="Z385" s="349">
        <v>257.7</v>
      </c>
      <c r="AA385" s="349">
        <v>19.600000000000001</v>
      </c>
      <c r="AE385" s="350">
        <v>2.5999999999999999E-2</v>
      </c>
      <c r="AI385" s="350">
        <v>57</v>
      </c>
      <c r="AP385" s="350" t="s">
        <v>1391</v>
      </c>
      <c r="AQ385" s="350" t="s">
        <v>1633</v>
      </c>
      <c r="AR385" s="349">
        <v>0</v>
      </c>
      <c r="AU385" s="350">
        <v>5.0053457000000003</v>
      </c>
      <c r="AV385" s="349" t="s">
        <v>1660</v>
      </c>
    </row>
    <row r="386" spans="1:48">
      <c r="A386" s="349" t="s">
        <v>183</v>
      </c>
      <c r="B386" s="349">
        <v>92</v>
      </c>
      <c r="C386" s="349" t="s">
        <v>284</v>
      </c>
      <c r="D386" s="349" t="s">
        <v>285</v>
      </c>
      <c r="E386" s="349">
        <v>8.5000000000000006E-2</v>
      </c>
      <c r="K386" s="350">
        <v>24333</v>
      </c>
      <c r="L386" s="350">
        <v>9.8870000000000005</v>
      </c>
      <c r="N386" s="349">
        <v>139.53800000000001</v>
      </c>
      <c r="Q386" s="350">
        <v>132.87299999999999</v>
      </c>
      <c r="R386" s="349" t="s">
        <v>645</v>
      </c>
      <c r="S386" s="349">
        <v>0</v>
      </c>
      <c r="T386" s="349" t="s">
        <v>646</v>
      </c>
      <c r="U386" s="349" t="s">
        <v>673</v>
      </c>
      <c r="W386" s="349" t="s">
        <v>675</v>
      </c>
      <c r="X386" s="349">
        <v>3</v>
      </c>
      <c r="Y386" s="349">
        <v>412.8</v>
      </c>
      <c r="Z386" s="349">
        <v>465.7</v>
      </c>
      <c r="AA386" s="349">
        <v>52.9</v>
      </c>
      <c r="AE386" s="350">
        <v>6.665</v>
      </c>
      <c r="AI386" s="350">
        <v>4854</v>
      </c>
      <c r="AP386" s="350" t="s">
        <v>1405</v>
      </c>
      <c r="AQ386" s="350" t="s">
        <v>1661</v>
      </c>
      <c r="AR386" s="349">
        <v>0</v>
      </c>
      <c r="AU386" s="350">
        <v>5.0159804000000001</v>
      </c>
      <c r="AV386" s="349" t="s">
        <v>1660</v>
      </c>
    </row>
    <row r="387" spans="1:48">
      <c r="A387" s="349" t="s">
        <v>183</v>
      </c>
      <c r="B387" s="349">
        <v>93</v>
      </c>
      <c r="C387" s="349" t="s">
        <v>286</v>
      </c>
      <c r="D387" s="349" t="s">
        <v>287</v>
      </c>
      <c r="E387" s="349">
        <v>0.751</v>
      </c>
      <c r="G387" s="350">
        <v>10208</v>
      </c>
      <c r="H387" s="350">
        <v>0.47</v>
      </c>
      <c r="N387" s="349">
        <v>186.458</v>
      </c>
      <c r="O387" s="350">
        <v>185.06800000000001</v>
      </c>
      <c r="R387" s="349" t="s">
        <v>619</v>
      </c>
      <c r="S387" s="349">
        <v>0</v>
      </c>
      <c r="T387" s="349" t="s">
        <v>620</v>
      </c>
      <c r="U387" s="349" t="s">
        <v>1105</v>
      </c>
      <c r="W387" s="349" t="s">
        <v>1105</v>
      </c>
      <c r="X387" s="349">
        <v>1</v>
      </c>
      <c r="Y387" s="349">
        <v>13.2</v>
      </c>
      <c r="Z387" s="349">
        <v>38.4</v>
      </c>
      <c r="AA387" s="349">
        <v>25.2</v>
      </c>
      <c r="AB387" s="350">
        <v>1.391</v>
      </c>
      <c r="AF387" s="350">
        <v>6973</v>
      </c>
      <c r="AJ387" s="350" t="s">
        <v>1295</v>
      </c>
      <c r="AK387" s="350" t="s">
        <v>1635</v>
      </c>
      <c r="AL387" s="350" t="s">
        <v>1662</v>
      </c>
      <c r="AR387" s="349">
        <v>0</v>
      </c>
      <c r="AS387" s="350">
        <v>0.68314330000000001</v>
      </c>
      <c r="AV387" s="349" t="s">
        <v>1663</v>
      </c>
    </row>
    <row r="388" spans="1:48">
      <c r="A388" s="349" t="s">
        <v>183</v>
      </c>
      <c r="B388" s="349">
        <v>93</v>
      </c>
      <c r="C388" s="349" t="s">
        <v>286</v>
      </c>
      <c r="D388" s="349" t="s">
        <v>287</v>
      </c>
      <c r="E388" s="349">
        <v>0.751</v>
      </c>
      <c r="G388" s="350">
        <v>10211</v>
      </c>
      <c r="H388" s="350">
        <v>0</v>
      </c>
      <c r="N388" s="349">
        <v>187.518</v>
      </c>
      <c r="O388" s="350">
        <v>186.12</v>
      </c>
      <c r="R388" s="349" t="s">
        <v>619</v>
      </c>
      <c r="S388" s="349">
        <v>0</v>
      </c>
      <c r="T388" s="349" t="s">
        <v>620</v>
      </c>
      <c r="U388" s="349" t="s">
        <v>1105</v>
      </c>
      <c r="W388" s="349" t="s">
        <v>1105</v>
      </c>
      <c r="X388" s="349">
        <v>2</v>
      </c>
      <c r="Y388" s="349">
        <v>53.5</v>
      </c>
      <c r="Z388" s="349">
        <v>78.599999999999994</v>
      </c>
      <c r="AA388" s="349">
        <v>25.2</v>
      </c>
      <c r="AB388" s="350">
        <v>1.3979999999999999</v>
      </c>
      <c r="AF388" s="350">
        <v>6969</v>
      </c>
      <c r="AJ388" s="350" t="s">
        <v>862</v>
      </c>
      <c r="AK388" s="350" t="s">
        <v>1566</v>
      </c>
      <c r="AL388" s="350" t="s">
        <v>1664</v>
      </c>
      <c r="AR388" s="349">
        <v>1</v>
      </c>
      <c r="AS388" s="350">
        <v>0.68282220000000005</v>
      </c>
      <c r="AV388" s="349" t="s">
        <v>1663</v>
      </c>
    </row>
    <row r="389" spans="1:48">
      <c r="A389" s="349" t="s">
        <v>183</v>
      </c>
      <c r="B389" s="349">
        <v>93</v>
      </c>
      <c r="C389" s="349" t="s">
        <v>286</v>
      </c>
      <c r="D389" s="349" t="s">
        <v>287</v>
      </c>
      <c r="E389" s="349">
        <v>0.751</v>
      </c>
      <c r="F389" s="350" t="s">
        <v>630</v>
      </c>
      <c r="G389" s="350">
        <v>1327</v>
      </c>
      <c r="H389" s="350">
        <v>11.228</v>
      </c>
      <c r="M389" s="350">
        <v>6.1512595000000001</v>
      </c>
      <c r="N389" s="349">
        <v>27.055</v>
      </c>
      <c r="O389" s="350">
        <v>26.850999999999999</v>
      </c>
      <c r="R389" s="349" t="s">
        <v>619</v>
      </c>
      <c r="S389" s="349">
        <v>0</v>
      </c>
      <c r="T389" s="349" t="s">
        <v>620</v>
      </c>
      <c r="U389" s="349" t="s">
        <v>1105</v>
      </c>
      <c r="W389" s="349" t="s">
        <v>1105</v>
      </c>
      <c r="X389" s="349">
        <v>3</v>
      </c>
      <c r="Y389" s="349">
        <v>83.7</v>
      </c>
      <c r="Z389" s="349">
        <v>143.4</v>
      </c>
      <c r="AA389" s="349">
        <v>59.8</v>
      </c>
      <c r="AB389" s="350">
        <v>0.20399999999999999</v>
      </c>
      <c r="AF389" s="350">
        <v>917</v>
      </c>
      <c r="AJ389" s="350" t="s">
        <v>660</v>
      </c>
      <c r="AK389" s="350" t="s">
        <v>628</v>
      </c>
      <c r="AL389" s="350" t="s">
        <v>1665</v>
      </c>
      <c r="AR389" s="349">
        <v>0</v>
      </c>
      <c r="AS389" s="350">
        <v>0.69048869999999996</v>
      </c>
      <c r="AV389" s="349" t="s">
        <v>1663</v>
      </c>
    </row>
    <row r="390" spans="1:48">
      <c r="A390" s="349" t="s">
        <v>183</v>
      </c>
      <c r="B390" s="349">
        <v>93</v>
      </c>
      <c r="C390" s="349" t="s">
        <v>286</v>
      </c>
      <c r="D390" s="349" t="s">
        <v>287</v>
      </c>
      <c r="E390" s="349">
        <v>0.751</v>
      </c>
      <c r="F390" s="350" t="s">
        <v>634</v>
      </c>
      <c r="I390" s="350">
        <v>4144</v>
      </c>
      <c r="J390" s="350">
        <v>4.4640000000000004</v>
      </c>
      <c r="M390" s="350">
        <v>48.869327499999997</v>
      </c>
      <c r="N390" s="349">
        <v>114.736</v>
      </c>
      <c r="P390" s="350">
        <v>112.913</v>
      </c>
      <c r="R390" s="349" t="s">
        <v>635</v>
      </c>
      <c r="S390" s="349">
        <v>89</v>
      </c>
      <c r="T390" s="349" t="s">
        <v>620</v>
      </c>
      <c r="U390" s="349" t="s">
        <v>1105</v>
      </c>
      <c r="W390" s="349" t="s">
        <v>1105</v>
      </c>
      <c r="X390" s="349">
        <v>4</v>
      </c>
      <c r="Y390" s="349">
        <v>203.2</v>
      </c>
      <c r="Z390" s="349">
        <v>291.2</v>
      </c>
      <c r="AA390" s="349">
        <v>88.1</v>
      </c>
      <c r="AC390" s="350">
        <v>1.345</v>
      </c>
      <c r="AD390" s="350">
        <v>0.47799999999999998</v>
      </c>
      <c r="AG390" s="350">
        <v>4980</v>
      </c>
      <c r="AH390" s="350">
        <v>5862</v>
      </c>
      <c r="AM390" s="350" t="s">
        <v>805</v>
      </c>
      <c r="AN390" s="350" t="s">
        <v>637</v>
      </c>
      <c r="AO390" s="350" t="s">
        <v>1666</v>
      </c>
      <c r="AR390" s="349">
        <v>0</v>
      </c>
      <c r="AT390" s="350">
        <v>1.1915677</v>
      </c>
      <c r="AV390" s="349" t="s">
        <v>1663</v>
      </c>
    </row>
    <row r="391" spans="1:48">
      <c r="A391" s="349" t="s">
        <v>183</v>
      </c>
      <c r="B391" s="349">
        <v>93</v>
      </c>
      <c r="C391" s="349" t="s">
        <v>286</v>
      </c>
      <c r="D391" s="349" t="s">
        <v>287</v>
      </c>
      <c r="E391" s="349">
        <v>0.751</v>
      </c>
      <c r="I391" s="350">
        <v>6494</v>
      </c>
      <c r="J391" s="350">
        <v>-10.798999999999999</v>
      </c>
      <c r="N391" s="349">
        <v>184.982</v>
      </c>
      <c r="P391" s="350">
        <v>182.08199999999999</v>
      </c>
      <c r="R391" s="349" t="s">
        <v>635</v>
      </c>
      <c r="S391" s="349">
        <v>89</v>
      </c>
      <c r="T391" s="349" t="s">
        <v>620</v>
      </c>
      <c r="U391" s="349" t="s">
        <v>1105</v>
      </c>
      <c r="W391" s="349" t="s">
        <v>1105</v>
      </c>
      <c r="X391" s="349">
        <v>5</v>
      </c>
      <c r="Y391" s="349">
        <v>437.8</v>
      </c>
      <c r="Z391" s="349">
        <v>473</v>
      </c>
      <c r="AA391" s="349">
        <v>35.200000000000003</v>
      </c>
      <c r="AC391" s="350">
        <v>2.1379999999999999</v>
      </c>
      <c r="AD391" s="350">
        <v>0.76200000000000001</v>
      </c>
      <c r="AG391" s="350">
        <v>7621</v>
      </c>
      <c r="AH391" s="350">
        <v>9053</v>
      </c>
      <c r="AM391" s="350" t="s">
        <v>636</v>
      </c>
      <c r="AN391" s="350" t="s">
        <v>741</v>
      </c>
      <c r="AO391" s="350" t="s">
        <v>1317</v>
      </c>
      <c r="AR391" s="349">
        <v>0</v>
      </c>
      <c r="AT391" s="350">
        <v>1.1741971</v>
      </c>
      <c r="AV391" s="349" t="s">
        <v>1663</v>
      </c>
    </row>
    <row r="392" spans="1:48">
      <c r="A392" s="349" t="s">
        <v>183</v>
      </c>
      <c r="B392" s="349">
        <v>93</v>
      </c>
      <c r="C392" s="349" t="s">
        <v>286</v>
      </c>
      <c r="D392" s="349" t="s">
        <v>287</v>
      </c>
      <c r="E392" s="349">
        <v>0.751</v>
      </c>
      <c r="I392" s="350">
        <v>6484</v>
      </c>
      <c r="J392" s="350">
        <v>-11.5</v>
      </c>
      <c r="N392" s="349">
        <v>185.17</v>
      </c>
      <c r="P392" s="350">
        <v>182.27</v>
      </c>
      <c r="R392" s="349" t="s">
        <v>635</v>
      </c>
      <c r="S392" s="349">
        <v>89</v>
      </c>
      <c r="T392" s="349" t="s">
        <v>620</v>
      </c>
      <c r="U392" s="349" t="s">
        <v>1105</v>
      </c>
      <c r="W392" s="349" t="s">
        <v>1105</v>
      </c>
      <c r="X392" s="349">
        <v>6</v>
      </c>
      <c r="Y392" s="349">
        <v>488.1</v>
      </c>
      <c r="Z392" s="349">
        <v>523.29999999999995</v>
      </c>
      <c r="AA392" s="349">
        <v>35.200000000000003</v>
      </c>
      <c r="AC392" s="350">
        <v>2.1389999999999998</v>
      </c>
      <c r="AD392" s="350">
        <v>0.76200000000000001</v>
      </c>
      <c r="AG392" s="350">
        <v>7606</v>
      </c>
      <c r="AH392" s="350">
        <v>9031</v>
      </c>
      <c r="AM392" s="350" t="s">
        <v>636</v>
      </c>
      <c r="AN392" s="350" t="s">
        <v>671</v>
      </c>
      <c r="AO392" s="350" t="s">
        <v>1493</v>
      </c>
      <c r="AR392" s="349">
        <v>1</v>
      </c>
      <c r="AT392" s="350">
        <v>1.1733830000000001</v>
      </c>
      <c r="AV392" s="349" t="s">
        <v>1663</v>
      </c>
    </row>
    <row r="393" spans="1:48">
      <c r="A393" s="349" t="s">
        <v>183</v>
      </c>
      <c r="B393" s="349">
        <v>94</v>
      </c>
      <c r="C393" s="349" t="s">
        <v>286</v>
      </c>
      <c r="D393" s="349" t="s">
        <v>287</v>
      </c>
      <c r="E393" s="349">
        <v>0.751</v>
      </c>
      <c r="K393" s="350">
        <v>24272</v>
      </c>
      <c r="L393" s="350">
        <v>9.6</v>
      </c>
      <c r="N393" s="349">
        <v>141.27699999999999</v>
      </c>
      <c r="Q393" s="350">
        <v>134.53100000000001</v>
      </c>
      <c r="R393" s="349" t="s">
        <v>645</v>
      </c>
      <c r="S393" s="349">
        <v>0</v>
      </c>
      <c r="T393" s="349" t="s">
        <v>646</v>
      </c>
      <c r="U393" s="349" t="s">
        <v>673</v>
      </c>
      <c r="W393" s="349" t="s">
        <v>675</v>
      </c>
      <c r="X393" s="349">
        <v>1</v>
      </c>
      <c r="Y393" s="349">
        <v>29.5</v>
      </c>
      <c r="Z393" s="349">
        <v>84</v>
      </c>
      <c r="AA393" s="349">
        <v>54.5</v>
      </c>
      <c r="AE393" s="350">
        <v>6.7460000000000004</v>
      </c>
      <c r="AI393" s="350">
        <v>4843</v>
      </c>
      <c r="AP393" s="350" t="s">
        <v>1651</v>
      </c>
      <c r="AQ393" s="350" t="s">
        <v>1667</v>
      </c>
      <c r="AR393" s="349">
        <v>1</v>
      </c>
      <c r="AU393" s="350">
        <v>5.0143807000000002</v>
      </c>
      <c r="AV393" s="349" t="s">
        <v>1668</v>
      </c>
    </row>
    <row r="394" spans="1:48">
      <c r="A394" s="349" t="s">
        <v>183</v>
      </c>
      <c r="B394" s="349">
        <v>94</v>
      </c>
      <c r="C394" s="349" t="s">
        <v>286</v>
      </c>
      <c r="D394" s="349" t="s">
        <v>287</v>
      </c>
      <c r="E394" s="349">
        <v>0.751</v>
      </c>
      <c r="F394" s="350" t="s">
        <v>764</v>
      </c>
      <c r="K394" s="350">
        <v>2780</v>
      </c>
      <c r="L394" s="350">
        <v>0.41799999999999998</v>
      </c>
      <c r="N394" s="349">
        <v>4.8360000000000003</v>
      </c>
      <c r="Q394" s="350">
        <v>4.6070000000000002</v>
      </c>
      <c r="R394" s="349" t="s">
        <v>645</v>
      </c>
      <c r="S394" s="349">
        <v>0</v>
      </c>
      <c r="T394" s="349" t="s">
        <v>646</v>
      </c>
      <c r="U394" s="349" t="s">
        <v>673</v>
      </c>
      <c r="W394" s="349" t="s">
        <v>675</v>
      </c>
      <c r="X394" s="349">
        <v>2</v>
      </c>
      <c r="Y394" s="349">
        <v>234.5</v>
      </c>
      <c r="Z394" s="349">
        <v>262.89999999999998</v>
      </c>
      <c r="AA394" s="349">
        <v>28.4</v>
      </c>
      <c r="AE394" s="350">
        <v>0.22900000000000001</v>
      </c>
      <c r="AI394" s="350">
        <v>563</v>
      </c>
      <c r="AP394" s="350" t="s">
        <v>1669</v>
      </c>
      <c r="AQ394" s="350" t="s">
        <v>1670</v>
      </c>
      <c r="AR394" s="349">
        <v>0</v>
      </c>
      <c r="AU394" s="350">
        <v>4.9725387999999997</v>
      </c>
      <c r="AV394" s="349" t="s">
        <v>1668</v>
      </c>
    </row>
    <row r="395" spans="1:48">
      <c r="A395" s="349" t="s">
        <v>183</v>
      </c>
      <c r="B395" s="349">
        <v>94</v>
      </c>
      <c r="C395" s="349" t="s">
        <v>286</v>
      </c>
      <c r="D395" s="349" t="s">
        <v>287</v>
      </c>
      <c r="E395" s="349">
        <v>0.751</v>
      </c>
      <c r="K395" s="350">
        <v>24274</v>
      </c>
      <c r="L395" s="350">
        <v>9.9480000000000004</v>
      </c>
      <c r="N395" s="349">
        <v>139.23500000000001</v>
      </c>
      <c r="Q395" s="350">
        <v>132.58500000000001</v>
      </c>
      <c r="R395" s="349" t="s">
        <v>645</v>
      </c>
      <c r="S395" s="349">
        <v>0</v>
      </c>
      <c r="T395" s="349" t="s">
        <v>646</v>
      </c>
      <c r="U395" s="349" t="s">
        <v>673</v>
      </c>
      <c r="W395" s="349" t="s">
        <v>675</v>
      </c>
      <c r="X395" s="349">
        <v>3</v>
      </c>
      <c r="Y395" s="349">
        <v>412.8</v>
      </c>
      <c r="Z395" s="349">
        <v>465.7</v>
      </c>
      <c r="AA395" s="349">
        <v>52.9</v>
      </c>
      <c r="AE395" s="350">
        <v>6.65</v>
      </c>
      <c r="AI395" s="350">
        <v>4842</v>
      </c>
      <c r="AP395" s="350" t="s">
        <v>1358</v>
      </c>
      <c r="AQ395" s="350" t="s">
        <v>1671</v>
      </c>
      <c r="AR395" s="349">
        <v>0</v>
      </c>
      <c r="AU395" s="350">
        <v>5.0159643000000003</v>
      </c>
      <c r="AV395" s="349" t="s">
        <v>1668</v>
      </c>
    </row>
    <row r="396" spans="1:48">
      <c r="A396" s="349" t="s">
        <v>183</v>
      </c>
      <c r="B396" s="349">
        <v>95</v>
      </c>
      <c r="C396" s="349" t="s">
        <v>288</v>
      </c>
      <c r="D396" s="349" t="s">
        <v>289</v>
      </c>
      <c r="E396" s="349">
        <v>0.78500000000000003</v>
      </c>
      <c r="G396" s="350">
        <v>10237</v>
      </c>
      <c r="H396" s="350">
        <v>0.46700000000000003</v>
      </c>
      <c r="N396" s="349">
        <v>187.32599999999999</v>
      </c>
      <c r="O396" s="350">
        <v>185.928</v>
      </c>
      <c r="R396" s="349" t="s">
        <v>619</v>
      </c>
      <c r="S396" s="349">
        <v>0</v>
      </c>
      <c r="T396" s="349" t="s">
        <v>620</v>
      </c>
      <c r="U396" s="349" t="s">
        <v>1083</v>
      </c>
      <c r="W396" s="349" t="s">
        <v>1083</v>
      </c>
      <c r="X396" s="349">
        <v>1</v>
      </c>
      <c r="Y396" s="349">
        <v>13.2</v>
      </c>
      <c r="Z396" s="349">
        <v>38.4</v>
      </c>
      <c r="AA396" s="349">
        <v>25.2</v>
      </c>
      <c r="AB396" s="350">
        <v>1.3979999999999999</v>
      </c>
      <c r="AF396" s="350">
        <v>6993</v>
      </c>
      <c r="AJ396" s="350" t="s">
        <v>1347</v>
      </c>
      <c r="AK396" s="350" t="s">
        <v>1255</v>
      </c>
      <c r="AL396" s="350" t="s">
        <v>1672</v>
      </c>
      <c r="AR396" s="349">
        <v>0</v>
      </c>
      <c r="AS396" s="350">
        <v>0.68336419999999998</v>
      </c>
      <c r="AV396" s="349" t="s">
        <v>1673</v>
      </c>
    </row>
    <row r="397" spans="1:48">
      <c r="A397" s="349" t="s">
        <v>183</v>
      </c>
      <c r="B397" s="349">
        <v>95</v>
      </c>
      <c r="C397" s="349" t="s">
        <v>288</v>
      </c>
      <c r="D397" s="349" t="s">
        <v>289</v>
      </c>
      <c r="E397" s="349">
        <v>0.78500000000000003</v>
      </c>
      <c r="G397" s="350">
        <v>10228</v>
      </c>
      <c r="H397" s="350">
        <v>0</v>
      </c>
      <c r="N397" s="349">
        <v>187.8</v>
      </c>
      <c r="O397" s="350">
        <v>186.399</v>
      </c>
      <c r="R397" s="349" t="s">
        <v>619</v>
      </c>
      <c r="S397" s="349">
        <v>0</v>
      </c>
      <c r="T397" s="349" t="s">
        <v>620</v>
      </c>
      <c r="U397" s="349" t="s">
        <v>1083</v>
      </c>
      <c r="W397" s="349" t="s">
        <v>1083</v>
      </c>
      <c r="X397" s="349">
        <v>2</v>
      </c>
      <c r="Y397" s="349">
        <v>53.5</v>
      </c>
      <c r="Z397" s="349">
        <v>78.599999999999994</v>
      </c>
      <c r="AA397" s="349">
        <v>25.2</v>
      </c>
      <c r="AB397" s="350">
        <v>1.401</v>
      </c>
      <c r="AF397" s="350">
        <v>6982</v>
      </c>
      <c r="AJ397" s="350" t="s">
        <v>682</v>
      </c>
      <c r="AK397" s="350" t="s">
        <v>924</v>
      </c>
      <c r="AL397" s="350" t="s">
        <v>1674</v>
      </c>
      <c r="AR397" s="349">
        <v>1</v>
      </c>
      <c r="AS397" s="350">
        <v>0.68304500000000001</v>
      </c>
      <c r="AV397" s="349" t="s">
        <v>1673</v>
      </c>
    </row>
    <row r="398" spans="1:48">
      <c r="A398" s="349" t="s">
        <v>183</v>
      </c>
      <c r="B398" s="349">
        <v>95</v>
      </c>
      <c r="C398" s="349" t="s">
        <v>288</v>
      </c>
      <c r="D398" s="349" t="s">
        <v>289</v>
      </c>
      <c r="E398" s="349">
        <v>0.78500000000000003</v>
      </c>
      <c r="F398" s="350" t="s">
        <v>630</v>
      </c>
      <c r="G398" s="350">
        <v>1406</v>
      </c>
      <c r="H398" s="350">
        <v>7.4669999999999996</v>
      </c>
      <c r="M398" s="350">
        <v>6.2161840000000002</v>
      </c>
      <c r="N398" s="349">
        <v>28.577999999999999</v>
      </c>
      <c r="O398" s="350">
        <v>28.363</v>
      </c>
      <c r="R398" s="349" t="s">
        <v>619</v>
      </c>
      <c r="S398" s="349">
        <v>0</v>
      </c>
      <c r="T398" s="349" t="s">
        <v>620</v>
      </c>
      <c r="U398" s="349" t="s">
        <v>1083</v>
      </c>
      <c r="W398" s="349" t="s">
        <v>1083</v>
      </c>
      <c r="X398" s="349">
        <v>3</v>
      </c>
      <c r="Y398" s="349">
        <v>83</v>
      </c>
      <c r="Z398" s="349">
        <v>143.4</v>
      </c>
      <c r="AA398" s="349">
        <v>60.4</v>
      </c>
      <c r="AB398" s="350">
        <v>0.215</v>
      </c>
      <c r="AF398" s="350">
        <v>968</v>
      </c>
      <c r="AJ398" s="350" t="s">
        <v>908</v>
      </c>
      <c r="AK398" s="350" t="s">
        <v>752</v>
      </c>
      <c r="AL398" s="350" t="s">
        <v>1675</v>
      </c>
      <c r="AR398" s="349">
        <v>0</v>
      </c>
      <c r="AS398" s="350">
        <v>0.68814500000000001</v>
      </c>
      <c r="AV398" s="349" t="s">
        <v>1673</v>
      </c>
    </row>
    <row r="399" spans="1:48">
      <c r="A399" s="349" t="s">
        <v>183</v>
      </c>
      <c r="B399" s="349">
        <v>95</v>
      </c>
      <c r="C399" s="349" t="s">
        <v>288</v>
      </c>
      <c r="D399" s="349" t="s">
        <v>289</v>
      </c>
      <c r="E399" s="349">
        <v>0.78500000000000003</v>
      </c>
      <c r="F399" s="350" t="s">
        <v>634</v>
      </c>
      <c r="I399" s="350">
        <v>3563</v>
      </c>
      <c r="J399" s="350">
        <v>10.004</v>
      </c>
      <c r="M399" s="350">
        <v>40.373771900000001</v>
      </c>
      <c r="N399" s="349">
        <v>99.081999999999994</v>
      </c>
      <c r="P399" s="350">
        <v>97.501000000000005</v>
      </c>
      <c r="R399" s="349" t="s">
        <v>635</v>
      </c>
      <c r="S399" s="349">
        <v>89</v>
      </c>
      <c r="T399" s="349" t="s">
        <v>620</v>
      </c>
      <c r="U399" s="349" t="s">
        <v>1083</v>
      </c>
      <c r="W399" s="349" t="s">
        <v>1083</v>
      </c>
      <c r="X399" s="349">
        <v>4</v>
      </c>
      <c r="Y399" s="349">
        <v>204.4</v>
      </c>
      <c r="Z399" s="349">
        <v>291.2</v>
      </c>
      <c r="AA399" s="349">
        <v>86.8</v>
      </c>
      <c r="AC399" s="350">
        <v>1.1679999999999999</v>
      </c>
      <c r="AD399" s="350">
        <v>0.41299999999999998</v>
      </c>
      <c r="AG399" s="350">
        <v>4295</v>
      </c>
      <c r="AH399" s="350">
        <v>5039</v>
      </c>
      <c r="AM399" s="350" t="s">
        <v>694</v>
      </c>
      <c r="AN399" s="350" t="s">
        <v>1427</v>
      </c>
      <c r="AO399" s="350" t="s">
        <v>1285</v>
      </c>
      <c r="AR399" s="349">
        <v>0</v>
      </c>
      <c r="AT399" s="350">
        <v>1.1977144</v>
      </c>
      <c r="AV399" s="349" t="s">
        <v>1673</v>
      </c>
    </row>
    <row r="400" spans="1:48">
      <c r="A400" s="349" t="s">
        <v>183</v>
      </c>
      <c r="B400" s="349">
        <v>95</v>
      </c>
      <c r="C400" s="349" t="s">
        <v>288</v>
      </c>
      <c r="D400" s="349" t="s">
        <v>289</v>
      </c>
      <c r="E400" s="349">
        <v>0.78500000000000003</v>
      </c>
      <c r="I400" s="350">
        <v>6479</v>
      </c>
      <c r="J400" s="350">
        <v>-10.784000000000001</v>
      </c>
      <c r="N400" s="349">
        <v>184.96100000000001</v>
      </c>
      <c r="P400" s="350">
        <v>182.06100000000001</v>
      </c>
      <c r="R400" s="349" t="s">
        <v>635</v>
      </c>
      <c r="S400" s="349">
        <v>89</v>
      </c>
      <c r="T400" s="349" t="s">
        <v>620</v>
      </c>
      <c r="U400" s="349" t="s">
        <v>1083</v>
      </c>
      <c r="W400" s="349" t="s">
        <v>1083</v>
      </c>
      <c r="X400" s="349">
        <v>5</v>
      </c>
      <c r="Y400" s="349">
        <v>437.8</v>
      </c>
      <c r="Z400" s="349">
        <v>473</v>
      </c>
      <c r="AA400" s="349">
        <v>35.200000000000003</v>
      </c>
      <c r="AC400" s="350">
        <v>2.1379999999999999</v>
      </c>
      <c r="AD400" s="350">
        <v>0.76200000000000001</v>
      </c>
      <c r="AG400" s="350">
        <v>7604</v>
      </c>
      <c r="AH400" s="350">
        <v>9033</v>
      </c>
      <c r="AM400" s="350" t="s">
        <v>979</v>
      </c>
      <c r="AN400" s="350" t="s">
        <v>717</v>
      </c>
      <c r="AO400" s="350" t="s">
        <v>1676</v>
      </c>
      <c r="AR400" s="349">
        <v>0</v>
      </c>
      <c r="AT400" s="350">
        <v>1.1742509000000001</v>
      </c>
      <c r="AV400" s="349" t="s">
        <v>1673</v>
      </c>
    </row>
    <row r="401" spans="1:48">
      <c r="A401" s="349" t="s">
        <v>183</v>
      </c>
      <c r="B401" s="349">
        <v>95</v>
      </c>
      <c r="C401" s="349" t="s">
        <v>288</v>
      </c>
      <c r="D401" s="349" t="s">
        <v>289</v>
      </c>
      <c r="E401" s="349">
        <v>0.78500000000000003</v>
      </c>
      <c r="I401" s="350">
        <v>6482</v>
      </c>
      <c r="J401" s="350">
        <v>-11.5</v>
      </c>
      <c r="N401" s="349">
        <v>185.26</v>
      </c>
      <c r="P401" s="350">
        <v>182.358</v>
      </c>
      <c r="R401" s="349" t="s">
        <v>635</v>
      </c>
      <c r="S401" s="349">
        <v>89</v>
      </c>
      <c r="T401" s="349" t="s">
        <v>620</v>
      </c>
      <c r="U401" s="349" t="s">
        <v>1083</v>
      </c>
      <c r="W401" s="349" t="s">
        <v>1083</v>
      </c>
      <c r="X401" s="349">
        <v>6</v>
      </c>
      <c r="Y401" s="349">
        <v>488.1</v>
      </c>
      <c r="Z401" s="349">
        <v>523.29999999999995</v>
      </c>
      <c r="AA401" s="349">
        <v>35.200000000000003</v>
      </c>
      <c r="AC401" s="350">
        <v>2.14</v>
      </c>
      <c r="AD401" s="350">
        <v>0.76200000000000001</v>
      </c>
      <c r="AG401" s="350">
        <v>7604</v>
      </c>
      <c r="AH401" s="350">
        <v>9028</v>
      </c>
      <c r="AM401" s="350" t="s">
        <v>636</v>
      </c>
      <c r="AN401" s="350" t="s">
        <v>1098</v>
      </c>
      <c r="AO401" s="350" t="s">
        <v>1677</v>
      </c>
      <c r="AR401" s="349">
        <v>1</v>
      </c>
      <c r="AT401" s="350">
        <v>1.1734195999999999</v>
      </c>
      <c r="AV401" s="349" t="s">
        <v>1673</v>
      </c>
    </row>
    <row r="402" spans="1:48">
      <c r="A402" s="349" t="s">
        <v>183</v>
      </c>
      <c r="B402" s="349">
        <v>96</v>
      </c>
      <c r="C402" s="349" t="s">
        <v>288</v>
      </c>
      <c r="D402" s="349" t="s">
        <v>289</v>
      </c>
      <c r="E402" s="349">
        <v>0.78500000000000003</v>
      </c>
      <c r="K402" s="350">
        <v>24325</v>
      </c>
      <c r="L402" s="350">
        <v>9.6</v>
      </c>
      <c r="N402" s="349">
        <v>141.59299999999999</v>
      </c>
      <c r="Q402" s="350">
        <v>134.83099999999999</v>
      </c>
      <c r="R402" s="349" t="s">
        <v>645</v>
      </c>
      <c r="S402" s="349">
        <v>0</v>
      </c>
      <c r="T402" s="349" t="s">
        <v>646</v>
      </c>
      <c r="U402" s="349" t="s">
        <v>673</v>
      </c>
      <c r="W402" s="349" t="s">
        <v>675</v>
      </c>
      <c r="X402" s="349">
        <v>1</v>
      </c>
      <c r="Y402" s="349">
        <v>29.5</v>
      </c>
      <c r="Z402" s="349">
        <v>84</v>
      </c>
      <c r="AA402" s="349">
        <v>54.5</v>
      </c>
      <c r="AE402" s="350">
        <v>6.7619999999999996</v>
      </c>
      <c r="AI402" s="350">
        <v>4853</v>
      </c>
      <c r="AP402" s="350" t="s">
        <v>1678</v>
      </c>
      <c r="AQ402" s="350" t="s">
        <v>1679</v>
      </c>
      <c r="AR402" s="349">
        <v>1</v>
      </c>
      <c r="AU402" s="350">
        <v>5.0150167000000003</v>
      </c>
      <c r="AV402" s="349" t="s">
        <v>1680</v>
      </c>
    </row>
    <row r="403" spans="1:48">
      <c r="A403" s="349" t="s">
        <v>183</v>
      </c>
      <c r="B403" s="349">
        <v>96</v>
      </c>
      <c r="C403" s="349" t="s">
        <v>288</v>
      </c>
      <c r="D403" s="349" t="s">
        <v>289</v>
      </c>
      <c r="E403" s="349">
        <v>0.78500000000000003</v>
      </c>
      <c r="F403" s="350" t="s">
        <v>764</v>
      </c>
      <c r="K403" s="350">
        <v>1391</v>
      </c>
      <c r="L403" s="350">
        <v>10.044</v>
      </c>
      <c r="N403" s="349">
        <v>2.5129999999999999</v>
      </c>
      <c r="Q403" s="350">
        <v>2.3929999999999998</v>
      </c>
      <c r="R403" s="349" t="s">
        <v>645</v>
      </c>
      <c r="S403" s="349">
        <v>0</v>
      </c>
      <c r="T403" s="349" t="s">
        <v>646</v>
      </c>
      <c r="U403" s="349" t="s">
        <v>673</v>
      </c>
      <c r="W403" s="349" t="s">
        <v>675</v>
      </c>
      <c r="X403" s="349">
        <v>2</v>
      </c>
      <c r="Y403" s="349">
        <v>236</v>
      </c>
      <c r="Z403" s="349">
        <v>261.7</v>
      </c>
      <c r="AA403" s="349">
        <v>25.7</v>
      </c>
      <c r="AE403" s="350">
        <v>0.12</v>
      </c>
      <c r="AI403" s="350">
        <v>279</v>
      </c>
      <c r="AP403" s="350" t="s">
        <v>1247</v>
      </c>
      <c r="AQ403" s="350" t="s">
        <v>1681</v>
      </c>
      <c r="AR403" s="349">
        <v>0</v>
      </c>
      <c r="AU403" s="350">
        <v>5.0170406999999999</v>
      </c>
      <c r="AV403" s="349" t="s">
        <v>1680</v>
      </c>
    </row>
    <row r="404" spans="1:48">
      <c r="A404" s="349" t="s">
        <v>183</v>
      </c>
      <c r="B404" s="349">
        <v>96</v>
      </c>
      <c r="C404" s="349" t="s">
        <v>288</v>
      </c>
      <c r="D404" s="349" t="s">
        <v>289</v>
      </c>
      <c r="E404" s="349">
        <v>0.78500000000000003</v>
      </c>
      <c r="K404" s="350">
        <v>24278</v>
      </c>
      <c r="L404" s="350">
        <v>9.9190000000000005</v>
      </c>
      <c r="N404" s="349">
        <v>139.19399999999999</v>
      </c>
      <c r="Q404" s="350">
        <v>132.54499999999999</v>
      </c>
      <c r="R404" s="349" t="s">
        <v>645</v>
      </c>
      <c r="S404" s="349">
        <v>0</v>
      </c>
      <c r="T404" s="349" t="s">
        <v>646</v>
      </c>
      <c r="U404" s="349" t="s">
        <v>673</v>
      </c>
      <c r="W404" s="349" t="s">
        <v>675</v>
      </c>
      <c r="X404" s="349">
        <v>3</v>
      </c>
      <c r="Y404" s="349">
        <v>412.8</v>
      </c>
      <c r="Z404" s="349">
        <v>465.7</v>
      </c>
      <c r="AA404" s="349">
        <v>52.9</v>
      </c>
      <c r="AE404" s="350">
        <v>6.649</v>
      </c>
      <c r="AI404" s="350">
        <v>4842</v>
      </c>
      <c r="AP404" s="350" t="s">
        <v>985</v>
      </c>
      <c r="AQ404" s="350" t="s">
        <v>1645</v>
      </c>
      <c r="AR404" s="349">
        <v>0</v>
      </c>
      <c r="AU404" s="350">
        <v>5.0164685999999996</v>
      </c>
      <c r="AV404" s="349" t="s">
        <v>1680</v>
      </c>
    </row>
    <row r="405" spans="1:48">
      <c r="A405" s="349" t="s">
        <v>183</v>
      </c>
      <c r="B405" s="349">
        <v>97</v>
      </c>
      <c r="C405" s="349" t="s">
        <v>290</v>
      </c>
      <c r="D405" s="349" t="s">
        <v>291</v>
      </c>
      <c r="E405" s="349">
        <v>0.83599999999999997</v>
      </c>
      <c r="G405" s="350">
        <v>10248</v>
      </c>
      <c r="H405" s="350">
        <v>0.45400000000000001</v>
      </c>
      <c r="N405" s="349">
        <v>187.49700000000001</v>
      </c>
      <c r="O405" s="350">
        <v>186.09800000000001</v>
      </c>
      <c r="R405" s="349" t="s">
        <v>619</v>
      </c>
      <c r="S405" s="349">
        <v>0</v>
      </c>
      <c r="T405" s="349" t="s">
        <v>620</v>
      </c>
      <c r="U405" s="349" t="s">
        <v>1105</v>
      </c>
      <c r="W405" s="349" t="s">
        <v>1105</v>
      </c>
      <c r="X405" s="349">
        <v>1</v>
      </c>
      <c r="Y405" s="349">
        <v>13.2</v>
      </c>
      <c r="Z405" s="349">
        <v>38.4</v>
      </c>
      <c r="AA405" s="349">
        <v>25.2</v>
      </c>
      <c r="AB405" s="350">
        <v>1.3979999999999999</v>
      </c>
      <c r="AF405" s="350">
        <v>6999</v>
      </c>
      <c r="AJ405" s="350" t="s">
        <v>1240</v>
      </c>
      <c r="AK405" s="350" t="s">
        <v>1682</v>
      </c>
      <c r="AL405" s="350" t="s">
        <v>1683</v>
      </c>
      <c r="AR405" s="349">
        <v>0</v>
      </c>
      <c r="AS405" s="350">
        <v>0.68314240000000004</v>
      </c>
      <c r="AV405" s="349" t="s">
        <v>1684</v>
      </c>
    </row>
    <row r="406" spans="1:48">
      <c r="A406" s="349" t="s">
        <v>183</v>
      </c>
      <c r="B406" s="349">
        <v>97</v>
      </c>
      <c r="C406" s="349" t="s">
        <v>290</v>
      </c>
      <c r="D406" s="349" t="s">
        <v>291</v>
      </c>
      <c r="E406" s="349">
        <v>0.83599999999999997</v>
      </c>
      <c r="G406" s="350">
        <v>10281</v>
      </c>
      <c r="H406" s="350">
        <v>0</v>
      </c>
      <c r="N406" s="349">
        <v>188.42099999999999</v>
      </c>
      <c r="O406" s="350">
        <v>187.017</v>
      </c>
      <c r="R406" s="349" t="s">
        <v>619</v>
      </c>
      <c r="S406" s="349">
        <v>0</v>
      </c>
      <c r="T406" s="349" t="s">
        <v>620</v>
      </c>
      <c r="U406" s="349" t="s">
        <v>1105</v>
      </c>
      <c r="W406" s="349" t="s">
        <v>1105</v>
      </c>
      <c r="X406" s="349">
        <v>2</v>
      </c>
      <c r="Y406" s="349">
        <v>53.5</v>
      </c>
      <c r="Z406" s="349">
        <v>78.599999999999994</v>
      </c>
      <c r="AA406" s="349">
        <v>25.2</v>
      </c>
      <c r="AB406" s="350">
        <v>1.405</v>
      </c>
      <c r="AF406" s="350">
        <v>7019</v>
      </c>
      <c r="AJ406" s="350" t="s">
        <v>656</v>
      </c>
      <c r="AK406" s="350" t="s">
        <v>924</v>
      </c>
      <c r="AL406" s="350" t="s">
        <v>1685</v>
      </c>
      <c r="AR406" s="349">
        <v>1</v>
      </c>
      <c r="AS406" s="350">
        <v>0.68283269999999996</v>
      </c>
      <c r="AV406" s="349" t="s">
        <v>1684</v>
      </c>
    </row>
    <row r="407" spans="1:48">
      <c r="A407" s="349" t="s">
        <v>183</v>
      </c>
      <c r="B407" s="349">
        <v>97</v>
      </c>
      <c r="C407" s="349" t="s">
        <v>290</v>
      </c>
      <c r="D407" s="349" t="s">
        <v>291</v>
      </c>
      <c r="E407" s="349">
        <v>0.83599999999999997</v>
      </c>
      <c r="F407" s="350" t="s">
        <v>630</v>
      </c>
      <c r="G407" s="350">
        <v>1687</v>
      </c>
      <c r="H407" s="350">
        <v>9.64</v>
      </c>
      <c r="M407" s="350">
        <v>6.9708129999999997</v>
      </c>
      <c r="N407" s="349">
        <v>34.128999999999998</v>
      </c>
      <c r="O407" s="350">
        <v>33.872</v>
      </c>
      <c r="R407" s="349" t="s">
        <v>619</v>
      </c>
      <c r="S407" s="349">
        <v>0</v>
      </c>
      <c r="T407" s="349" t="s">
        <v>620</v>
      </c>
      <c r="U407" s="349" t="s">
        <v>1105</v>
      </c>
      <c r="W407" s="349" t="s">
        <v>1105</v>
      </c>
      <c r="X407" s="349">
        <v>3</v>
      </c>
      <c r="Y407" s="349">
        <v>83</v>
      </c>
      <c r="Z407" s="349">
        <v>144</v>
      </c>
      <c r="AA407" s="349">
        <v>61</v>
      </c>
      <c r="AB407" s="350">
        <v>0.25700000000000001</v>
      </c>
      <c r="AF407" s="350">
        <v>1164</v>
      </c>
      <c r="AJ407" s="350" t="s">
        <v>711</v>
      </c>
      <c r="AK407" s="350" t="s">
        <v>712</v>
      </c>
      <c r="AL407" s="350" t="s">
        <v>1686</v>
      </c>
      <c r="AR407" s="349">
        <v>0</v>
      </c>
      <c r="AS407" s="350">
        <v>0.68941549999999996</v>
      </c>
      <c r="AV407" s="349" t="s">
        <v>1684</v>
      </c>
    </row>
    <row r="408" spans="1:48">
      <c r="A408" s="349" t="s">
        <v>183</v>
      </c>
      <c r="B408" s="349">
        <v>97</v>
      </c>
      <c r="C408" s="349" t="s">
        <v>290</v>
      </c>
      <c r="D408" s="349" t="s">
        <v>291</v>
      </c>
      <c r="E408" s="349">
        <v>0.83599999999999997</v>
      </c>
      <c r="F408" s="350" t="s">
        <v>634</v>
      </c>
      <c r="I408" s="350">
        <v>4655</v>
      </c>
      <c r="J408" s="350">
        <v>4.8710000000000004</v>
      </c>
      <c r="M408" s="350">
        <v>49.235053200000003</v>
      </c>
      <c r="N408" s="349">
        <v>128.678</v>
      </c>
      <c r="P408" s="350">
        <v>126.633</v>
      </c>
      <c r="R408" s="349" t="s">
        <v>635</v>
      </c>
      <c r="S408" s="349">
        <v>89</v>
      </c>
      <c r="T408" s="349" t="s">
        <v>620</v>
      </c>
      <c r="U408" s="349" t="s">
        <v>1105</v>
      </c>
      <c r="W408" s="349" t="s">
        <v>1105</v>
      </c>
      <c r="X408" s="349">
        <v>4</v>
      </c>
      <c r="Y408" s="349">
        <v>201.9</v>
      </c>
      <c r="Z408" s="349">
        <v>290</v>
      </c>
      <c r="AA408" s="349">
        <v>88.1</v>
      </c>
      <c r="AC408" s="350">
        <v>1.5089999999999999</v>
      </c>
      <c r="AD408" s="350">
        <v>0.53600000000000003</v>
      </c>
      <c r="AG408" s="350">
        <v>5599</v>
      </c>
      <c r="AH408" s="350">
        <v>6584</v>
      </c>
      <c r="AM408" s="350" t="s">
        <v>1000</v>
      </c>
      <c r="AN408" s="350" t="s">
        <v>1427</v>
      </c>
      <c r="AO408" s="350" t="s">
        <v>1519</v>
      </c>
      <c r="AR408" s="349">
        <v>0</v>
      </c>
      <c r="AT408" s="350">
        <v>1.1919644</v>
      </c>
      <c r="AV408" s="349" t="s">
        <v>1684</v>
      </c>
    </row>
    <row r="409" spans="1:48">
      <c r="A409" s="349" t="s">
        <v>183</v>
      </c>
      <c r="B409" s="349">
        <v>97</v>
      </c>
      <c r="C409" s="349" t="s">
        <v>290</v>
      </c>
      <c r="D409" s="349" t="s">
        <v>291</v>
      </c>
      <c r="E409" s="349">
        <v>0.83599999999999997</v>
      </c>
      <c r="I409" s="350">
        <v>6454</v>
      </c>
      <c r="J409" s="350">
        <v>-10.839</v>
      </c>
      <c r="N409" s="349">
        <v>183.947</v>
      </c>
      <c r="P409" s="350">
        <v>181.06399999999999</v>
      </c>
      <c r="R409" s="349" t="s">
        <v>635</v>
      </c>
      <c r="S409" s="349">
        <v>89</v>
      </c>
      <c r="T409" s="349" t="s">
        <v>620</v>
      </c>
      <c r="U409" s="349" t="s">
        <v>1105</v>
      </c>
      <c r="W409" s="349" t="s">
        <v>1105</v>
      </c>
      <c r="X409" s="349">
        <v>5</v>
      </c>
      <c r="Y409" s="349">
        <v>437.8</v>
      </c>
      <c r="Z409" s="349">
        <v>473</v>
      </c>
      <c r="AA409" s="349">
        <v>35.200000000000003</v>
      </c>
      <c r="AC409" s="350">
        <v>2.1259999999999999</v>
      </c>
      <c r="AD409" s="350">
        <v>0.75800000000000001</v>
      </c>
      <c r="AG409" s="350">
        <v>7575</v>
      </c>
      <c r="AH409" s="350">
        <v>8998</v>
      </c>
      <c r="AM409" s="350" t="s">
        <v>805</v>
      </c>
      <c r="AN409" s="350" t="s">
        <v>1098</v>
      </c>
      <c r="AO409" s="350" t="s">
        <v>1562</v>
      </c>
      <c r="AR409" s="349">
        <v>0</v>
      </c>
      <c r="AT409" s="350">
        <v>1.1740979</v>
      </c>
      <c r="AV409" s="349" t="s">
        <v>1684</v>
      </c>
    </row>
    <row r="410" spans="1:48">
      <c r="A410" s="349" t="s">
        <v>183</v>
      </c>
      <c r="B410" s="349">
        <v>97</v>
      </c>
      <c r="C410" s="349" t="s">
        <v>290</v>
      </c>
      <c r="D410" s="349" t="s">
        <v>291</v>
      </c>
      <c r="E410" s="349">
        <v>0.83599999999999997</v>
      </c>
      <c r="I410" s="350">
        <v>6446</v>
      </c>
      <c r="J410" s="350">
        <v>-11.5</v>
      </c>
      <c r="N410" s="349">
        <v>184.268</v>
      </c>
      <c r="P410" s="350">
        <v>181.38200000000001</v>
      </c>
      <c r="R410" s="349" t="s">
        <v>635</v>
      </c>
      <c r="S410" s="349">
        <v>89</v>
      </c>
      <c r="T410" s="349" t="s">
        <v>620</v>
      </c>
      <c r="U410" s="349" t="s">
        <v>1105</v>
      </c>
      <c r="W410" s="349" t="s">
        <v>1105</v>
      </c>
      <c r="X410" s="349">
        <v>6</v>
      </c>
      <c r="Y410" s="349">
        <v>488.1</v>
      </c>
      <c r="Z410" s="349">
        <v>523.29999999999995</v>
      </c>
      <c r="AA410" s="349">
        <v>35.200000000000003</v>
      </c>
      <c r="AC410" s="350">
        <v>2.1280000000000001</v>
      </c>
      <c r="AD410" s="350">
        <v>0.75800000000000001</v>
      </c>
      <c r="AG410" s="350">
        <v>7562</v>
      </c>
      <c r="AH410" s="350">
        <v>8980</v>
      </c>
      <c r="AM410" s="350" t="s">
        <v>805</v>
      </c>
      <c r="AN410" s="350" t="s">
        <v>637</v>
      </c>
      <c r="AO410" s="350" t="s">
        <v>1687</v>
      </c>
      <c r="AR410" s="349">
        <v>1</v>
      </c>
      <c r="AT410" s="350">
        <v>1.1733292</v>
      </c>
      <c r="AV410" s="349" t="s">
        <v>1684</v>
      </c>
    </row>
    <row r="411" spans="1:48">
      <c r="A411" s="349" t="s">
        <v>183</v>
      </c>
      <c r="B411" s="349">
        <v>98</v>
      </c>
      <c r="C411" s="349" t="s">
        <v>290</v>
      </c>
      <c r="D411" s="349" t="s">
        <v>291</v>
      </c>
      <c r="E411" s="349">
        <v>0.83599999999999997</v>
      </c>
      <c r="K411" s="350">
        <v>24105</v>
      </c>
      <c r="L411" s="350">
        <v>9.6</v>
      </c>
      <c r="N411" s="349">
        <v>140.292</v>
      </c>
      <c r="Q411" s="350">
        <v>133.59299999999999</v>
      </c>
      <c r="R411" s="349" t="s">
        <v>645</v>
      </c>
      <c r="S411" s="349">
        <v>0</v>
      </c>
      <c r="T411" s="349" t="s">
        <v>646</v>
      </c>
      <c r="U411" s="349" t="s">
        <v>673</v>
      </c>
      <c r="W411" s="349" t="s">
        <v>675</v>
      </c>
      <c r="X411" s="349">
        <v>1</v>
      </c>
      <c r="Y411" s="349">
        <v>29.5</v>
      </c>
      <c r="Z411" s="349">
        <v>83.8</v>
      </c>
      <c r="AA411" s="349">
        <v>54.3</v>
      </c>
      <c r="AE411" s="350">
        <v>6.6989999999999998</v>
      </c>
      <c r="AI411" s="350">
        <v>4810</v>
      </c>
      <c r="AP411" s="350" t="s">
        <v>1678</v>
      </c>
      <c r="AQ411" s="350" t="s">
        <v>1688</v>
      </c>
      <c r="AR411" s="349">
        <v>1</v>
      </c>
      <c r="AU411" s="350">
        <v>5.0142408999999999</v>
      </c>
      <c r="AV411" s="349" t="s">
        <v>1689</v>
      </c>
    </row>
    <row r="412" spans="1:48">
      <c r="A412" s="349" t="s">
        <v>183</v>
      </c>
      <c r="B412" s="349">
        <v>98</v>
      </c>
      <c r="C412" s="349" t="s">
        <v>290</v>
      </c>
      <c r="D412" s="349" t="s">
        <v>291</v>
      </c>
      <c r="E412" s="349">
        <v>0.83599999999999997</v>
      </c>
      <c r="F412" s="350" t="s">
        <v>764</v>
      </c>
      <c r="K412" s="350">
        <v>2868</v>
      </c>
      <c r="L412" s="350">
        <v>3.5659999999999998</v>
      </c>
      <c r="N412" s="349">
        <v>5.2309999999999999</v>
      </c>
      <c r="Q412" s="350">
        <v>4.9820000000000002</v>
      </c>
      <c r="R412" s="349" t="s">
        <v>645</v>
      </c>
      <c r="S412" s="349">
        <v>0</v>
      </c>
      <c r="T412" s="349" t="s">
        <v>646</v>
      </c>
      <c r="U412" s="349" t="s">
        <v>673</v>
      </c>
      <c r="W412" s="349" t="s">
        <v>675</v>
      </c>
      <c r="X412" s="349">
        <v>2</v>
      </c>
      <c r="Y412" s="349">
        <v>235.8</v>
      </c>
      <c r="Z412" s="349">
        <v>264.60000000000002</v>
      </c>
      <c r="AA412" s="349">
        <v>28.8</v>
      </c>
      <c r="AE412" s="350">
        <v>0.248</v>
      </c>
      <c r="AI412" s="350">
        <v>578</v>
      </c>
      <c r="AP412" s="350" t="s">
        <v>1247</v>
      </c>
      <c r="AQ412" s="350" t="s">
        <v>1654</v>
      </c>
      <c r="AR412" s="349">
        <v>0</v>
      </c>
      <c r="AU412" s="350">
        <v>4.9867460000000001</v>
      </c>
      <c r="AV412" s="349" t="s">
        <v>1689</v>
      </c>
    </row>
    <row r="413" spans="1:48">
      <c r="A413" s="349" t="s">
        <v>183</v>
      </c>
      <c r="B413" s="349">
        <v>98</v>
      </c>
      <c r="C413" s="349" t="s">
        <v>290</v>
      </c>
      <c r="D413" s="349" t="s">
        <v>291</v>
      </c>
      <c r="E413" s="349">
        <v>0.83599999999999997</v>
      </c>
      <c r="K413" s="350">
        <v>24388</v>
      </c>
      <c r="L413" s="350">
        <v>9.8960000000000008</v>
      </c>
      <c r="N413" s="349">
        <v>139.904</v>
      </c>
      <c r="Q413" s="350">
        <v>133.22300000000001</v>
      </c>
      <c r="R413" s="349" t="s">
        <v>645</v>
      </c>
      <c r="S413" s="349">
        <v>0</v>
      </c>
      <c r="T413" s="349" t="s">
        <v>646</v>
      </c>
      <c r="U413" s="349" t="s">
        <v>673</v>
      </c>
      <c r="W413" s="349" t="s">
        <v>675</v>
      </c>
      <c r="X413" s="349">
        <v>3</v>
      </c>
      <c r="Y413" s="349">
        <v>412.8</v>
      </c>
      <c r="Z413" s="349">
        <v>465.7</v>
      </c>
      <c r="AA413" s="349">
        <v>52.9</v>
      </c>
      <c r="AE413" s="350">
        <v>6.6820000000000004</v>
      </c>
      <c r="AI413" s="350">
        <v>4865</v>
      </c>
      <c r="AP413" s="350" t="s">
        <v>1690</v>
      </c>
      <c r="AQ413" s="350" t="s">
        <v>1691</v>
      </c>
      <c r="AR413" s="349">
        <v>0</v>
      </c>
      <c r="AU413" s="350">
        <v>5.0155918000000002</v>
      </c>
      <c r="AV413" s="349" t="s">
        <v>1689</v>
      </c>
    </row>
    <row r="414" spans="1:48">
      <c r="A414" s="349" t="s">
        <v>183</v>
      </c>
      <c r="B414" s="349">
        <v>99</v>
      </c>
      <c r="C414" s="349" t="s">
        <v>292</v>
      </c>
      <c r="D414" s="349" t="s">
        <v>293</v>
      </c>
      <c r="E414" s="349">
        <v>0.39</v>
      </c>
      <c r="G414" s="350">
        <v>10231</v>
      </c>
      <c r="H414" s="350">
        <v>0.45800000000000002</v>
      </c>
      <c r="N414" s="349">
        <v>187.322</v>
      </c>
      <c r="O414" s="350">
        <v>185.92500000000001</v>
      </c>
      <c r="R414" s="349" t="s">
        <v>619</v>
      </c>
      <c r="S414" s="349">
        <v>0</v>
      </c>
      <c r="T414" s="349" t="s">
        <v>620</v>
      </c>
      <c r="U414" s="349" t="s">
        <v>1105</v>
      </c>
      <c r="W414" s="349" t="s">
        <v>1105</v>
      </c>
      <c r="X414" s="349">
        <v>1</v>
      </c>
      <c r="Y414" s="349">
        <v>13.2</v>
      </c>
      <c r="Z414" s="349">
        <v>38.4</v>
      </c>
      <c r="AA414" s="349">
        <v>25.2</v>
      </c>
      <c r="AB414" s="350">
        <v>1.397</v>
      </c>
      <c r="AF414" s="350">
        <v>6989</v>
      </c>
      <c r="AJ414" s="350" t="s">
        <v>1347</v>
      </c>
      <c r="AK414" s="350" t="s">
        <v>1682</v>
      </c>
      <c r="AL414" s="350" t="s">
        <v>1692</v>
      </c>
      <c r="AR414" s="349">
        <v>0</v>
      </c>
      <c r="AS414" s="350">
        <v>0.68314269999999999</v>
      </c>
      <c r="AV414" s="349" t="s">
        <v>1693</v>
      </c>
    </row>
    <row r="415" spans="1:48">
      <c r="A415" s="349" t="s">
        <v>183</v>
      </c>
      <c r="B415" s="349">
        <v>99</v>
      </c>
      <c r="C415" s="349" t="s">
        <v>292</v>
      </c>
      <c r="D415" s="349" t="s">
        <v>293</v>
      </c>
      <c r="E415" s="349">
        <v>0.39</v>
      </c>
      <c r="G415" s="350">
        <v>10261</v>
      </c>
      <c r="H415" s="350">
        <v>0</v>
      </c>
      <c r="N415" s="349">
        <v>188.06</v>
      </c>
      <c r="O415" s="350">
        <v>186.65799999999999</v>
      </c>
      <c r="R415" s="349" t="s">
        <v>619</v>
      </c>
      <c r="S415" s="349">
        <v>0</v>
      </c>
      <c r="T415" s="349" t="s">
        <v>620</v>
      </c>
      <c r="U415" s="349" t="s">
        <v>1105</v>
      </c>
      <c r="W415" s="349" t="s">
        <v>1105</v>
      </c>
      <c r="X415" s="349">
        <v>2</v>
      </c>
      <c r="Y415" s="349">
        <v>53.5</v>
      </c>
      <c r="Z415" s="349">
        <v>78.599999999999994</v>
      </c>
      <c r="AA415" s="349">
        <v>25.2</v>
      </c>
      <c r="AB415" s="350">
        <v>1.4019999999999999</v>
      </c>
      <c r="AF415" s="350">
        <v>7003</v>
      </c>
      <c r="AJ415" s="350" t="s">
        <v>682</v>
      </c>
      <c r="AK415" s="350" t="s">
        <v>924</v>
      </c>
      <c r="AL415" s="350" t="s">
        <v>1694</v>
      </c>
      <c r="AR415" s="349">
        <v>1</v>
      </c>
      <c r="AS415" s="350">
        <v>0.68282980000000004</v>
      </c>
      <c r="AV415" s="349" t="s">
        <v>1693</v>
      </c>
    </row>
    <row r="416" spans="1:48">
      <c r="A416" s="349" t="s">
        <v>183</v>
      </c>
      <c r="B416" s="349">
        <v>99</v>
      </c>
      <c r="C416" s="349" t="s">
        <v>292</v>
      </c>
      <c r="D416" s="349" t="s">
        <v>293</v>
      </c>
      <c r="E416" s="349">
        <v>0.39</v>
      </c>
      <c r="F416" s="350" t="s">
        <v>630</v>
      </c>
      <c r="G416" s="350">
        <v>673</v>
      </c>
      <c r="H416" s="350">
        <v>5.9939999999999998</v>
      </c>
      <c r="M416" s="350">
        <v>6.0311263999999998</v>
      </c>
      <c r="N416" s="349">
        <v>13.775</v>
      </c>
      <c r="O416" s="350">
        <v>13.672000000000001</v>
      </c>
      <c r="R416" s="349" t="s">
        <v>619</v>
      </c>
      <c r="S416" s="349">
        <v>0</v>
      </c>
      <c r="T416" s="349" t="s">
        <v>620</v>
      </c>
      <c r="U416" s="349" t="s">
        <v>1105</v>
      </c>
      <c r="W416" s="349" t="s">
        <v>1105</v>
      </c>
      <c r="X416" s="349">
        <v>3</v>
      </c>
      <c r="Y416" s="349">
        <v>84.3</v>
      </c>
      <c r="Z416" s="349">
        <v>139.6</v>
      </c>
      <c r="AA416" s="349">
        <v>55.4</v>
      </c>
      <c r="AB416" s="350">
        <v>0.10299999999999999</v>
      </c>
      <c r="AF416" s="350">
        <v>463</v>
      </c>
      <c r="AJ416" s="350" t="s">
        <v>660</v>
      </c>
      <c r="AK416" s="350" t="s">
        <v>628</v>
      </c>
      <c r="AL416" s="350" t="s">
        <v>1695</v>
      </c>
      <c r="AR416" s="349">
        <v>0</v>
      </c>
      <c r="AS416" s="350">
        <v>0.6869227</v>
      </c>
      <c r="AV416" s="349" t="s">
        <v>1693</v>
      </c>
    </row>
    <row r="417" spans="1:48">
      <c r="A417" s="349" t="s">
        <v>183</v>
      </c>
      <c r="B417" s="349">
        <v>99</v>
      </c>
      <c r="C417" s="349" t="s">
        <v>292</v>
      </c>
      <c r="D417" s="349" t="s">
        <v>293</v>
      </c>
      <c r="E417" s="349">
        <v>0.39</v>
      </c>
      <c r="F417" s="350" t="s">
        <v>634</v>
      </c>
      <c r="I417" s="350">
        <v>2514</v>
      </c>
      <c r="J417" s="350">
        <v>11.525</v>
      </c>
      <c r="M417" s="350">
        <v>56.515790000000003</v>
      </c>
      <c r="N417" s="349">
        <v>68.906000000000006</v>
      </c>
      <c r="P417" s="350">
        <v>67.805999999999997</v>
      </c>
      <c r="R417" s="349" t="s">
        <v>635</v>
      </c>
      <c r="S417" s="349">
        <v>89</v>
      </c>
      <c r="T417" s="349" t="s">
        <v>620</v>
      </c>
      <c r="U417" s="349" t="s">
        <v>1105</v>
      </c>
      <c r="W417" s="349" t="s">
        <v>1105</v>
      </c>
      <c r="X417" s="349">
        <v>4</v>
      </c>
      <c r="Y417" s="349">
        <v>205.7</v>
      </c>
      <c r="Z417" s="349">
        <v>288.7</v>
      </c>
      <c r="AA417" s="349">
        <v>83</v>
      </c>
      <c r="AC417" s="350">
        <v>0.81299999999999994</v>
      </c>
      <c r="AD417" s="350">
        <v>0.28699999999999998</v>
      </c>
      <c r="AG417" s="350">
        <v>3031</v>
      </c>
      <c r="AH417" s="350">
        <v>3556</v>
      </c>
      <c r="AM417" s="350" t="s">
        <v>973</v>
      </c>
      <c r="AN417" s="350" t="s">
        <v>974</v>
      </c>
      <c r="AO417" s="350" t="s">
        <v>1696</v>
      </c>
      <c r="AR417" s="349">
        <v>0</v>
      </c>
      <c r="AT417" s="350">
        <v>1.1994024000000001</v>
      </c>
      <c r="AV417" s="349" t="s">
        <v>1693</v>
      </c>
    </row>
    <row r="418" spans="1:48">
      <c r="A418" s="349" t="s">
        <v>183</v>
      </c>
      <c r="B418" s="349">
        <v>99</v>
      </c>
      <c r="C418" s="349" t="s">
        <v>292</v>
      </c>
      <c r="D418" s="349" t="s">
        <v>293</v>
      </c>
      <c r="E418" s="349">
        <v>0.39</v>
      </c>
      <c r="I418" s="350">
        <v>6468</v>
      </c>
      <c r="J418" s="350">
        <v>-10.696</v>
      </c>
      <c r="N418" s="349">
        <v>184.63399999999999</v>
      </c>
      <c r="P418" s="350">
        <v>181.739</v>
      </c>
      <c r="R418" s="349" t="s">
        <v>635</v>
      </c>
      <c r="S418" s="349">
        <v>89</v>
      </c>
      <c r="T418" s="349" t="s">
        <v>620</v>
      </c>
      <c r="U418" s="349" t="s">
        <v>1105</v>
      </c>
      <c r="W418" s="349" t="s">
        <v>1105</v>
      </c>
      <c r="X418" s="349">
        <v>5</v>
      </c>
      <c r="Y418" s="349">
        <v>437.8</v>
      </c>
      <c r="Z418" s="349">
        <v>473</v>
      </c>
      <c r="AA418" s="349">
        <v>35.200000000000003</v>
      </c>
      <c r="AC418" s="350">
        <v>2.1339999999999999</v>
      </c>
      <c r="AD418" s="350">
        <v>0.76100000000000001</v>
      </c>
      <c r="AG418" s="350">
        <v>7592</v>
      </c>
      <c r="AH418" s="350">
        <v>9018</v>
      </c>
      <c r="AM418" s="350" t="s">
        <v>780</v>
      </c>
      <c r="AN418" s="350" t="s">
        <v>639</v>
      </c>
      <c r="AO418" s="350" t="s">
        <v>1412</v>
      </c>
      <c r="AR418" s="349">
        <v>0</v>
      </c>
      <c r="AT418" s="350">
        <v>1.1743891</v>
      </c>
      <c r="AV418" s="349" t="s">
        <v>1693</v>
      </c>
    </row>
    <row r="419" spans="1:48">
      <c r="A419" s="349" t="s">
        <v>183</v>
      </c>
      <c r="B419" s="349">
        <v>99</v>
      </c>
      <c r="C419" s="349" t="s">
        <v>292</v>
      </c>
      <c r="D419" s="349" t="s">
        <v>293</v>
      </c>
      <c r="E419" s="349">
        <v>0.39</v>
      </c>
      <c r="I419" s="350">
        <v>6468</v>
      </c>
      <c r="J419" s="350">
        <v>-11.5</v>
      </c>
      <c r="N419" s="349">
        <v>184.89599999999999</v>
      </c>
      <c r="P419" s="350">
        <v>181.999</v>
      </c>
      <c r="R419" s="349" t="s">
        <v>635</v>
      </c>
      <c r="S419" s="349">
        <v>89</v>
      </c>
      <c r="T419" s="349" t="s">
        <v>620</v>
      </c>
      <c r="U419" s="349" t="s">
        <v>1105</v>
      </c>
      <c r="W419" s="349" t="s">
        <v>1105</v>
      </c>
      <c r="X419" s="349">
        <v>6</v>
      </c>
      <c r="Y419" s="349">
        <v>488.1</v>
      </c>
      <c r="Z419" s="349">
        <v>523.29999999999995</v>
      </c>
      <c r="AA419" s="349">
        <v>35.200000000000003</v>
      </c>
      <c r="AC419" s="350">
        <v>2.1360000000000001</v>
      </c>
      <c r="AD419" s="350">
        <v>0.76100000000000001</v>
      </c>
      <c r="AG419" s="350">
        <v>7588</v>
      </c>
      <c r="AH419" s="350">
        <v>9010</v>
      </c>
      <c r="AM419" s="350" t="s">
        <v>1097</v>
      </c>
      <c r="AN419" s="350" t="s">
        <v>741</v>
      </c>
      <c r="AO419" s="350" t="s">
        <v>1697</v>
      </c>
      <c r="AR419" s="349">
        <v>1</v>
      </c>
      <c r="AT419" s="350">
        <v>1.1734564000000001</v>
      </c>
      <c r="AV419" s="349" t="s">
        <v>1693</v>
      </c>
    </row>
    <row r="420" spans="1:48">
      <c r="A420" s="349" t="s">
        <v>183</v>
      </c>
      <c r="B420" s="349">
        <v>100</v>
      </c>
      <c r="C420" s="349" t="s">
        <v>292</v>
      </c>
      <c r="D420" s="349" t="s">
        <v>293</v>
      </c>
      <c r="E420" s="349">
        <v>0.39</v>
      </c>
      <c r="K420" s="350">
        <v>24268</v>
      </c>
      <c r="L420" s="350">
        <v>9.6</v>
      </c>
      <c r="N420" s="349">
        <v>141.11199999999999</v>
      </c>
      <c r="Q420" s="350">
        <v>134.37299999999999</v>
      </c>
      <c r="R420" s="349" t="s">
        <v>645</v>
      </c>
      <c r="S420" s="349">
        <v>0</v>
      </c>
      <c r="T420" s="349" t="s">
        <v>646</v>
      </c>
      <c r="U420" s="349" t="s">
        <v>673</v>
      </c>
      <c r="W420" s="349" t="s">
        <v>675</v>
      </c>
      <c r="X420" s="349">
        <v>1</v>
      </c>
      <c r="Y420" s="349">
        <v>29.5</v>
      </c>
      <c r="Z420" s="349">
        <v>84</v>
      </c>
      <c r="AA420" s="349">
        <v>54.5</v>
      </c>
      <c r="AE420" s="350">
        <v>6.7389999999999999</v>
      </c>
      <c r="AI420" s="350">
        <v>4841</v>
      </c>
      <c r="AP420" s="350" t="s">
        <v>1678</v>
      </c>
      <c r="AQ420" s="350" t="s">
        <v>1698</v>
      </c>
      <c r="AR420" s="349">
        <v>1</v>
      </c>
      <c r="AU420" s="350">
        <v>5.0154005000000002</v>
      </c>
      <c r="AV420" s="349" t="s">
        <v>1699</v>
      </c>
    </row>
    <row r="421" spans="1:48">
      <c r="A421" s="349" t="s">
        <v>183</v>
      </c>
      <c r="B421" s="349">
        <v>100</v>
      </c>
      <c r="C421" s="349" t="s">
        <v>292</v>
      </c>
      <c r="D421" s="349" t="s">
        <v>293</v>
      </c>
      <c r="E421" s="349">
        <v>0.39</v>
      </c>
      <c r="F421" s="350" t="s">
        <v>764</v>
      </c>
      <c r="K421" s="350">
        <v>632</v>
      </c>
      <c r="L421" s="350">
        <v>11.45</v>
      </c>
      <c r="N421" s="349">
        <v>1.1539999999999999</v>
      </c>
      <c r="Q421" s="350">
        <v>1.099</v>
      </c>
      <c r="R421" s="349" t="s">
        <v>645</v>
      </c>
      <c r="S421" s="349">
        <v>0</v>
      </c>
      <c r="T421" s="349" t="s">
        <v>646</v>
      </c>
      <c r="U421" s="349" t="s">
        <v>673</v>
      </c>
      <c r="W421" s="349" t="s">
        <v>675</v>
      </c>
      <c r="X421" s="349">
        <v>2</v>
      </c>
      <c r="Y421" s="349">
        <v>236.6</v>
      </c>
      <c r="Z421" s="349">
        <v>259.2</v>
      </c>
      <c r="AA421" s="349">
        <v>22.6</v>
      </c>
      <c r="AE421" s="350">
        <v>5.5E-2</v>
      </c>
      <c r="AI421" s="350">
        <v>127</v>
      </c>
      <c r="AP421" s="350" t="s">
        <v>1700</v>
      </c>
      <c r="AQ421" s="350" t="s">
        <v>1701</v>
      </c>
      <c r="AR421" s="349">
        <v>0</v>
      </c>
      <c r="AU421" s="350">
        <v>5.0238322999999996</v>
      </c>
      <c r="AV421" s="349" t="s">
        <v>1699</v>
      </c>
    </row>
    <row r="422" spans="1:48">
      <c r="A422" s="349" t="s">
        <v>183</v>
      </c>
      <c r="B422" s="349">
        <v>100</v>
      </c>
      <c r="C422" s="349" t="s">
        <v>292</v>
      </c>
      <c r="D422" s="349" t="s">
        <v>293</v>
      </c>
      <c r="E422" s="349">
        <v>0.39</v>
      </c>
      <c r="K422" s="350">
        <v>24186</v>
      </c>
      <c r="L422" s="350">
        <v>9.8989999999999991</v>
      </c>
      <c r="N422" s="349">
        <v>139.11500000000001</v>
      </c>
      <c r="Q422" s="350">
        <v>132.46899999999999</v>
      </c>
      <c r="R422" s="349" t="s">
        <v>645</v>
      </c>
      <c r="S422" s="349">
        <v>0</v>
      </c>
      <c r="T422" s="349" t="s">
        <v>646</v>
      </c>
      <c r="U422" s="349" t="s">
        <v>673</v>
      </c>
      <c r="W422" s="349" t="s">
        <v>675</v>
      </c>
      <c r="X422" s="349">
        <v>3</v>
      </c>
      <c r="Y422" s="349">
        <v>412.8</v>
      </c>
      <c r="Z422" s="349">
        <v>465.4</v>
      </c>
      <c r="AA422" s="349">
        <v>52.7</v>
      </c>
      <c r="AE422" s="350">
        <v>6.6459999999999999</v>
      </c>
      <c r="AI422" s="350">
        <v>4824</v>
      </c>
      <c r="AP422" s="350" t="s">
        <v>1462</v>
      </c>
      <c r="AQ422" s="350" t="s">
        <v>1702</v>
      </c>
      <c r="AR422" s="349">
        <v>0</v>
      </c>
      <c r="AU422" s="350">
        <v>5.0167650000000004</v>
      </c>
      <c r="AV422" s="349" t="s">
        <v>1699</v>
      </c>
    </row>
    <row r="423" spans="1:48">
      <c r="A423" s="349" t="s">
        <v>183</v>
      </c>
      <c r="B423" s="349">
        <v>101</v>
      </c>
      <c r="C423" s="349" t="s">
        <v>294</v>
      </c>
      <c r="D423" s="349" t="s">
        <v>295</v>
      </c>
      <c r="E423" s="349">
        <v>0.86299999999999999</v>
      </c>
      <c r="G423" s="350">
        <v>10286</v>
      </c>
      <c r="H423" s="350">
        <v>0.46</v>
      </c>
      <c r="N423" s="349">
        <v>187.66800000000001</v>
      </c>
      <c r="O423" s="350">
        <v>186.268</v>
      </c>
      <c r="R423" s="349" t="s">
        <v>619</v>
      </c>
      <c r="S423" s="349">
        <v>0</v>
      </c>
      <c r="T423" s="349" t="s">
        <v>620</v>
      </c>
      <c r="U423" s="349" t="s">
        <v>1105</v>
      </c>
      <c r="W423" s="349" t="s">
        <v>1105</v>
      </c>
      <c r="X423" s="349">
        <v>1</v>
      </c>
      <c r="Y423" s="349">
        <v>13.2</v>
      </c>
      <c r="Z423" s="349">
        <v>38.4</v>
      </c>
      <c r="AA423" s="349">
        <v>25.2</v>
      </c>
      <c r="AB423" s="350">
        <v>1.4</v>
      </c>
      <c r="AF423" s="350">
        <v>7025</v>
      </c>
      <c r="AJ423" s="350" t="s">
        <v>1347</v>
      </c>
      <c r="AK423" s="350" t="s">
        <v>1682</v>
      </c>
      <c r="AL423" s="350" t="s">
        <v>1703</v>
      </c>
      <c r="AR423" s="349">
        <v>0</v>
      </c>
      <c r="AS423" s="350">
        <v>0.68315360000000003</v>
      </c>
      <c r="AV423" s="349" t="s">
        <v>1704</v>
      </c>
    </row>
    <row r="424" spans="1:48">
      <c r="A424" s="349" t="s">
        <v>183</v>
      </c>
      <c r="B424" s="349">
        <v>101</v>
      </c>
      <c r="C424" s="349" t="s">
        <v>294</v>
      </c>
      <c r="D424" s="349" t="s">
        <v>295</v>
      </c>
      <c r="E424" s="349">
        <v>0.86299999999999999</v>
      </c>
      <c r="G424" s="350">
        <v>10298</v>
      </c>
      <c r="H424" s="350">
        <v>0</v>
      </c>
      <c r="N424" s="349">
        <v>188.52600000000001</v>
      </c>
      <c r="O424" s="350">
        <v>187.12</v>
      </c>
      <c r="R424" s="349" t="s">
        <v>619</v>
      </c>
      <c r="S424" s="349">
        <v>0</v>
      </c>
      <c r="T424" s="349" t="s">
        <v>620</v>
      </c>
      <c r="U424" s="349" t="s">
        <v>1105</v>
      </c>
      <c r="W424" s="349" t="s">
        <v>1105</v>
      </c>
      <c r="X424" s="349">
        <v>2</v>
      </c>
      <c r="Y424" s="349">
        <v>53.5</v>
      </c>
      <c r="Z424" s="349">
        <v>78.599999999999994</v>
      </c>
      <c r="AA424" s="349">
        <v>25.2</v>
      </c>
      <c r="AB424" s="350">
        <v>1.4059999999999999</v>
      </c>
      <c r="AF424" s="350">
        <v>7028</v>
      </c>
      <c r="AJ424" s="350" t="s">
        <v>682</v>
      </c>
      <c r="AK424" s="350" t="s">
        <v>924</v>
      </c>
      <c r="AL424" s="350" t="s">
        <v>798</v>
      </c>
      <c r="AR424" s="349">
        <v>1</v>
      </c>
      <c r="AS424" s="350">
        <v>0.6828398</v>
      </c>
      <c r="AV424" s="349" t="s">
        <v>1704</v>
      </c>
    </row>
    <row r="425" spans="1:48">
      <c r="A425" s="349" t="s">
        <v>183</v>
      </c>
      <c r="B425" s="349">
        <v>101</v>
      </c>
      <c r="C425" s="349" t="s">
        <v>294</v>
      </c>
      <c r="D425" s="349" t="s">
        <v>295</v>
      </c>
      <c r="E425" s="349">
        <v>0.86299999999999999</v>
      </c>
      <c r="F425" s="350" t="s">
        <v>630</v>
      </c>
      <c r="G425" s="350">
        <v>1874</v>
      </c>
      <c r="H425" s="350">
        <v>7.601</v>
      </c>
      <c r="M425" s="350">
        <v>7.5660816000000004</v>
      </c>
      <c r="N425" s="349">
        <v>38.24</v>
      </c>
      <c r="O425" s="350">
        <v>37.953000000000003</v>
      </c>
      <c r="R425" s="349" t="s">
        <v>619</v>
      </c>
      <c r="S425" s="349">
        <v>0</v>
      </c>
      <c r="T425" s="349" t="s">
        <v>620</v>
      </c>
      <c r="U425" s="349" t="s">
        <v>1105</v>
      </c>
      <c r="W425" s="349" t="s">
        <v>1105</v>
      </c>
      <c r="X425" s="349">
        <v>3</v>
      </c>
      <c r="Y425" s="349">
        <v>83</v>
      </c>
      <c r="Z425" s="349">
        <v>145.30000000000001</v>
      </c>
      <c r="AA425" s="349">
        <v>62.3</v>
      </c>
      <c r="AB425" s="350">
        <v>0.28699999999999998</v>
      </c>
      <c r="AF425" s="350">
        <v>1290</v>
      </c>
      <c r="AJ425" s="350" t="s">
        <v>908</v>
      </c>
      <c r="AK425" s="350" t="s">
        <v>752</v>
      </c>
      <c r="AL425" s="350" t="s">
        <v>1705</v>
      </c>
      <c r="AR425" s="349">
        <v>0</v>
      </c>
      <c r="AS425" s="350">
        <v>0.68803000000000003</v>
      </c>
      <c r="AV425" s="349" t="s">
        <v>1704</v>
      </c>
    </row>
    <row r="426" spans="1:48">
      <c r="A426" s="349" t="s">
        <v>183</v>
      </c>
      <c r="B426" s="349">
        <v>101</v>
      </c>
      <c r="C426" s="349" t="s">
        <v>294</v>
      </c>
      <c r="D426" s="349" t="s">
        <v>295</v>
      </c>
      <c r="E426" s="349">
        <v>0.86299999999999999</v>
      </c>
      <c r="F426" s="350" t="s">
        <v>634</v>
      </c>
      <c r="I426" s="350">
        <v>4654</v>
      </c>
      <c r="J426" s="350">
        <v>10.69</v>
      </c>
      <c r="M426" s="350">
        <v>48.407060899999998</v>
      </c>
      <c r="N426" s="349">
        <v>130.6</v>
      </c>
      <c r="P426" s="350">
        <v>128.51599999999999</v>
      </c>
      <c r="R426" s="349" t="s">
        <v>635</v>
      </c>
      <c r="S426" s="349">
        <v>89</v>
      </c>
      <c r="T426" s="349" t="s">
        <v>620</v>
      </c>
      <c r="U426" s="349" t="s">
        <v>1105</v>
      </c>
      <c r="W426" s="349" t="s">
        <v>1105</v>
      </c>
      <c r="X426" s="349">
        <v>4</v>
      </c>
      <c r="Y426" s="349">
        <v>203.8</v>
      </c>
      <c r="Z426" s="349">
        <v>293.10000000000002</v>
      </c>
      <c r="AA426" s="349">
        <v>89.3</v>
      </c>
      <c r="AC426" s="350">
        <v>1.54</v>
      </c>
      <c r="AD426" s="350">
        <v>0.54400000000000004</v>
      </c>
      <c r="AG426" s="350">
        <v>5633</v>
      </c>
      <c r="AH426" s="350">
        <v>6583</v>
      </c>
      <c r="AM426" s="350" t="s">
        <v>1000</v>
      </c>
      <c r="AN426" s="350" t="s">
        <v>697</v>
      </c>
      <c r="AO426" s="350" t="s">
        <v>1505</v>
      </c>
      <c r="AR426" s="349">
        <v>0</v>
      </c>
      <c r="AT426" s="350">
        <v>1.1984383000000001</v>
      </c>
      <c r="AV426" s="349" t="s">
        <v>1704</v>
      </c>
    </row>
    <row r="427" spans="1:48">
      <c r="A427" s="349" t="s">
        <v>183</v>
      </c>
      <c r="B427" s="349">
        <v>101</v>
      </c>
      <c r="C427" s="349" t="s">
        <v>294</v>
      </c>
      <c r="D427" s="349" t="s">
        <v>295</v>
      </c>
      <c r="E427" s="349">
        <v>0.86299999999999999</v>
      </c>
      <c r="I427" s="350">
        <v>6482</v>
      </c>
      <c r="J427" s="350">
        <v>-10.856</v>
      </c>
      <c r="N427" s="349">
        <v>184.79</v>
      </c>
      <c r="P427" s="350">
        <v>181.893</v>
      </c>
      <c r="R427" s="349" t="s">
        <v>635</v>
      </c>
      <c r="S427" s="349">
        <v>89</v>
      </c>
      <c r="T427" s="349" t="s">
        <v>620</v>
      </c>
      <c r="U427" s="349" t="s">
        <v>1105</v>
      </c>
      <c r="W427" s="349" t="s">
        <v>1105</v>
      </c>
      <c r="X427" s="349">
        <v>5</v>
      </c>
      <c r="Y427" s="349">
        <v>437.8</v>
      </c>
      <c r="Z427" s="349">
        <v>473</v>
      </c>
      <c r="AA427" s="349">
        <v>35.200000000000003</v>
      </c>
      <c r="AC427" s="350">
        <v>2.1360000000000001</v>
      </c>
      <c r="AD427" s="350">
        <v>0.76100000000000001</v>
      </c>
      <c r="AG427" s="350">
        <v>7607</v>
      </c>
      <c r="AH427" s="350">
        <v>9035</v>
      </c>
      <c r="AM427" s="350" t="s">
        <v>805</v>
      </c>
      <c r="AN427" s="350" t="s">
        <v>1098</v>
      </c>
      <c r="AO427" s="350" t="s">
        <v>1366</v>
      </c>
      <c r="AR427" s="349">
        <v>0</v>
      </c>
      <c r="AT427" s="350">
        <v>1.1741201000000001</v>
      </c>
      <c r="AV427" s="349" t="s">
        <v>1704</v>
      </c>
    </row>
    <row r="428" spans="1:48">
      <c r="A428" s="349" t="s">
        <v>183</v>
      </c>
      <c r="B428" s="349">
        <v>101</v>
      </c>
      <c r="C428" s="349" t="s">
        <v>294</v>
      </c>
      <c r="D428" s="349" t="s">
        <v>295</v>
      </c>
      <c r="E428" s="349">
        <v>0.86299999999999999</v>
      </c>
      <c r="I428" s="350">
        <v>6469</v>
      </c>
      <c r="J428" s="350">
        <v>-11.5</v>
      </c>
      <c r="N428" s="349">
        <v>184.905</v>
      </c>
      <c r="P428" s="350">
        <v>182.00899999999999</v>
      </c>
      <c r="R428" s="349" t="s">
        <v>635</v>
      </c>
      <c r="S428" s="349">
        <v>89</v>
      </c>
      <c r="T428" s="349" t="s">
        <v>620</v>
      </c>
      <c r="U428" s="349" t="s">
        <v>1105</v>
      </c>
      <c r="W428" s="349" t="s">
        <v>1105</v>
      </c>
      <c r="X428" s="349">
        <v>6</v>
      </c>
      <c r="Y428" s="349">
        <v>488.1</v>
      </c>
      <c r="Z428" s="349">
        <v>523.29999999999995</v>
      </c>
      <c r="AA428" s="349">
        <v>35.200000000000003</v>
      </c>
      <c r="AC428" s="350">
        <v>2.1360000000000001</v>
      </c>
      <c r="AD428" s="350">
        <v>0.76100000000000001</v>
      </c>
      <c r="AG428" s="350">
        <v>7588</v>
      </c>
      <c r="AH428" s="350">
        <v>9011</v>
      </c>
      <c r="AM428" s="350" t="s">
        <v>805</v>
      </c>
      <c r="AN428" s="350" t="s">
        <v>637</v>
      </c>
      <c r="AO428" s="350" t="s">
        <v>718</v>
      </c>
      <c r="AR428" s="349">
        <v>1</v>
      </c>
      <c r="AT428" s="350">
        <v>1.1733699</v>
      </c>
      <c r="AV428" s="349" t="s">
        <v>1704</v>
      </c>
    </row>
    <row r="429" spans="1:48">
      <c r="A429" s="349" t="s">
        <v>183</v>
      </c>
      <c r="B429" s="349">
        <v>102</v>
      </c>
      <c r="C429" s="349" t="s">
        <v>294</v>
      </c>
      <c r="D429" s="349" t="s">
        <v>295</v>
      </c>
      <c r="E429" s="349">
        <v>0.86299999999999999</v>
      </c>
      <c r="K429" s="350">
        <v>24249</v>
      </c>
      <c r="L429" s="350">
        <v>9.6</v>
      </c>
      <c r="N429" s="349">
        <v>141.16499999999999</v>
      </c>
      <c r="Q429" s="350">
        <v>134.42500000000001</v>
      </c>
      <c r="R429" s="349" t="s">
        <v>645</v>
      </c>
      <c r="S429" s="349">
        <v>0</v>
      </c>
      <c r="T429" s="349" t="s">
        <v>646</v>
      </c>
      <c r="U429" s="349" t="s">
        <v>673</v>
      </c>
      <c r="W429" s="349" t="s">
        <v>675</v>
      </c>
      <c r="X429" s="349">
        <v>1</v>
      </c>
      <c r="Y429" s="349">
        <v>29.5</v>
      </c>
      <c r="Z429" s="349">
        <v>84</v>
      </c>
      <c r="AA429" s="349">
        <v>54.5</v>
      </c>
      <c r="AE429" s="350">
        <v>6.74</v>
      </c>
      <c r="AI429" s="350">
        <v>4839</v>
      </c>
      <c r="AP429" s="350" t="s">
        <v>644</v>
      </c>
      <c r="AQ429" s="350" t="s">
        <v>1706</v>
      </c>
      <c r="AR429" s="349">
        <v>1</v>
      </c>
      <c r="AU429" s="350">
        <v>5.0141860999999999</v>
      </c>
      <c r="AV429" s="349" t="s">
        <v>1707</v>
      </c>
    </row>
    <row r="430" spans="1:48">
      <c r="A430" s="349" t="s">
        <v>183</v>
      </c>
      <c r="B430" s="349">
        <v>102</v>
      </c>
      <c r="C430" s="349" t="s">
        <v>294</v>
      </c>
      <c r="D430" s="349" t="s">
        <v>295</v>
      </c>
      <c r="E430" s="349">
        <v>0.86299999999999999</v>
      </c>
      <c r="F430" s="350" t="s">
        <v>764</v>
      </c>
      <c r="K430" s="350">
        <v>1993</v>
      </c>
      <c r="L430" s="350">
        <v>9.8140000000000001</v>
      </c>
      <c r="N430" s="349">
        <v>3.49</v>
      </c>
      <c r="Q430" s="350">
        <v>3.323</v>
      </c>
      <c r="R430" s="349" t="s">
        <v>645</v>
      </c>
      <c r="S430" s="349">
        <v>0</v>
      </c>
      <c r="T430" s="349" t="s">
        <v>646</v>
      </c>
      <c r="U430" s="349" t="s">
        <v>673</v>
      </c>
      <c r="W430" s="349" t="s">
        <v>675</v>
      </c>
      <c r="X430" s="349">
        <v>2</v>
      </c>
      <c r="Y430" s="349">
        <v>234.5</v>
      </c>
      <c r="Z430" s="349">
        <v>261.3</v>
      </c>
      <c r="AA430" s="349">
        <v>26.8</v>
      </c>
      <c r="AE430" s="350">
        <v>0.16700000000000001</v>
      </c>
      <c r="AI430" s="350">
        <v>400</v>
      </c>
      <c r="AP430" s="350" t="s">
        <v>1700</v>
      </c>
      <c r="AQ430" s="350" t="s">
        <v>1708</v>
      </c>
      <c r="AR430" s="349">
        <v>0</v>
      </c>
      <c r="AU430" s="350">
        <v>5.0151602000000004</v>
      </c>
      <c r="AV430" s="349" t="s">
        <v>1707</v>
      </c>
    </row>
    <row r="431" spans="1:48">
      <c r="A431" s="349" t="s">
        <v>183</v>
      </c>
      <c r="B431" s="349">
        <v>102</v>
      </c>
      <c r="C431" s="349" t="s">
        <v>294</v>
      </c>
      <c r="D431" s="349" t="s">
        <v>295</v>
      </c>
      <c r="E431" s="349">
        <v>0.86299999999999999</v>
      </c>
      <c r="K431" s="350">
        <v>24257</v>
      </c>
      <c r="L431" s="350">
        <v>9.9239999999999995</v>
      </c>
      <c r="N431" s="349">
        <v>139.119</v>
      </c>
      <c r="Q431" s="350">
        <v>132.47399999999999</v>
      </c>
      <c r="R431" s="349" t="s">
        <v>645</v>
      </c>
      <c r="S431" s="349">
        <v>0</v>
      </c>
      <c r="T431" s="349" t="s">
        <v>646</v>
      </c>
      <c r="U431" s="349" t="s">
        <v>673</v>
      </c>
      <c r="W431" s="349" t="s">
        <v>675</v>
      </c>
      <c r="X431" s="349">
        <v>3</v>
      </c>
      <c r="Y431" s="349">
        <v>412.8</v>
      </c>
      <c r="Z431" s="349">
        <v>465.7</v>
      </c>
      <c r="AA431" s="349">
        <v>52.9</v>
      </c>
      <c r="AE431" s="350">
        <v>6.6440000000000001</v>
      </c>
      <c r="AI431" s="350">
        <v>4839</v>
      </c>
      <c r="AP431" s="350" t="s">
        <v>1032</v>
      </c>
      <c r="AQ431" s="350" t="s">
        <v>1709</v>
      </c>
      <c r="AR431" s="349">
        <v>0</v>
      </c>
      <c r="AU431" s="350">
        <v>5.0156634000000002</v>
      </c>
      <c r="AV431" s="349" t="s">
        <v>1707</v>
      </c>
    </row>
    <row r="432" spans="1:48">
      <c r="A432" s="349" t="s">
        <v>183</v>
      </c>
      <c r="B432" s="349">
        <v>103</v>
      </c>
      <c r="C432" s="349" t="s">
        <v>296</v>
      </c>
      <c r="D432" s="349" t="s">
        <v>297</v>
      </c>
      <c r="E432" s="349">
        <v>0.752</v>
      </c>
      <c r="G432" s="350">
        <v>10254</v>
      </c>
      <c r="H432" s="350">
        <v>0.45100000000000001</v>
      </c>
      <c r="N432" s="349">
        <v>187.661</v>
      </c>
      <c r="O432" s="350">
        <v>186.261</v>
      </c>
      <c r="R432" s="349" t="s">
        <v>619</v>
      </c>
      <c r="S432" s="349">
        <v>0</v>
      </c>
      <c r="T432" s="349" t="s">
        <v>620</v>
      </c>
      <c r="U432" s="349" t="s">
        <v>1105</v>
      </c>
      <c r="W432" s="349" t="s">
        <v>1105</v>
      </c>
      <c r="X432" s="349">
        <v>1</v>
      </c>
      <c r="Y432" s="349">
        <v>13.2</v>
      </c>
      <c r="Z432" s="349">
        <v>38.4</v>
      </c>
      <c r="AA432" s="349">
        <v>25.2</v>
      </c>
      <c r="AB432" s="350">
        <v>1.4</v>
      </c>
      <c r="AF432" s="350">
        <v>7003</v>
      </c>
      <c r="AJ432" s="350" t="s">
        <v>1240</v>
      </c>
      <c r="AK432" s="350" t="s">
        <v>1255</v>
      </c>
      <c r="AL432" s="350" t="s">
        <v>1710</v>
      </c>
      <c r="AR432" s="349">
        <v>0</v>
      </c>
      <c r="AS432" s="350">
        <v>0.68315190000000003</v>
      </c>
      <c r="AV432" s="349" t="s">
        <v>1711</v>
      </c>
    </row>
    <row r="433" spans="1:48">
      <c r="A433" s="349" t="s">
        <v>183</v>
      </c>
      <c r="B433" s="349">
        <v>103</v>
      </c>
      <c r="C433" s="349" t="s">
        <v>296</v>
      </c>
      <c r="D433" s="349" t="s">
        <v>297</v>
      </c>
      <c r="E433" s="349">
        <v>0.752</v>
      </c>
      <c r="G433" s="350">
        <v>10289</v>
      </c>
      <c r="H433" s="350">
        <v>0</v>
      </c>
      <c r="N433" s="349">
        <v>188.589</v>
      </c>
      <c r="O433" s="350">
        <v>187.18299999999999</v>
      </c>
      <c r="R433" s="349" t="s">
        <v>619</v>
      </c>
      <c r="S433" s="349">
        <v>0</v>
      </c>
      <c r="T433" s="349" t="s">
        <v>620</v>
      </c>
      <c r="U433" s="349" t="s">
        <v>1105</v>
      </c>
      <c r="W433" s="349" t="s">
        <v>1105</v>
      </c>
      <c r="X433" s="349">
        <v>2</v>
      </c>
      <c r="Y433" s="349">
        <v>53.5</v>
      </c>
      <c r="Z433" s="349">
        <v>78.599999999999994</v>
      </c>
      <c r="AA433" s="349">
        <v>25.2</v>
      </c>
      <c r="AB433" s="350">
        <v>1.4059999999999999</v>
      </c>
      <c r="AF433" s="350">
        <v>7023</v>
      </c>
      <c r="AJ433" s="350" t="s">
        <v>656</v>
      </c>
      <c r="AK433" s="350" t="s">
        <v>884</v>
      </c>
      <c r="AL433" s="350" t="s">
        <v>1712</v>
      </c>
      <c r="AR433" s="349">
        <v>1</v>
      </c>
      <c r="AS433" s="350">
        <v>0.6828436</v>
      </c>
      <c r="AV433" s="349" t="s">
        <v>1711</v>
      </c>
    </row>
    <row r="434" spans="1:48">
      <c r="A434" s="349" t="s">
        <v>183</v>
      </c>
      <c r="B434" s="349">
        <v>103</v>
      </c>
      <c r="C434" s="349" t="s">
        <v>296</v>
      </c>
      <c r="D434" s="349" t="s">
        <v>297</v>
      </c>
      <c r="E434" s="349">
        <v>0.752</v>
      </c>
      <c r="F434" s="350" t="s">
        <v>630</v>
      </c>
      <c r="G434" s="350">
        <v>2983</v>
      </c>
      <c r="H434" s="350">
        <v>13.552</v>
      </c>
      <c r="M434" s="350">
        <v>13.673416899999999</v>
      </c>
      <c r="N434" s="349">
        <v>60.219000000000001</v>
      </c>
      <c r="O434" s="350">
        <v>59.764000000000003</v>
      </c>
      <c r="R434" s="349" t="s">
        <v>619</v>
      </c>
      <c r="S434" s="349">
        <v>0</v>
      </c>
      <c r="T434" s="349" t="s">
        <v>620</v>
      </c>
      <c r="U434" s="349" t="s">
        <v>1105</v>
      </c>
      <c r="W434" s="349" t="s">
        <v>1105</v>
      </c>
      <c r="X434" s="349">
        <v>3</v>
      </c>
      <c r="Y434" s="349">
        <v>81.8</v>
      </c>
      <c r="Z434" s="349">
        <v>146.6</v>
      </c>
      <c r="AA434" s="349">
        <v>64.8</v>
      </c>
      <c r="AB434" s="350">
        <v>0.45500000000000002</v>
      </c>
      <c r="AF434" s="350">
        <v>2065</v>
      </c>
      <c r="AJ434" s="350" t="s">
        <v>688</v>
      </c>
      <c r="AK434" s="350" t="s">
        <v>661</v>
      </c>
      <c r="AL434" s="350" t="s">
        <v>1713</v>
      </c>
      <c r="AR434" s="349">
        <v>0</v>
      </c>
      <c r="AS434" s="350">
        <v>0.69209759999999998</v>
      </c>
      <c r="AV434" s="349" t="s">
        <v>1711</v>
      </c>
    </row>
    <row r="435" spans="1:48">
      <c r="A435" s="349" t="s">
        <v>183</v>
      </c>
      <c r="B435" s="349">
        <v>103</v>
      </c>
      <c r="C435" s="349" t="s">
        <v>296</v>
      </c>
      <c r="D435" s="349" t="s">
        <v>297</v>
      </c>
      <c r="E435" s="349">
        <v>0.752</v>
      </c>
      <c r="F435" s="350" t="s">
        <v>634</v>
      </c>
      <c r="I435" s="350">
        <v>6090</v>
      </c>
      <c r="J435" s="350">
        <v>6.5049999999999999</v>
      </c>
      <c r="M435" s="350">
        <v>72.237788600000002</v>
      </c>
      <c r="N435" s="349">
        <v>169.827</v>
      </c>
      <c r="P435" s="350">
        <v>167.124</v>
      </c>
      <c r="R435" s="349" t="s">
        <v>635</v>
      </c>
      <c r="S435" s="349">
        <v>89</v>
      </c>
      <c r="T435" s="349" t="s">
        <v>620</v>
      </c>
      <c r="U435" s="349" t="s">
        <v>1105</v>
      </c>
      <c r="W435" s="349" t="s">
        <v>1105</v>
      </c>
      <c r="X435" s="349">
        <v>4</v>
      </c>
      <c r="Y435" s="349">
        <v>200</v>
      </c>
      <c r="Z435" s="349">
        <v>291.2</v>
      </c>
      <c r="AA435" s="349">
        <v>91.2</v>
      </c>
      <c r="AC435" s="350">
        <v>1.9950000000000001</v>
      </c>
      <c r="AD435" s="350">
        <v>0.70799999999999996</v>
      </c>
      <c r="AG435" s="350">
        <v>7358</v>
      </c>
      <c r="AH435" s="350">
        <v>8612</v>
      </c>
      <c r="AM435" s="350" t="s">
        <v>636</v>
      </c>
      <c r="AN435" s="350" t="s">
        <v>637</v>
      </c>
      <c r="AO435" s="350" t="s">
        <v>1714</v>
      </c>
      <c r="AR435" s="349">
        <v>0</v>
      </c>
      <c r="AT435" s="350">
        <v>1.1936907999999999</v>
      </c>
      <c r="AV435" s="349" t="s">
        <v>1711</v>
      </c>
    </row>
    <row r="436" spans="1:48">
      <c r="A436" s="349" t="s">
        <v>183</v>
      </c>
      <c r="B436" s="349">
        <v>103</v>
      </c>
      <c r="C436" s="349" t="s">
        <v>296</v>
      </c>
      <c r="D436" s="349" t="s">
        <v>297</v>
      </c>
      <c r="E436" s="349">
        <v>0.752</v>
      </c>
      <c r="I436" s="350">
        <v>6455</v>
      </c>
      <c r="J436" s="350">
        <v>-10.898</v>
      </c>
      <c r="N436" s="349">
        <v>184.018</v>
      </c>
      <c r="P436" s="350">
        <v>181.13399999999999</v>
      </c>
      <c r="R436" s="349" t="s">
        <v>635</v>
      </c>
      <c r="S436" s="349">
        <v>89</v>
      </c>
      <c r="T436" s="349" t="s">
        <v>620</v>
      </c>
      <c r="U436" s="349" t="s">
        <v>1105</v>
      </c>
      <c r="W436" s="349" t="s">
        <v>1105</v>
      </c>
      <c r="X436" s="349">
        <v>5</v>
      </c>
      <c r="Y436" s="349">
        <v>437.8</v>
      </c>
      <c r="Z436" s="349">
        <v>473</v>
      </c>
      <c r="AA436" s="349">
        <v>35.200000000000003</v>
      </c>
      <c r="AC436" s="350">
        <v>2.1259999999999999</v>
      </c>
      <c r="AD436" s="350">
        <v>0.75800000000000001</v>
      </c>
      <c r="AG436" s="350">
        <v>7575</v>
      </c>
      <c r="AH436" s="350">
        <v>8998</v>
      </c>
      <c r="AM436" s="350" t="s">
        <v>691</v>
      </c>
      <c r="AN436" s="350" t="s">
        <v>695</v>
      </c>
      <c r="AO436" s="350" t="s">
        <v>1687</v>
      </c>
      <c r="AR436" s="349">
        <v>0</v>
      </c>
      <c r="AT436" s="350">
        <v>1.17395</v>
      </c>
      <c r="AV436" s="349" t="s">
        <v>1711</v>
      </c>
    </row>
    <row r="437" spans="1:48">
      <c r="A437" s="349" t="s">
        <v>183</v>
      </c>
      <c r="B437" s="349">
        <v>103</v>
      </c>
      <c r="C437" s="349" t="s">
        <v>296</v>
      </c>
      <c r="D437" s="349" t="s">
        <v>297</v>
      </c>
      <c r="E437" s="349">
        <v>0.752</v>
      </c>
      <c r="I437" s="350">
        <v>6446</v>
      </c>
      <c r="J437" s="350">
        <v>-11.5</v>
      </c>
      <c r="N437" s="349">
        <v>184.274</v>
      </c>
      <c r="P437" s="350">
        <v>181.38800000000001</v>
      </c>
      <c r="R437" s="349" t="s">
        <v>635</v>
      </c>
      <c r="S437" s="349">
        <v>89</v>
      </c>
      <c r="T437" s="349" t="s">
        <v>620</v>
      </c>
      <c r="U437" s="349" t="s">
        <v>1105</v>
      </c>
      <c r="W437" s="349" t="s">
        <v>1105</v>
      </c>
      <c r="X437" s="349">
        <v>6</v>
      </c>
      <c r="Y437" s="349">
        <v>488.1</v>
      </c>
      <c r="Z437" s="349">
        <v>523.29999999999995</v>
      </c>
      <c r="AA437" s="349">
        <v>35.200000000000003</v>
      </c>
      <c r="AC437" s="350">
        <v>2.1280000000000001</v>
      </c>
      <c r="AD437" s="350">
        <v>0.75800000000000001</v>
      </c>
      <c r="AG437" s="350">
        <v>7561</v>
      </c>
      <c r="AH437" s="350">
        <v>8980</v>
      </c>
      <c r="AM437" s="350" t="s">
        <v>694</v>
      </c>
      <c r="AN437" s="350" t="s">
        <v>1427</v>
      </c>
      <c r="AO437" s="350" t="s">
        <v>1715</v>
      </c>
      <c r="AR437" s="349">
        <v>1</v>
      </c>
      <c r="AT437" s="350">
        <v>1.173251</v>
      </c>
      <c r="AV437" s="349" t="s">
        <v>1711</v>
      </c>
    </row>
    <row r="438" spans="1:48">
      <c r="A438" s="349" t="s">
        <v>183</v>
      </c>
      <c r="B438" s="349">
        <v>104</v>
      </c>
      <c r="C438" s="349" t="s">
        <v>296</v>
      </c>
      <c r="D438" s="349" t="s">
        <v>297</v>
      </c>
      <c r="E438" s="349">
        <v>0.752</v>
      </c>
      <c r="K438" s="350">
        <v>24226</v>
      </c>
      <c r="L438" s="350">
        <v>9.6</v>
      </c>
      <c r="N438" s="349">
        <v>140.74700000000001</v>
      </c>
      <c r="Q438" s="350">
        <v>134.02600000000001</v>
      </c>
      <c r="R438" s="349" t="s">
        <v>645</v>
      </c>
      <c r="S438" s="349">
        <v>0</v>
      </c>
      <c r="T438" s="349" t="s">
        <v>646</v>
      </c>
      <c r="U438" s="349" t="s">
        <v>673</v>
      </c>
      <c r="W438" s="349" t="s">
        <v>675</v>
      </c>
      <c r="X438" s="349">
        <v>1</v>
      </c>
      <c r="Y438" s="349">
        <v>29.5</v>
      </c>
      <c r="Z438" s="349">
        <v>84.2</v>
      </c>
      <c r="AA438" s="349">
        <v>54.8</v>
      </c>
      <c r="AE438" s="350">
        <v>6.7210000000000001</v>
      </c>
      <c r="AI438" s="350">
        <v>4834</v>
      </c>
      <c r="AP438" s="350" t="s">
        <v>644</v>
      </c>
      <c r="AQ438" s="350" t="s">
        <v>1698</v>
      </c>
      <c r="AR438" s="349">
        <v>1</v>
      </c>
      <c r="AU438" s="350">
        <v>5.0146389999999998</v>
      </c>
      <c r="AV438" s="349" t="s">
        <v>1716</v>
      </c>
    </row>
    <row r="439" spans="1:48">
      <c r="A439" s="349" t="s">
        <v>183</v>
      </c>
      <c r="B439" s="349">
        <v>104</v>
      </c>
      <c r="C439" s="349" t="s">
        <v>296</v>
      </c>
      <c r="D439" s="349" t="s">
        <v>297</v>
      </c>
      <c r="E439" s="349">
        <v>0.752</v>
      </c>
      <c r="F439" s="350" t="s">
        <v>764</v>
      </c>
      <c r="K439" s="350">
        <v>4120</v>
      </c>
      <c r="L439" s="350">
        <v>8.4000000000000005E-2</v>
      </c>
      <c r="N439" s="349">
        <v>8.0310000000000006</v>
      </c>
      <c r="Q439" s="350">
        <v>7.6509999999999998</v>
      </c>
      <c r="R439" s="349" t="s">
        <v>645</v>
      </c>
      <c r="S439" s="349">
        <v>0</v>
      </c>
      <c r="T439" s="349" t="s">
        <v>646</v>
      </c>
      <c r="U439" s="349" t="s">
        <v>673</v>
      </c>
      <c r="W439" s="349" t="s">
        <v>675</v>
      </c>
      <c r="X439" s="349">
        <v>2</v>
      </c>
      <c r="Y439" s="349">
        <v>236.8</v>
      </c>
      <c r="Z439" s="349">
        <v>269.39999999999998</v>
      </c>
      <c r="AA439" s="349">
        <v>32.6</v>
      </c>
      <c r="AE439" s="350">
        <v>0.38</v>
      </c>
      <c r="AI439" s="350">
        <v>833</v>
      </c>
      <c r="AP439" s="350" t="s">
        <v>1247</v>
      </c>
      <c r="AQ439" s="350" t="s">
        <v>1717</v>
      </c>
      <c r="AR439" s="349">
        <v>0</v>
      </c>
      <c r="AU439" s="350">
        <v>4.9712766999999998</v>
      </c>
      <c r="AV439" s="349" t="s">
        <v>1716</v>
      </c>
    </row>
    <row r="440" spans="1:48">
      <c r="A440" s="349" t="s">
        <v>183</v>
      </c>
      <c r="B440" s="349">
        <v>104</v>
      </c>
      <c r="C440" s="349" t="s">
        <v>296</v>
      </c>
      <c r="D440" s="349" t="s">
        <v>297</v>
      </c>
      <c r="E440" s="349">
        <v>0.752</v>
      </c>
      <c r="K440" s="350">
        <v>24129</v>
      </c>
      <c r="L440" s="350">
        <v>9.9120000000000008</v>
      </c>
      <c r="N440" s="349">
        <v>139.084</v>
      </c>
      <c r="Q440" s="350">
        <v>132.44</v>
      </c>
      <c r="R440" s="349" t="s">
        <v>645</v>
      </c>
      <c r="S440" s="349">
        <v>0</v>
      </c>
      <c r="T440" s="349" t="s">
        <v>646</v>
      </c>
      <c r="U440" s="349" t="s">
        <v>673</v>
      </c>
      <c r="W440" s="349" t="s">
        <v>675</v>
      </c>
      <c r="X440" s="349">
        <v>3</v>
      </c>
      <c r="Y440" s="349">
        <v>412.8</v>
      </c>
      <c r="Z440" s="349">
        <v>465.7</v>
      </c>
      <c r="AA440" s="349">
        <v>52.9</v>
      </c>
      <c r="AE440" s="350">
        <v>6.6429999999999998</v>
      </c>
      <c r="AI440" s="350">
        <v>4813</v>
      </c>
      <c r="AP440" s="350" t="s">
        <v>1170</v>
      </c>
      <c r="AQ440" s="350" t="s">
        <v>1718</v>
      </c>
      <c r="AR440" s="349">
        <v>0</v>
      </c>
      <c r="AU440" s="350">
        <v>5.0160622999999998</v>
      </c>
      <c r="AV440" s="349" t="s">
        <v>1716</v>
      </c>
    </row>
    <row r="441" spans="1:48">
      <c r="A441" s="349" t="s">
        <v>183</v>
      </c>
      <c r="B441" s="349">
        <v>105</v>
      </c>
      <c r="C441" s="349" t="s">
        <v>298</v>
      </c>
      <c r="D441" s="349" t="s">
        <v>299</v>
      </c>
      <c r="E441" s="349">
        <v>0.871</v>
      </c>
      <c r="G441" s="350">
        <v>10201</v>
      </c>
      <c r="H441" s="350">
        <v>0.46300000000000002</v>
      </c>
      <c r="N441" s="349">
        <v>186.977</v>
      </c>
      <c r="O441" s="350">
        <v>185.58199999999999</v>
      </c>
      <c r="R441" s="349" t="s">
        <v>619</v>
      </c>
      <c r="S441" s="349">
        <v>0</v>
      </c>
      <c r="T441" s="349" t="s">
        <v>620</v>
      </c>
      <c r="U441" s="349" t="s">
        <v>705</v>
      </c>
      <c r="W441" s="349" t="s">
        <v>705</v>
      </c>
      <c r="X441" s="349">
        <v>1</v>
      </c>
      <c r="Y441" s="349">
        <v>13.2</v>
      </c>
      <c r="Z441" s="349">
        <v>38.4</v>
      </c>
      <c r="AA441" s="349">
        <v>25.2</v>
      </c>
      <c r="AB441" s="350">
        <v>1.395</v>
      </c>
      <c r="AF441" s="350">
        <v>6972</v>
      </c>
      <c r="AJ441" s="350" t="s">
        <v>1347</v>
      </c>
      <c r="AK441" s="350" t="s">
        <v>1682</v>
      </c>
      <c r="AL441" s="350" t="s">
        <v>1719</v>
      </c>
      <c r="AR441" s="349">
        <v>0</v>
      </c>
      <c r="AS441" s="350">
        <v>0.6834732</v>
      </c>
      <c r="AV441" s="349" t="s">
        <v>1720</v>
      </c>
    </row>
    <row r="442" spans="1:48">
      <c r="A442" s="349" t="s">
        <v>183</v>
      </c>
      <c r="B442" s="349">
        <v>105</v>
      </c>
      <c r="C442" s="349" t="s">
        <v>298</v>
      </c>
      <c r="D442" s="349" t="s">
        <v>299</v>
      </c>
      <c r="E442" s="349">
        <v>0.871</v>
      </c>
      <c r="G442" s="350">
        <v>10208</v>
      </c>
      <c r="H442" s="350">
        <v>0</v>
      </c>
      <c r="N442" s="349">
        <v>187.65700000000001</v>
      </c>
      <c r="O442" s="350">
        <v>186.25700000000001</v>
      </c>
      <c r="R442" s="349" t="s">
        <v>619</v>
      </c>
      <c r="S442" s="349">
        <v>0</v>
      </c>
      <c r="T442" s="349" t="s">
        <v>620</v>
      </c>
      <c r="U442" s="349" t="s">
        <v>705</v>
      </c>
      <c r="W442" s="349" t="s">
        <v>705</v>
      </c>
      <c r="X442" s="349">
        <v>2</v>
      </c>
      <c r="Y442" s="349">
        <v>53.5</v>
      </c>
      <c r="Z442" s="349">
        <v>78.599999999999994</v>
      </c>
      <c r="AA442" s="349">
        <v>25.2</v>
      </c>
      <c r="AB442" s="350">
        <v>1.4</v>
      </c>
      <c r="AF442" s="350">
        <v>6970</v>
      </c>
      <c r="AJ442" s="350" t="s">
        <v>682</v>
      </c>
      <c r="AK442" s="350" t="s">
        <v>924</v>
      </c>
      <c r="AL442" s="350" t="s">
        <v>1515</v>
      </c>
      <c r="AR442" s="349">
        <v>1</v>
      </c>
      <c r="AS442" s="350">
        <v>0.68315709999999996</v>
      </c>
      <c r="AV442" s="349" t="s">
        <v>1720</v>
      </c>
    </row>
    <row r="443" spans="1:48">
      <c r="A443" s="349" t="s">
        <v>183</v>
      </c>
      <c r="B443" s="349">
        <v>105</v>
      </c>
      <c r="C443" s="349" t="s">
        <v>298</v>
      </c>
      <c r="D443" s="349" t="s">
        <v>299</v>
      </c>
      <c r="E443" s="349">
        <v>0.871</v>
      </c>
      <c r="F443" s="350" t="s">
        <v>630</v>
      </c>
      <c r="G443" s="350">
        <v>2231</v>
      </c>
      <c r="H443" s="350">
        <v>2.1120000000000001</v>
      </c>
      <c r="M443" s="350">
        <v>8.9656120000000001</v>
      </c>
      <c r="N443" s="349">
        <v>45.734000000000002</v>
      </c>
      <c r="O443" s="350">
        <v>45.392000000000003</v>
      </c>
      <c r="R443" s="349" t="s">
        <v>619</v>
      </c>
      <c r="S443" s="349">
        <v>0</v>
      </c>
      <c r="T443" s="349" t="s">
        <v>620</v>
      </c>
      <c r="U443" s="349" t="s">
        <v>705</v>
      </c>
      <c r="W443" s="349" t="s">
        <v>705</v>
      </c>
      <c r="X443" s="349">
        <v>3</v>
      </c>
      <c r="Y443" s="349">
        <v>83</v>
      </c>
      <c r="Z443" s="349">
        <v>146.6</v>
      </c>
      <c r="AA443" s="349">
        <v>63.5</v>
      </c>
      <c r="AB443" s="350">
        <v>0.34200000000000003</v>
      </c>
      <c r="AF443" s="350">
        <v>1528</v>
      </c>
      <c r="AJ443" s="350" t="s">
        <v>908</v>
      </c>
      <c r="AK443" s="350" t="s">
        <v>712</v>
      </c>
      <c r="AL443" s="350" t="s">
        <v>1721</v>
      </c>
      <c r="AR443" s="349">
        <v>0</v>
      </c>
      <c r="AS443" s="350">
        <v>0.68459990000000004</v>
      </c>
      <c r="AV443" s="349" t="s">
        <v>1720</v>
      </c>
    </row>
    <row r="444" spans="1:48">
      <c r="A444" s="349" t="s">
        <v>183</v>
      </c>
      <c r="B444" s="349">
        <v>105</v>
      </c>
      <c r="C444" s="349" t="s">
        <v>298</v>
      </c>
      <c r="D444" s="349" t="s">
        <v>299</v>
      </c>
      <c r="E444" s="349">
        <v>0.871</v>
      </c>
      <c r="F444" s="350" t="s">
        <v>634</v>
      </c>
      <c r="I444" s="350">
        <v>6133</v>
      </c>
      <c r="J444" s="350">
        <v>8.5549999999999997</v>
      </c>
      <c r="M444" s="350">
        <v>65.776881599999996</v>
      </c>
      <c r="N444" s="349">
        <v>179.108</v>
      </c>
      <c r="P444" s="350">
        <v>176.25399999999999</v>
      </c>
      <c r="R444" s="349" t="s">
        <v>635</v>
      </c>
      <c r="S444" s="349">
        <v>89</v>
      </c>
      <c r="T444" s="349" t="s">
        <v>620</v>
      </c>
      <c r="U444" s="349" t="s">
        <v>705</v>
      </c>
      <c r="W444" s="349" t="s">
        <v>705</v>
      </c>
      <c r="X444" s="349">
        <v>4</v>
      </c>
      <c r="Y444" s="349">
        <v>202.5</v>
      </c>
      <c r="Z444" s="349">
        <v>296.3</v>
      </c>
      <c r="AA444" s="349">
        <v>93.7</v>
      </c>
      <c r="AC444" s="350">
        <v>2.1080000000000001</v>
      </c>
      <c r="AD444" s="350">
        <v>0.746</v>
      </c>
      <c r="AG444" s="350">
        <v>7432</v>
      </c>
      <c r="AH444" s="350">
        <v>8675</v>
      </c>
      <c r="AM444" s="350" t="s">
        <v>1097</v>
      </c>
      <c r="AN444" s="350" t="s">
        <v>669</v>
      </c>
      <c r="AO444" s="350" t="s">
        <v>1722</v>
      </c>
      <c r="AR444" s="349">
        <v>0</v>
      </c>
      <c r="AT444" s="350">
        <v>1.1959066</v>
      </c>
      <c r="AV444" s="349" t="s">
        <v>1720</v>
      </c>
    </row>
    <row r="445" spans="1:48">
      <c r="A445" s="349" t="s">
        <v>183</v>
      </c>
      <c r="B445" s="349">
        <v>105</v>
      </c>
      <c r="C445" s="349" t="s">
        <v>298</v>
      </c>
      <c r="D445" s="349" t="s">
        <v>299</v>
      </c>
      <c r="E445" s="349">
        <v>0.871</v>
      </c>
      <c r="I445" s="350">
        <v>6490</v>
      </c>
      <c r="J445" s="350">
        <v>-10.94</v>
      </c>
      <c r="N445" s="349">
        <v>185.04</v>
      </c>
      <c r="P445" s="350">
        <v>182.14</v>
      </c>
      <c r="R445" s="349" t="s">
        <v>635</v>
      </c>
      <c r="S445" s="349">
        <v>89</v>
      </c>
      <c r="T445" s="349" t="s">
        <v>620</v>
      </c>
      <c r="U445" s="349" t="s">
        <v>705</v>
      </c>
      <c r="W445" s="349" t="s">
        <v>705</v>
      </c>
      <c r="X445" s="349">
        <v>5</v>
      </c>
      <c r="Y445" s="349">
        <v>437.8</v>
      </c>
      <c r="Z445" s="349">
        <v>473</v>
      </c>
      <c r="AA445" s="349">
        <v>35.200000000000003</v>
      </c>
      <c r="AC445" s="350">
        <v>2.1379999999999999</v>
      </c>
      <c r="AD445" s="350">
        <v>0.76200000000000001</v>
      </c>
      <c r="AG445" s="350">
        <v>7615</v>
      </c>
      <c r="AH445" s="350">
        <v>9046</v>
      </c>
      <c r="AM445" s="350" t="s">
        <v>891</v>
      </c>
      <c r="AN445" s="350" t="s">
        <v>738</v>
      </c>
      <c r="AO445" s="350" t="s">
        <v>1723</v>
      </c>
      <c r="AR445" s="349">
        <v>0</v>
      </c>
      <c r="AT445" s="350">
        <v>1.1738504000000001</v>
      </c>
      <c r="AV445" s="349" t="s">
        <v>1720</v>
      </c>
    </row>
    <row r="446" spans="1:48">
      <c r="A446" s="349" t="s">
        <v>183</v>
      </c>
      <c r="B446" s="349">
        <v>105</v>
      </c>
      <c r="C446" s="349" t="s">
        <v>298</v>
      </c>
      <c r="D446" s="349" t="s">
        <v>299</v>
      </c>
      <c r="E446" s="349">
        <v>0.871</v>
      </c>
      <c r="I446" s="350">
        <v>6487</v>
      </c>
      <c r="J446" s="350">
        <v>-11.5</v>
      </c>
      <c r="N446" s="349">
        <v>185.22</v>
      </c>
      <c r="P446" s="350">
        <v>182.31899999999999</v>
      </c>
      <c r="R446" s="349" t="s">
        <v>635</v>
      </c>
      <c r="S446" s="349">
        <v>89</v>
      </c>
      <c r="T446" s="349" t="s">
        <v>620</v>
      </c>
      <c r="U446" s="349" t="s">
        <v>705</v>
      </c>
      <c r="W446" s="349" t="s">
        <v>705</v>
      </c>
      <c r="X446" s="349">
        <v>6</v>
      </c>
      <c r="Y446" s="349">
        <v>488.1</v>
      </c>
      <c r="Z446" s="349">
        <v>523.29999999999995</v>
      </c>
      <c r="AA446" s="349">
        <v>35.200000000000003</v>
      </c>
      <c r="AC446" s="350">
        <v>2.1389999999999998</v>
      </c>
      <c r="AD446" s="350">
        <v>0.76200000000000001</v>
      </c>
      <c r="AG446" s="350">
        <v>7609</v>
      </c>
      <c r="AH446" s="350">
        <v>9037</v>
      </c>
      <c r="AM446" s="350" t="s">
        <v>691</v>
      </c>
      <c r="AN446" s="350" t="s">
        <v>738</v>
      </c>
      <c r="AO446" s="350" t="s">
        <v>1586</v>
      </c>
      <c r="AR446" s="349">
        <v>1</v>
      </c>
      <c r="AT446" s="350">
        <v>1.1731976</v>
      </c>
      <c r="AV446" s="349" t="s">
        <v>1720</v>
      </c>
    </row>
    <row r="447" spans="1:48">
      <c r="A447" s="349" t="s">
        <v>183</v>
      </c>
      <c r="B447" s="349">
        <v>106</v>
      </c>
      <c r="C447" s="349" t="s">
        <v>298</v>
      </c>
      <c r="D447" s="349" t="s">
        <v>299</v>
      </c>
      <c r="E447" s="349">
        <v>0.871</v>
      </c>
      <c r="K447" s="350">
        <v>23334</v>
      </c>
      <c r="L447" s="350">
        <v>9.6</v>
      </c>
      <c r="N447" s="349">
        <v>135.505</v>
      </c>
      <c r="Q447" s="350">
        <v>129.035</v>
      </c>
      <c r="R447" s="349" t="s">
        <v>645</v>
      </c>
      <c r="S447" s="349">
        <v>0</v>
      </c>
      <c r="T447" s="349" t="s">
        <v>646</v>
      </c>
      <c r="U447" s="349" t="s">
        <v>673</v>
      </c>
      <c r="W447" s="349" t="s">
        <v>675</v>
      </c>
      <c r="X447" s="349">
        <v>1</v>
      </c>
      <c r="Y447" s="349">
        <v>29.5</v>
      </c>
      <c r="Z447" s="349">
        <v>83.8</v>
      </c>
      <c r="AA447" s="349">
        <v>54.3</v>
      </c>
      <c r="AE447" s="350">
        <v>6.47</v>
      </c>
      <c r="AI447" s="350">
        <v>4656</v>
      </c>
      <c r="AP447" s="350" t="s">
        <v>1724</v>
      </c>
      <c r="AQ447" s="350" t="s">
        <v>1725</v>
      </c>
      <c r="AR447" s="349">
        <v>1</v>
      </c>
      <c r="AU447" s="350">
        <v>5.0137726000000002</v>
      </c>
      <c r="AV447" s="349" t="s">
        <v>1726</v>
      </c>
    </row>
    <row r="448" spans="1:48">
      <c r="A448" s="349" t="s">
        <v>183</v>
      </c>
      <c r="B448" s="349">
        <v>106</v>
      </c>
      <c r="C448" s="349" t="s">
        <v>298</v>
      </c>
      <c r="D448" s="349" t="s">
        <v>299</v>
      </c>
      <c r="E448" s="349">
        <v>0.871</v>
      </c>
      <c r="F448" s="350" t="s">
        <v>764</v>
      </c>
      <c r="K448" s="350">
        <v>5053</v>
      </c>
      <c r="L448" s="350">
        <v>1.843</v>
      </c>
      <c r="N448" s="349">
        <v>8.8859999999999992</v>
      </c>
      <c r="Q448" s="350">
        <v>8.4649999999999999</v>
      </c>
      <c r="R448" s="349" t="s">
        <v>645</v>
      </c>
      <c r="S448" s="349">
        <v>0</v>
      </c>
      <c r="T448" s="349" t="s">
        <v>646</v>
      </c>
      <c r="U448" s="349" t="s">
        <v>673</v>
      </c>
      <c r="W448" s="349" t="s">
        <v>675</v>
      </c>
      <c r="X448" s="349">
        <v>2</v>
      </c>
      <c r="Y448" s="349">
        <v>233.2</v>
      </c>
      <c r="Z448" s="349">
        <v>264.60000000000002</v>
      </c>
      <c r="AA448" s="349">
        <v>31.3</v>
      </c>
      <c r="AE448" s="350">
        <v>0.42099999999999999</v>
      </c>
      <c r="AI448" s="350">
        <v>1021</v>
      </c>
      <c r="AP448" s="350" t="s">
        <v>1727</v>
      </c>
      <c r="AQ448" s="350" t="s">
        <v>1728</v>
      </c>
      <c r="AR448" s="349">
        <v>0</v>
      </c>
      <c r="AU448" s="350">
        <v>4.9784290000000002</v>
      </c>
      <c r="AV448" s="349" t="s">
        <v>1726</v>
      </c>
    </row>
    <row r="449" spans="1:48">
      <c r="A449" s="349" t="s">
        <v>183</v>
      </c>
      <c r="B449" s="349">
        <v>106</v>
      </c>
      <c r="C449" s="349" t="s">
        <v>298</v>
      </c>
      <c r="D449" s="349" t="s">
        <v>299</v>
      </c>
      <c r="E449" s="349">
        <v>0.871</v>
      </c>
      <c r="K449" s="350">
        <v>23297</v>
      </c>
      <c r="L449" s="350">
        <v>9.8699999999999992</v>
      </c>
      <c r="N449" s="349">
        <v>134.17500000000001</v>
      </c>
      <c r="Q449" s="350">
        <v>127.767</v>
      </c>
      <c r="R449" s="349" t="s">
        <v>645</v>
      </c>
      <c r="S449" s="349">
        <v>0</v>
      </c>
      <c r="T449" s="349" t="s">
        <v>646</v>
      </c>
      <c r="U449" s="349" t="s">
        <v>673</v>
      </c>
      <c r="W449" s="349" t="s">
        <v>675</v>
      </c>
      <c r="X449" s="349">
        <v>3</v>
      </c>
      <c r="Y449" s="349">
        <v>412.8</v>
      </c>
      <c r="Z449" s="349">
        <v>465.4</v>
      </c>
      <c r="AA449" s="349">
        <v>52.7</v>
      </c>
      <c r="AE449" s="350">
        <v>6.4080000000000004</v>
      </c>
      <c r="AI449" s="350">
        <v>4648</v>
      </c>
      <c r="AP449" s="350" t="s">
        <v>1170</v>
      </c>
      <c r="AQ449" s="350" t="s">
        <v>1729</v>
      </c>
      <c r="AR449" s="349">
        <v>0</v>
      </c>
      <c r="AU449" s="350">
        <v>5.0150041999999999</v>
      </c>
      <c r="AV449" s="349" t="s">
        <v>1726</v>
      </c>
    </row>
    <row r="450" spans="1:48">
      <c r="A450" s="349" t="s">
        <v>183</v>
      </c>
      <c r="B450" s="349">
        <v>107</v>
      </c>
      <c r="C450" s="349" t="s">
        <v>300</v>
      </c>
      <c r="D450" s="349" t="s">
        <v>301</v>
      </c>
      <c r="E450" s="349">
        <v>0.83899999999999997</v>
      </c>
      <c r="G450" s="350">
        <v>10248</v>
      </c>
      <c r="H450" s="350">
        <v>0.44400000000000001</v>
      </c>
      <c r="N450" s="349">
        <v>187.53800000000001</v>
      </c>
      <c r="O450" s="350">
        <v>186.14</v>
      </c>
      <c r="R450" s="349" t="s">
        <v>619</v>
      </c>
      <c r="S450" s="349">
        <v>0</v>
      </c>
      <c r="T450" s="349" t="s">
        <v>620</v>
      </c>
      <c r="U450" s="349" t="s">
        <v>1105</v>
      </c>
      <c r="W450" s="349" t="s">
        <v>1105</v>
      </c>
      <c r="X450" s="349">
        <v>1</v>
      </c>
      <c r="Y450" s="349">
        <v>13.2</v>
      </c>
      <c r="Z450" s="349">
        <v>38.4</v>
      </c>
      <c r="AA450" s="349">
        <v>25.2</v>
      </c>
      <c r="AB450" s="350">
        <v>1.399</v>
      </c>
      <c r="AF450" s="350">
        <v>6998</v>
      </c>
      <c r="AJ450" s="350" t="s">
        <v>1240</v>
      </c>
      <c r="AK450" s="350" t="s">
        <v>1255</v>
      </c>
      <c r="AL450" s="350" t="s">
        <v>1730</v>
      </c>
      <c r="AR450" s="349">
        <v>0</v>
      </c>
      <c r="AS450" s="350">
        <v>0.68310360000000003</v>
      </c>
      <c r="AV450" s="349" t="s">
        <v>1731</v>
      </c>
    </row>
    <row r="451" spans="1:48">
      <c r="A451" s="349" t="s">
        <v>183</v>
      </c>
      <c r="B451" s="349">
        <v>107</v>
      </c>
      <c r="C451" s="349" t="s">
        <v>300</v>
      </c>
      <c r="D451" s="349" t="s">
        <v>301</v>
      </c>
      <c r="E451" s="349">
        <v>0.83899999999999997</v>
      </c>
      <c r="G451" s="350">
        <v>10271</v>
      </c>
      <c r="H451" s="350">
        <v>0</v>
      </c>
      <c r="N451" s="349">
        <v>188.505</v>
      </c>
      <c r="O451" s="350">
        <v>187.1</v>
      </c>
      <c r="R451" s="349" t="s">
        <v>619</v>
      </c>
      <c r="S451" s="349">
        <v>0</v>
      </c>
      <c r="T451" s="349" t="s">
        <v>620</v>
      </c>
      <c r="U451" s="349" t="s">
        <v>1105</v>
      </c>
      <c r="W451" s="349" t="s">
        <v>1105</v>
      </c>
      <c r="X451" s="349">
        <v>2</v>
      </c>
      <c r="Y451" s="349">
        <v>53.5</v>
      </c>
      <c r="Z451" s="349">
        <v>78.599999999999994</v>
      </c>
      <c r="AA451" s="349">
        <v>25.2</v>
      </c>
      <c r="AB451" s="350">
        <v>1.405</v>
      </c>
      <c r="AF451" s="350">
        <v>7010</v>
      </c>
      <c r="AJ451" s="350" t="s">
        <v>656</v>
      </c>
      <c r="AK451" s="350" t="s">
        <v>884</v>
      </c>
      <c r="AL451" s="350" t="s">
        <v>1732</v>
      </c>
      <c r="AR451" s="349">
        <v>1</v>
      </c>
      <c r="AS451" s="350">
        <v>0.68280019999999997</v>
      </c>
      <c r="AV451" s="349" t="s">
        <v>1731</v>
      </c>
    </row>
    <row r="452" spans="1:48">
      <c r="A452" s="349" t="s">
        <v>183</v>
      </c>
      <c r="B452" s="349">
        <v>107</v>
      </c>
      <c r="C452" s="349" t="s">
        <v>300</v>
      </c>
      <c r="D452" s="349" t="s">
        <v>301</v>
      </c>
      <c r="E452" s="349">
        <v>0.83899999999999997</v>
      </c>
      <c r="F452" s="350" t="s">
        <v>630</v>
      </c>
      <c r="G452" s="350">
        <v>3215</v>
      </c>
      <c r="H452" s="350">
        <v>13.202999999999999</v>
      </c>
      <c r="M452" s="350">
        <v>13.2896185</v>
      </c>
      <c r="N452" s="349">
        <v>65.3</v>
      </c>
      <c r="O452" s="350">
        <v>64.807000000000002</v>
      </c>
      <c r="R452" s="349" t="s">
        <v>619</v>
      </c>
      <c r="S452" s="349">
        <v>0</v>
      </c>
      <c r="T452" s="349" t="s">
        <v>620</v>
      </c>
      <c r="U452" s="349" t="s">
        <v>1105</v>
      </c>
      <c r="W452" s="349" t="s">
        <v>1105</v>
      </c>
      <c r="X452" s="349">
        <v>3</v>
      </c>
      <c r="Y452" s="349">
        <v>82.4</v>
      </c>
      <c r="Z452" s="349">
        <v>147.80000000000001</v>
      </c>
      <c r="AA452" s="349">
        <v>65.400000000000006</v>
      </c>
      <c r="AB452" s="350">
        <v>0.49299999999999999</v>
      </c>
      <c r="AF452" s="350">
        <v>2226</v>
      </c>
      <c r="AJ452" s="350" t="s">
        <v>631</v>
      </c>
      <c r="AK452" s="350" t="s">
        <v>661</v>
      </c>
      <c r="AL452" s="350" t="s">
        <v>1733</v>
      </c>
      <c r="AR452" s="349">
        <v>0</v>
      </c>
      <c r="AS452" s="350">
        <v>0.69181479999999995</v>
      </c>
      <c r="AV452" s="349" t="s">
        <v>1731</v>
      </c>
    </row>
    <row r="453" spans="1:48">
      <c r="A453" s="349" t="s">
        <v>183</v>
      </c>
      <c r="B453" s="349">
        <v>107</v>
      </c>
      <c r="C453" s="349" t="s">
        <v>300</v>
      </c>
      <c r="D453" s="349" t="s">
        <v>301</v>
      </c>
      <c r="E453" s="349">
        <v>0.83899999999999997</v>
      </c>
      <c r="F453" s="350" t="s">
        <v>634</v>
      </c>
      <c r="I453" s="350">
        <v>6625</v>
      </c>
      <c r="J453" s="350">
        <v>8.2469999999999999</v>
      </c>
      <c r="M453" s="350">
        <v>72.021419100000003</v>
      </c>
      <c r="N453" s="349">
        <v>188.90700000000001</v>
      </c>
      <c r="P453" s="350">
        <v>185.898</v>
      </c>
      <c r="R453" s="349" t="s">
        <v>635</v>
      </c>
      <c r="S453" s="349">
        <v>89</v>
      </c>
      <c r="T453" s="349" t="s">
        <v>620</v>
      </c>
      <c r="U453" s="349" t="s">
        <v>1105</v>
      </c>
      <c r="W453" s="349" t="s">
        <v>1105</v>
      </c>
      <c r="X453" s="349">
        <v>4</v>
      </c>
      <c r="Y453" s="349">
        <v>199.4</v>
      </c>
      <c r="Z453" s="349">
        <v>292.5</v>
      </c>
      <c r="AA453" s="349">
        <v>93.1</v>
      </c>
      <c r="AC453" s="350">
        <v>2.222</v>
      </c>
      <c r="AD453" s="350">
        <v>0.78700000000000003</v>
      </c>
      <c r="AG453" s="350">
        <v>8026</v>
      </c>
      <c r="AH453" s="350">
        <v>9370</v>
      </c>
      <c r="AM453" s="350" t="s">
        <v>1097</v>
      </c>
      <c r="AN453" s="350" t="s">
        <v>669</v>
      </c>
      <c r="AO453" s="350" t="s">
        <v>1734</v>
      </c>
      <c r="AR453" s="349">
        <v>0</v>
      </c>
      <c r="AT453" s="350">
        <v>1.1955317000000001</v>
      </c>
      <c r="AV453" s="349" t="s">
        <v>1731</v>
      </c>
    </row>
    <row r="454" spans="1:48">
      <c r="A454" s="349" t="s">
        <v>183</v>
      </c>
      <c r="B454" s="349">
        <v>107</v>
      </c>
      <c r="C454" s="349" t="s">
        <v>300</v>
      </c>
      <c r="D454" s="349" t="s">
        <v>301</v>
      </c>
      <c r="E454" s="349">
        <v>0.83899999999999997</v>
      </c>
      <c r="I454" s="350">
        <v>6478</v>
      </c>
      <c r="J454" s="350">
        <v>-10.95</v>
      </c>
      <c r="N454" s="349">
        <v>184.42599999999999</v>
      </c>
      <c r="P454" s="350">
        <v>181.535</v>
      </c>
      <c r="R454" s="349" t="s">
        <v>635</v>
      </c>
      <c r="S454" s="349">
        <v>89</v>
      </c>
      <c r="T454" s="349" t="s">
        <v>620</v>
      </c>
      <c r="U454" s="349" t="s">
        <v>1105</v>
      </c>
      <c r="W454" s="349" t="s">
        <v>1105</v>
      </c>
      <c r="X454" s="349">
        <v>5</v>
      </c>
      <c r="Y454" s="349">
        <v>437.8</v>
      </c>
      <c r="Z454" s="349">
        <v>473</v>
      </c>
      <c r="AA454" s="349">
        <v>35.200000000000003</v>
      </c>
      <c r="AC454" s="350">
        <v>2.1309999999999998</v>
      </c>
      <c r="AD454" s="350">
        <v>0.75900000000000001</v>
      </c>
      <c r="AG454" s="350">
        <v>7600</v>
      </c>
      <c r="AH454" s="350">
        <v>9030</v>
      </c>
      <c r="AM454" s="350" t="s">
        <v>891</v>
      </c>
      <c r="AN454" s="350" t="s">
        <v>738</v>
      </c>
      <c r="AO454" s="350" t="s">
        <v>1735</v>
      </c>
      <c r="AR454" s="349">
        <v>0</v>
      </c>
      <c r="AT454" s="350">
        <v>1.1738124999999999</v>
      </c>
      <c r="AV454" s="349" t="s">
        <v>1731</v>
      </c>
    </row>
    <row r="455" spans="1:48">
      <c r="A455" s="349" t="s">
        <v>183</v>
      </c>
      <c r="B455" s="349">
        <v>107</v>
      </c>
      <c r="C455" s="349" t="s">
        <v>300</v>
      </c>
      <c r="D455" s="349" t="s">
        <v>301</v>
      </c>
      <c r="E455" s="349">
        <v>0.83899999999999997</v>
      </c>
      <c r="I455" s="350">
        <v>6471</v>
      </c>
      <c r="J455" s="350">
        <v>-11.5</v>
      </c>
      <c r="N455" s="349">
        <v>184.72</v>
      </c>
      <c r="P455" s="350">
        <v>181.82599999999999</v>
      </c>
      <c r="R455" s="349" t="s">
        <v>635</v>
      </c>
      <c r="S455" s="349">
        <v>89</v>
      </c>
      <c r="T455" s="349" t="s">
        <v>620</v>
      </c>
      <c r="U455" s="349" t="s">
        <v>1105</v>
      </c>
      <c r="W455" s="349" t="s">
        <v>1105</v>
      </c>
      <c r="X455" s="349">
        <v>6</v>
      </c>
      <c r="Y455" s="349">
        <v>488.1</v>
      </c>
      <c r="Z455" s="349">
        <v>523.29999999999995</v>
      </c>
      <c r="AA455" s="349">
        <v>35.200000000000003</v>
      </c>
      <c r="AC455" s="350">
        <v>2.133</v>
      </c>
      <c r="AD455" s="350">
        <v>0.76</v>
      </c>
      <c r="AG455" s="350">
        <v>7590</v>
      </c>
      <c r="AH455" s="350">
        <v>9012</v>
      </c>
      <c r="AM455" s="350" t="s">
        <v>973</v>
      </c>
      <c r="AN455" s="350" t="s">
        <v>738</v>
      </c>
      <c r="AO455" s="350" t="s">
        <v>1587</v>
      </c>
      <c r="AR455" s="349">
        <v>1</v>
      </c>
      <c r="AT455" s="350">
        <v>1.1731697000000001</v>
      </c>
      <c r="AV455" s="349" t="s">
        <v>1731</v>
      </c>
    </row>
    <row r="456" spans="1:48">
      <c r="A456" s="349" t="s">
        <v>183</v>
      </c>
      <c r="B456" s="349">
        <v>108</v>
      </c>
      <c r="C456" s="349" t="s">
        <v>300</v>
      </c>
      <c r="D456" s="349" t="s">
        <v>301</v>
      </c>
      <c r="E456" s="349">
        <v>0.83899999999999997</v>
      </c>
      <c r="K456" s="350">
        <v>23420</v>
      </c>
      <c r="L456" s="350">
        <v>9.6</v>
      </c>
      <c r="N456" s="349">
        <v>136.11799999999999</v>
      </c>
      <c r="Q456" s="350">
        <v>129.61699999999999</v>
      </c>
      <c r="R456" s="349" t="s">
        <v>645</v>
      </c>
      <c r="S456" s="349">
        <v>0</v>
      </c>
      <c r="T456" s="349" t="s">
        <v>646</v>
      </c>
      <c r="U456" s="349" t="s">
        <v>673</v>
      </c>
      <c r="W456" s="349" t="s">
        <v>675</v>
      </c>
      <c r="X456" s="349">
        <v>1</v>
      </c>
      <c r="Y456" s="349">
        <v>29.5</v>
      </c>
      <c r="Z456" s="349">
        <v>83.8</v>
      </c>
      <c r="AA456" s="349">
        <v>54.3</v>
      </c>
      <c r="AE456" s="350">
        <v>6.5010000000000003</v>
      </c>
      <c r="AI456" s="350">
        <v>4672</v>
      </c>
      <c r="AP456" s="350" t="s">
        <v>1630</v>
      </c>
      <c r="AQ456" s="350" t="s">
        <v>1631</v>
      </c>
      <c r="AR456" s="349">
        <v>1</v>
      </c>
      <c r="AU456" s="350">
        <v>5.0153198000000003</v>
      </c>
      <c r="AV456" s="349" t="s">
        <v>1736</v>
      </c>
    </row>
    <row r="457" spans="1:48">
      <c r="A457" s="349" t="s">
        <v>183</v>
      </c>
      <c r="B457" s="349">
        <v>108</v>
      </c>
      <c r="C457" s="349" t="s">
        <v>300</v>
      </c>
      <c r="D457" s="349" t="s">
        <v>301</v>
      </c>
      <c r="E457" s="349">
        <v>0.83899999999999997</v>
      </c>
      <c r="F457" s="350" t="s">
        <v>764</v>
      </c>
      <c r="K457" s="350">
        <v>4492</v>
      </c>
      <c r="L457" s="350">
        <v>1.651</v>
      </c>
      <c r="N457" s="349">
        <v>7.7670000000000003</v>
      </c>
      <c r="Q457" s="350">
        <v>7.399</v>
      </c>
      <c r="R457" s="349" t="s">
        <v>645</v>
      </c>
      <c r="S457" s="349">
        <v>0</v>
      </c>
      <c r="T457" s="349" t="s">
        <v>646</v>
      </c>
      <c r="U457" s="349" t="s">
        <v>673</v>
      </c>
      <c r="W457" s="349" t="s">
        <v>675</v>
      </c>
      <c r="X457" s="349">
        <v>2</v>
      </c>
      <c r="Y457" s="349">
        <v>233</v>
      </c>
      <c r="Z457" s="349">
        <v>263.8</v>
      </c>
      <c r="AA457" s="349">
        <v>30.7</v>
      </c>
      <c r="AE457" s="350">
        <v>0.36799999999999999</v>
      </c>
      <c r="AI457" s="350">
        <v>907</v>
      </c>
      <c r="AP457" s="350" t="s">
        <v>1376</v>
      </c>
      <c r="AQ457" s="350" t="s">
        <v>1737</v>
      </c>
      <c r="AR457" s="349">
        <v>0</v>
      </c>
      <c r="AU457" s="350">
        <v>4.9790925000000001</v>
      </c>
      <c r="AV457" s="349" t="s">
        <v>1736</v>
      </c>
    </row>
    <row r="458" spans="1:48">
      <c r="A458" s="349" t="s">
        <v>183</v>
      </c>
      <c r="B458" s="349">
        <v>108</v>
      </c>
      <c r="C458" s="349" t="s">
        <v>300</v>
      </c>
      <c r="D458" s="349" t="s">
        <v>301</v>
      </c>
      <c r="E458" s="349">
        <v>0.83899999999999997</v>
      </c>
      <c r="K458" s="350">
        <v>23339</v>
      </c>
      <c r="L458" s="350">
        <v>9.8829999999999991</v>
      </c>
      <c r="N458" s="349">
        <v>134.077</v>
      </c>
      <c r="Q458" s="350">
        <v>127.672</v>
      </c>
      <c r="R458" s="349" t="s">
        <v>645</v>
      </c>
      <c r="S458" s="349">
        <v>0</v>
      </c>
      <c r="T458" s="349" t="s">
        <v>646</v>
      </c>
      <c r="U458" s="349" t="s">
        <v>673</v>
      </c>
      <c r="W458" s="349" t="s">
        <v>675</v>
      </c>
      <c r="X458" s="349">
        <v>3</v>
      </c>
      <c r="Y458" s="349">
        <v>412.8</v>
      </c>
      <c r="Z458" s="349">
        <v>465.2</v>
      </c>
      <c r="AA458" s="349">
        <v>52.5</v>
      </c>
      <c r="AE458" s="350">
        <v>6.4050000000000002</v>
      </c>
      <c r="AI458" s="350">
        <v>4654</v>
      </c>
      <c r="AP458" s="350" t="s">
        <v>1738</v>
      </c>
      <c r="AQ458" s="350" t="s">
        <v>1739</v>
      </c>
      <c r="AR458" s="349">
        <v>0</v>
      </c>
      <c r="AU458" s="350">
        <v>5.0166110000000002</v>
      </c>
      <c r="AV458" s="349" t="s">
        <v>1736</v>
      </c>
    </row>
    <row r="459" spans="1:48">
      <c r="A459" s="349" t="s">
        <v>183</v>
      </c>
      <c r="B459" s="349">
        <v>109</v>
      </c>
      <c r="C459" s="349" t="s">
        <v>302</v>
      </c>
      <c r="D459" s="349" t="s">
        <v>303</v>
      </c>
      <c r="E459" s="349">
        <v>0.878</v>
      </c>
      <c r="G459" s="350">
        <v>10255</v>
      </c>
      <c r="H459" s="350">
        <v>0.44900000000000001</v>
      </c>
      <c r="N459" s="349">
        <v>187.001</v>
      </c>
      <c r="O459" s="350">
        <v>185.60499999999999</v>
      </c>
      <c r="R459" s="349" t="s">
        <v>619</v>
      </c>
      <c r="S459" s="349">
        <v>0</v>
      </c>
      <c r="T459" s="349" t="s">
        <v>620</v>
      </c>
      <c r="U459" s="349" t="s">
        <v>705</v>
      </c>
      <c r="W459" s="349" t="s">
        <v>705</v>
      </c>
      <c r="X459" s="349">
        <v>1</v>
      </c>
      <c r="Y459" s="349">
        <v>13.2</v>
      </c>
      <c r="Z459" s="349">
        <v>38.4</v>
      </c>
      <c r="AA459" s="349">
        <v>25.2</v>
      </c>
      <c r="AB459" s="350">
        <v>1.395</v>
      </c>
      <c r="AF459" s="350">
        <v>7007</v>
      </c>
      <c r="AJ459" s="350" t="s">
        <v>1579</v>
      </c>
      <c r="AK459" s="350" t="s">
        <v>792</v>
      </c>
      <c r="AL459" s="350" t="s">
        <v>1740</v>
      </c>
      <c r="AR459" s="349">
        <v>0</v>
      </c>
      <c r="AS459" s="350">
        <v>0.68346430000000002</v>
      </c>
      <c r="AV459" s="349" t="s">
        <v>1741</v>
      </c>
    </row>
    <row r="460" spans="1:48">
      <c r="A460" s="349" t="s">
        <v>183</v>
      </c>
      <c r="B460" s="349">
        <v>109</v>
      </c>
      <c r="C460" s="349" t="s">
        <v>302</v>
      </c>
      <c r="D460" s="349" t="s">
        <v>303</v>
      </c>
      <c r="E460" s="349">
        <v>0.878</v>
      </c>
      <c r="G460" s="350">
        <v>10274</v>
      </c>
      <c r="H460" s="350">
        <v>0</v>
      </c>
      <c r="N460" s="349">
        <v>188.36</v>
      </c>
      <c r="O460" s="350">
        <v>186.95500000000001</v>
      </c>
      <c r="R460" s="349" t="s">
        <v>619</v>
      </c>
      <c r="S460" s="349">
        <v>0</v>
      </c>
      <c r="T460" s="349" t="s">
        <v>620</v>
      </c>
      <c r="U460" s="349" t="s">
        <v>705</v>
      </c>
      <c r="W460" s="349" t="s">
        <v>705</v>
      </c>
      <c r="X460" s="349">
        <v>2</v>
      </c>
      <c r="Y460" s="349">
        <v>53.5</v>
      </c>
      <c r="Z460" s="349">
        <v>78.599999999999994</v>
      </c>
      <c r="AA460" s="349">
        <v>25.2</v>
      </c>
      <c r="AB460" s="350">
        <v>1.405</v>
      </c>
      <c r="AF460" s="350">
        <v>7015</v>
      </c>
      <c r="AJ460" s="350" t="s">
        <v>707</v>
      </c>
      <c r="AK460" s="350" t="s">
        <v>624</v>
      </c>
      <c r="AL460" s="350" t="s">
        <v>1742</v>
      </c>
      <c r="AR460" s="349">
        <v>1</v>
      </c>
      <c r="AS460" s="350">
        <v>0.68315749999999997</v>
      </c>
      <c r="AV460" s="349" t="s">
        <v>1741</v>
      </c>
    </row>
    <row r="461" spans="1:48">
      <c r="A461" s="349" t="s">
        <v>183</v>
      </c>
      <c r="B461" s="349">
        <v>109</v>
      </c>
      <c r="C461" s="349" t="s">
        <v>302</v>
      </c>
      <c r="D461" s="349" t="s">
        <v>303</v>
      </c>
      <c r="E461" s="349">
        <v>0.878</v>
      </c>
      <c r="F461" s="350" t="s">
        <v>630</v>
      </c>
      <c r="G461" s="350">
        <v>1756</v>
      </c>
      <c r="H461" s="350">
        <v>9.9979999999999993</v>
      </c>
      <c r="M461" s="350">
        <v>6.8848604</v>
      </c>
      <c r="N461" s="349">
        <v>35.402000000000001</v>
      </c>
      <c r="O461" s="350">
        <v>35.134999999999998</v>
      </c>
      <c r="R461" s="349" t="s">
        <v>619</v>
      </c>
      <c r="S461" s="349">
        <v>0</v>
      </c>
      <c r="T461" s="349" t="s">
        <v>620</v>
      </c>
      <c r="U461" s="349" t="s">
        <v>705</v>
      </c>
      <c r="W461" s="349" t="s">
        <v>705</v>
      </c>
      <c r="X461" s="349">
        <v>3</v>
      </c>
      <c r="Y461" s="349">
        <v>83</v>
      </c>
      <c r="Z461" s="349">
        <v>144</v>
      </c>
      <c r="AA461" s="349">
        <v>61</v>
      </c>
      <c r="AB461" s="350">
        <v>0.26700000000000002</v>
      </c>
      <c r="AF461" s="350">
        <v>1212</v>
      </c>
      <c r="AJ461" s="350" t="s">
        <v>631</v>
      </c>
      <c r="AK461" s="350" t="s">
        <v>661</v>
      </c>
      <c r="AL461" s="350" t="s">
        <v>1743</v>
      </c>
      <c r="AR461" s="349">
        <v>0</v>
      </c>
      <c r="AS461" s="350">
        <v>0.68998769999999998</v>
      </c>
      <c r="AV461" s="349" t="s">
        <v>1741</v>
      </c>
    </row>
    <row r="462" spans="1:48">
      <c r="A462" s="349" t="s">
        <v>183</v>
      </c>
      <c r="B462" s="349">
        <v>109</v>
      </c>
      <c r="C462" s="349" t="s">
        <v>302</v>
      </c>
      <c r="D462" s="349" t="s">
        <v>303</v>
      </c>
      <c r="E462" s="349">
        <v>0.878</v>
      </c>
      <c r="F462" s="350" t="s">
        <v>634</v>
      </c>
      <c r="I462" s="350">
        <v>5138</v>
      </c>
      <c r="J462" s="350">
        <v>10.814</v>
      </c>
      <c r="M462" s="350">
        <v>52.6566203</v>
      </c>
      <c r="N462" s="349">
        <v>144.535</v>
      </c>
      <c r="P462" s="350">
        <v>142.22800000000001</v>
      </c>
      <c r="R462" s="349" t="s">
        <v>635</v>
      </c>
      <c r="S462" s="349">
        <v>89</v>
      </c>
      <c r="T462" s="349" t="s">
        <v>620</v>
      </c>
      <c r="U462" s="349" t="s">
        <v>705</v>
      </c>
      <c r="W462" s="349" t="s">
        <v>705</v>
      </c>
      <c r="X462" s="349">
        <v>4</v>
      </c>
      <c r="Y462" s="349">
        <v>201.9</v>
      </c>
      <c r="Z462" s="349">
        <v>292.5</v>
      </c>
      <c r="AA462" s="349">
        <v>90.6</v>
      </c>
      <c r="AC462" s="350">
        <v>1.704</v>
      </c>
      <c r="AD462" s="350">
        <v>0.60199999999999998</v>
      </c>
      <c r="AG462" s="350">
        <v>6217</v>
      </c>
      <c r="AH462" s="350">
        <v>7266</v>
      </c>
      <c r="AM462" s="350" t="s">
        <v>1000</v>
      </c>
      <c r="AN462" s="350" t="s">
        <v>1427</v>
      </c>
      <c r="AO462" s="350" t="s">
        <v>1722</v>
      </c>
      <c r="AR462" s="349">
        <v>0</v>
      </c>
      <c r="AT462" s="350">
        <v>1.1984124</v>
      </c>
      <c r="AV462" s="349" t="s">
        <v>1741</v>
      </c>
    </row>
    <row r="463" spans="1:48">
      <c r="A463" s="349" t="s">
        <v>183</v>
      </c>
      <c r="B463" s="349">
        <v>109</v>
      </c>
      <c r="C463" s="349" t="s">
        <v>302</v>
      </c>
      <c r="D463" s="349" t="s">
        <v>303</v>
      </c>
      <c r="E463" s="349">
        <v>0.878</v>
      </c>
      <c r="I463" s="350">
        <v>6495</v>
      </c>
      <c r="J463" s="350">
        <v>-10.872</v>
      </c>
      <c r="N463" s="349">
        <v>184.828</v>
      </c>
      <c r="P463" s="350">
        <v>181.93100000000001</v>
      </c>
      <c r="R463" s="349" t="s">
        <v>635</v>
      </c>
      <c r="S463" s="349">
        <v>89</v>
      </c>
      <c r="T463" s="349" t="s">
        <v>620</v>
      </c>
      <c r="U463" s="349" t="s">
        <v>705</v>
      </c>
      <c r="W463" s="349" t="s">
        <v>705</v>
      </c>
      <c r="X463" s="349">
        <v>5</v>
      </c>
      <c r="Y463" s="349">
        <v>437.8</v>
      </c>
      <c r="Z463" s="349">
        <v>473</v>
      </c>
      <c r="AA463" s="349">
        <v>35.200000000000003</v>
      </c>
      <c r="AC463" s="350">
        <v>2.1360000000000001</v>
      </c>
      <c r="AD463" s="350">
        <v>0.76100000000000001</v>
      </c>
      <c r="AG463" s="350">
        <v>7622</v>
      </c>
      <c r="AH463" s="350">
        <v>9056</v>
      </c>
      <c r="AM463" s="350" t="s">
        <v>1000</v>
      </c>
      <c r="AN463" s="350" t="s">
        <v>637</v>
      </c>
      <c r="AO463" s="350" t="s">
        <v>1687</v>
      </c>
      <c r="AR463" s="349">
        <v>0</v>
      </c>
      <c r="AT463" s="350">
        <v>1.1739377</v>
      </c>
      <c r="AV463" s="349" t="s">
        <v>1741</v>
      </c>
    </row>
    <row r="464" spans="1:48">
      <c r="A464" s="349" t="s">
        <v>183</v>
      </c>
      <c r="B464" s="349">
        <v>109</v>
      </c>
      <c r="C464" s="349" t="s">
        <v>302</v>
      </c>
      <c r="D464" s="349" t="s">
        <v>303</v>
      </c>
      <c r="E464" s="349">
        <v>0.878</v>
      </c>
      <c r="I464" s="350">
        <v>6476</v>
      </c>
      <c r="J464" s="350">
        <v>-11.5</v>
      </c>
      <c r="N464" s="349">
        <v>185.126</v>
      </c>
      <c r="P464" s="350">
        <v>182.226</v>
      </c>
      <c r="R464" s="349" t="s">
        <v>635</v>
      </c>
      <c r="S464" s="349">
        <v>89</v>
      </c>
      <c r="T464" s="349" t="s">
        <v>620</v>
      </c>
      <c r="U464" s="349" t="s">
        <v>705</v>
      </c>
      <c r="W464" s="349" t="s">
        <v>705</v>
      </c>
      <c r="X464" s="349">
        <v>6</v>
      </c>
      <c r="Y464" s="349">
        <v>488.1</v>
      </c>
      <c r="Z464" s="349">
        <v>523.29999999999995</v>
      </c>
      <c r="AA464" s="349">
        <v>35.200000000000003</v>
      </c>
      <c r="AC464" s="350">
        <v>2.1379999999999999</v>
      </c>
      <c r="AD464" s="350">
        <v>0.76200000000000001</v>
      </c>
      <c r="AG464" s="350">
        <v>7596</v>
      </c>
      <c r="AH464" s="350">
        <v>9021</v>
      </c>
      <c r="AM464" s="350" t="s">
        <v>1000</v>
      </c>
      <c r="AN464" s="350" t="s">
        <v>697</v>
      </c>
      <c r="AO464" s="350" t="s">
        <v>748</v>
      </c>
      <c r="AR464" s="349">
        <v>1</v>
      </c>
      <c r="AT464" s="350">
        <v>1.1732076</v>
      </c>
      <c r="AV464" s="349" t="s">
        <v>1741</v>
      </c>
    </row>
    <row r="465" spans="1:48">
      <c r="A465" s="349" t="s">
        <v>183</v>
      </c>
      <c r="B465" s="349">
        <v>110</v>
      </c>
      <c r="C465" s="349" t="s">
        <v>302</v>
      </c>
      <c r="D465" s="349" t="s">
        <v>303</v>
      </c>
      <c r="E465" s="349">
        <v>0.878</v>
      </c>
      <c r="K465" s="350">
        <v>23501</v>
      </c>
      <c r="L465" s="350">
        <v>9.6</v>
      </c>
      <c r="N465" s="349">
        <v>136.49299999999999</v>
      </c>
      <c r="Q465" s="350">
        <v>129.97499999999999</v>
      </c>
      <c r="R465" s="349" t="s">
        <v>645</v>
      </c>
      <c r="S465" s="349">
        <v>0</v>
      </c>
      <c r="T465" s="349" t="s">
        <v>646</v>
      </c>
      <c r="U465" s="349" t="s">
        <v>673</v>
      </c>
      <c r="W465" s="349" t="s">
        <v>675</v>
      </c>
      <c r="X465" s="349">
        <v>1</v>
      </c>
      <c r="Y465" s="349">
        <v>29.7</v>
      </c>
      <c r="Z465" s="349">
        <v>83.8</v>
      </c>
      <c r="AA465" s="349">
        <v>54.1</v>
      </c>
      <c r="AE465" s="350">
        <v>6.5179999999999998</v>
      </c>
      <c r="AI465" s="350">
        <v>4689</v>
      </c>
      <c r="AP465" s="350" t="s">
        <v>1651</v>
      </c>
      <c r="AQ465" s="350" t="s">
        <v>1744</v>
      </c>
      <c r="AR465" s="349">
        <v>1</v>
      </c>
      <c r="AU465" s="350">
        <v>5.0147956999999996</v>
      </c>
      <c r="AV465" s="349" t="s">
        <v>1745</v>
      </c>
    </row>
    <row r="466" spans="1:48">
      <c r="A466" s="349" t="s">
        <v>183</v>
      </c>
      <c r="B466" s="349">
        <v>110</v>
      </c>
      <c r="C466" s="349" t="s">
        <v>302</v>
      </c>
      <c r="D466" s="349" t="s">
        <v>303</v>
      </c>
      <c r="E466" s="349">
        <v>0.878</v>
      </c>
      <c r="F466" s="350" t="s">
        <v>764</v>
      </c>
      <c r="K466" s="350">
        <v>4076</v>
      </c>
      <c r="L466" s="350">
        <v>1.8779999999999999</v>
      </c>
      <c r="N466" s="349">
        <v>7.681</v>
      </c>
      <c r="Q466" s="350">
        <v>7.3159999999999998</v>
      </c>
      <c r="R466" s="349" t="s">
        <v>645</v>
      </c>
      <c r="S466" s="349">
        <v>0</v>
      </c>
      <c r="T466" s="349" t="s">
        <v>646</v>
      </c>
      <c r="U466" s="349" t="s">
        <v>673</v>
      </c>
      <c r="W466" s="349" t="s">
        <v>675</v>
      </c>
      <c r="X466" s="349">
        <v>2</v>
      </c>
      <c r="Y466" s="349">
        <v>237.4</v>
      </c>
      <c r="Z466" s="349">
        <v>269.8</v>
      </c>
      <c r="AA466" s="349">
        <v>32.4</v>
      </c>
      <c r="AE466" s="350">
        <v>0.36399999999999999</v>
      </c>
      <c r="AI466" s="350">
        <v>823</v>
      </c>
      <c r="AP466" s="350" t="s">
        <v>1247</v>
      </c>
      <c r="AQ466" s="350" t="s">
        <v>1746</v>
      </c>
      <c r="AR466" s="349">
        <v>0</v>
      </c>
      <c r="AU466" s="350">
        <v>4.9796071</v>
      </c>
      <c r="AV466" s="349" t="s">
        <v>1745</v>
      </c>
    </row>
    <row r="467" spans="1:48">
      <c r="A467" s="349" t="s">
        <v>183</v>
      </c>
      <c r="B467" s="349">
        <v>110</v>
      </c>
      <c r="C467" s="349" t="s">
        <v>302</v>
      </c>
      <c r="D467" s="349" t="s">
        <v>303</v>
      </c>
      <c r="E467" s="349">
        <v>0.878</v>
      </c>
      <c r="K467" s="350">
        <v>23459</v>
      </c>
      <c r="L467" s="350">
        <v>9.9260000000000002</v>
      </c>
      <c r="N467" s="349">
        <v>134.49</v>
      </c>
      <c r="Q467" s="350">
        <v>128.066</v>
      </c>
      <c r="R467" s="349" t="s">
        <v>645</v>
      </c>
      <c r="S467" s="349">
        <v>0</v>
      </c>
      <c r="T467" s="349" t="s">
        <v>646</v>
      </c>
      <c r="U467" s="349" t="s">
        <v>673</v>
      </c>
      <c r="W467" s="349" t="s">
        <v>675</v>
      </c>
      <c r="X467" s="349">
        <v>3</v>
      </c>
      <c r="Y467" s="349">
        <v>413</v>
      </c>
      <c r="Z467" s="349">
        <v>465.9</v>
      </c>
      <c r="AA467" s="349">
        <v>52.9</v>
      </c>
      <c r="AE467" s="350">
        <v>6.4240000000000004</v>
      </c>
      <c r="AI467" s="350">
        <v>4679</v>
      </c>
      <c r="AP467" s="350" t="s">
        <v>1170</v>
      </c>
      <c r="AQ467" s="350" t="s">
        <v>1228</v>
      </c>
      <c r="AR467" s="349">
        <v>0</v>
      </c>
      <c r="AU467" s="350">
        <v>5.0162791000000002</v>
      </c>
      <c r="AV467" s="349" t="s">
        <v>1745</v>
      </c>
    </row>
    <row r="468" spans="1:48">
      <c r="A468" s="349" t="s">
        <v>183</v>
      </c>
      <c r="B468" s="349">
        <v>111</v>
      </c>
      <c r="C468" s="349" t="s">
        <v>304</v>
      </c>
      <c r="D468" s="349" t="s">
        <v>305</v>
      </c>
      <c r="E468" s="349">
        <v>0.876</v>
      </c>
      <c r="G468" s="350">
        <v>10227</v>
      </c>
      <c r="H468" s="350">
        <v>0.45</v>
      </c>
      <c r="N468" s="349">
        <v>186.93799999999999</v>
      </c>
      <c r="O468" s="350">
        <v>185.54400000000001</v>
      </c>
      <c r="R468" s="349" t="s">
        <v>619</v>
      </c>
      <c r="S468" s="349">
        <v>0</v>
      </c>
      <c r="T468" s="349" t="s">
        <v>620</v>
      </c>
      <c r="U468" s="349" t="s">
        <v>1105</v>
      </c>
      <c r="W468" s="349" t="s">
        <v>1105</v>
      </c>
      <c r="X468" s="349">
        <v>1</v>
      </c>
      <c r="Y468" s="349">
        <v>13.2</v>
      </c>
      <c r="Z468" s="349">
        <v>38.4</v>
      </c>
      <c r="AA468" s="349">
        <v>25.2</v>
      </c>
      <c r="AB468" s="350">
        <v>1.3939999999999999</v>
      </c>
      <c r="AF468" s="350">
        <v>6985</v>
      </c>
      <c r="AJ468" s="350" t="s">
        <v>1295</v>
      </c>
      <c r="AK468" s="350" t="s">
        <v>1682</v>
      </c>
      <c r="AL468" s="350" t="s">
        <v>1747</v>
      </c>
      <c r="AR468" s="349">
        <v>0</v>
      </c>
      <c r="AS468" s="350">
        <v>0.68311940000000004</v>
      </c>
      <c r="AV468" s="349" t="s">
        <v>1748</v>
      </c>
    </row>
    <row r="469" spans="1:48">
      <c r="A469" s="349" t="s">
        <v>183</v>
      </c>
      <c r="B469" s="349">
        <v>111</v>
      </c>
      <c r="C469" s="349" t="s">
        <v>304</v>
      </c>
      <c r="D469" s="349" t="s">
        <v>305</v>
      </c>
      <c r="E469" s="349">
        <v>0.876</v>
      </c>
      <c r="G469" s="350">
        <v>10225</v>
      </c>
      <c r="H469" s="350">
        <v>0</v>
      </c>
      <c r="N469" s="349">
        <v>187.84899999999999</v>
      </c>
      <c r="O469" s="350">
        <v>186.44900000000001</v>
      </c>
      <c r="R469" s="349" t="s">
        <v>619</v>
      </c>
      <c r="S469" s="349">
        <v>0</v>
      </c>
      <c r="T469" s="349" t="s">
        <v>620</v>
      </c>
      <c r="U469" s="349" t="s">
        <v>1105</v>
      </c>
      <c r="W469" s="349" t="s">
        <v>1105</v>
      </c>
      <c r="X469" s="349">
        <v>2</v>
      </c>
      <c r="Y469" s="349">
        <v>53.5</v>
      </c>
      <c r="Z469" s="349">
        <v>78.599999999999994</v>
      </c>
      <c r="AA469" s="349">
        <v>25.2</v>
      </c>
      <c r="AB469" s="350">
        <v>1.4</v>
      </c>
      <c r="AF469" s="350">
        <v>6979</v>
      </c>
      <c r="AJ469" s="350" t="s">
        <v>862</v>
      </c>
      <c r="AK469" s="350" t="s">
        <v>924</v>
      </c>
      <c r="AL469" s="350" t="s">
        <v>1749</v>
      </c>
      <c r="AR469" s="349">
        <v>1</v>
      </c>
      <c r="AS469" s="350">
        <v>0.68281250000000004</v>
      </c>
      <c r="AV469" s="349" t="s">
        <v>1748</v>
      </c>
    </row>
    <row r="470" spans="1:48">
      <c r="A470" s="349" t="s">
        <v>183</v>
      </c>
      <c r="B470" s="349">
        <v>111</v>
      </c>
      <c r="C470" s="349" t="s">
        <v>304</v>
      </c>
      <c r="D470" s="349" t="s">
        <v>305</v>
      </c>
      <c r="E470" s="349">
        <v>0.876</v>
      </c>
      <c r="F470" s="350" t="s">
        <v>630</v>
      </c>
      <c r="G470" s="350">
        <v>2997</v>
      </c>
      <c r="H470" s="350">
        <v>7.3209999999999997</v>
      </c>
      <c r="M470" s="350">
        <v>11.9928299</v>
      </c>
      <c r="N470" s="349">
        <v>61.527000000000001</v>
      </c>
      <c r="O470" s="350">
        <v>61.064999999999998</v>
      </c>
      <c r="R470" s="349" t="s">
        <v>619</v>
      </c>
      <c r="S470" s="349">
        <v>0</v>
      </c>
      <c r="T470" s="349" t="s">
        <v>620</v>
      </c>
      <c r="U470" s="349" t="s">
        <v>1105</v>
      </c>
      <c r="W470" s="349" t="s">
        <v>1105</v>
      </c>
      <c r="X470" s="349">
        <v>3</v>
      </c>
      <c r="Y470" s="349">
        <v>82.4</v>
      </c>
      <c r="Z470" s="349">
        <v>148.4</v>
      </c>
      <c r="AA470" s="349">
        <v>66</v>
      </c>
      <c r="AB470" s="350">
        <v>0.46200000000000002</v>
      </c>
      <c r="AF470" s="350">
        <v>2061</v>
      </c>
      <c r="AJ470" s="350" t="s">
        <v>908</v>
      </c>
      <c r="AK470" s="350" t="s">
        <v>752</v>
      </c>
      <c r="AL470" s="350" t="s">
        <v>1750</v>
      </c>
      <c r="AR470" s="349">
        <v>0</v>
      </c>
      <c r="AS470" s="350">
        <v>0.68781130000000001</v>
      </c>
      <c r="AV470" s="349" t="s">
        <v>1748</v>
      </c>
    </row>
    <row r="471" spans="1:48">
      <c r="A471" s="349" t="s">
        <v>183</v>
      </c>
      <c r="B471" s="349">
        <v>111</v>
      </c>
      <c r="C471" s="349" t="s">
        <v>304</v>
      </c>
      <c r="D471" s="349" t="s">
        <v>305</v>
      </c>
      <c r="E471" s="349">
        <v>0.876</v>
      </c>
      <c r="F471" s="350" t="s">
        <v>634</v>
      </c>
      <c r="I471" s="350">
        <v>6499</v>
      </c>
      <c r="J471" s="350">
        <v>9.9700000000000006</v>
      </c>
      <c r="M471" s="350">
        <v>68.107599899999997</v>
      </c>
      <c r="N471" s="349">
        <v>186.51900000000001</v>
      </c>
      <c r="P471" s="350">
        <v>183.54400000000001</v>
      </c>
      <c r="R471" s="349" t="s">
        <v>635</v>
      </c>
      <c r="S471" s="349">
        <v>89</v>
      </c>
      <c r="T471" s="349" t="s">
        <v>620</v>
      </c>
      <c r="U471" s="349" t="s">
        <v>1105</v>
      </c>
      <c r="W471" s="349" t="s">
        <v>1105</v>
      </c>
      <c r="X471" s="349">
        <v>4</v>
      </c>
      <c r="Y471" s="349">
        <v>201.3</v>
      </c>
      <c r="Z471" s="349">
        <v>295</v>
      </c>
      <c r="AA471" s="349">
        <v>93.7</v>
      </c>
      <c r="AC471" s="350">
        <v>2.198</v>
      </c>
      <c r="AD471" s="350">
        <v>0.77700000000000002</v>
      </c>
      <c r="AG471" s="350">
        <v>7870</v>
      </c>
      <c r="AH471" s="350">
        <v>9193</v>
      </c>
      <c r="AM471" s="350" t="s">
        <v>636</v>
      </c>
      <c r="AN471" s="350" t="s">
        <v>637</v>
      </c>
      <c r="AO471" s="350" t="s">
        <v>1751</v>
      </c>
      <c r="AR471" s="349">
        <v>0</v>
      </c>
      <c r="AT471" s="350">
        <v>1.1974739000000001</v>
      </c>
      <c r="AV471" s="349" t="s">
        <v>1748</v>
      </c>
    </row>
    <row r="472" spans="1:48">
      <c r="A472" s="349" t="s">
        <v>183</v>
      </c>
      <c r="B472" s="349">
        <v>111</v>
      </c>
      <c r="C472" s="349" t="s">
        <v>304</v>
      </c>
      <c r="D472" s="349" t="s">
        <v>305</v>
      </c>
      <c r="E472" s="349">
        <v>0.876</v>
      </c>
      <c r="I472" s="350">
        <v>6485</v>
      </c>
      <c r="J472" s="350">
        <v>-10.944000000000001</v>
      </c>
      <c r="N472" s="349">
        <v>184.89</v>
      </c>
      <c r="P472" s="350">
        <v>181.99199999999999</v>
      </c>
      <c r="R472" s="349" t="s">
        <v>635</v>
      </c>
      <c r="S472" s="349">
        <v>89</v>
      </c>
      <c r="T472" s="349" t="s">
        <v>620</v>
      </c>
      <c r="U472" s="349" t="s">
        <v>1105</v>
      </c>
      <c r="W472" s="349" t="s">
        <v>1105</v>
      </c>
      <c r="X472" s="349">
        <v>5</v>
      </c>
      <c r="Y472" s="349">
        <v>437.8</v>
      </c>
      <c r="Z472" s="349">
        <v>473</v>
      </c>
      <c r="AA472" s="349">
        <v>35.200000000000003</v>
      </c>
      <c r="AC472" s="350">
        <v>2.1360000000000001</v>
      </c>
      <c r="AD472" s="350">
        <v>0.76100000000000001</v>
      </c>
      <c r="AG472" s="350">
        <v>7609</v>
      </c>
      <c r="AH472" s="350">
        <v>9041</v>
      </c>
      <c r="AM472" s="350" t="s">
        <v>891</v>
      </c>
      <c r="AN472" s="350" t="s">
        <v>738</v>
      </c>
      <c r="AO472" s="350" t="s">
        <v>1735</v>
      </c>
      <c r="AR472" s="349">
        <v>0</v>
      </c>
      <c r="AT472" s="350">
        <v>1.1738432999999999</v>
      </c>
      <c r="AV472" s="349" t="s">
        <v>1748</v>
      </c>
    </row>
    <row r="473" spans="1:48">
      <c r="A473" s="349" t="s">
        <v>183</v>
      </c>
      <c r="B473" s="349">
        <v>111</v>
      </c>
      <c r="C473" s="349" t="s">
        <v>304</v>
      </c>
      <c r="D473" s="349" t="s">
        <v>305</v>
      </c>
      <c r="E473" s="349">
        <v>0.876</v>
      </c>
      <c r="I473" s="350">
        <v>6475</v>
      </c>
      <c r="J473" s="350">
        <v>-11.5</v>
      </c>
      <c r="N473" s="349">
        <v>185.083</v>
      </c>
      <c r="P473" s="350">
        <v>182.184</v>
      </c>
      <c r="R473" s="349" t="s">
        <v>635</v>
      </c>
      <c r="S473" s="349">
        <v>89</v>
      </c>
      <c r="T473" s="349" t="s">
        <v>620</v>
      </c>
      <c r="U473" s="349" t="s">
        <v>1105</v>
      </c>
      <c r="W473" s="349" t="s">
        <v>1105</v>
      </c>
      <c r="X473" s="349">
        <v>6</v>
      </c>
      <c r="Y473" s="349">
        <v>488.1</v>
      </c>
      <c r="Z473" s="349">
        <v>523.29999999999995</v>
      </c>
      <c r="AA473" s="349">
        <v>35.200000000000003</v>
      </c>
      <c r="AC473" s="350">
        <v>2.137</v>
      </c>
      <c r="AD473" s="350">
        <v>0.76200000000000001</v>
      </c>
      <c r="AG473" s="350">
        <v>7595</v>
      </c>
      <c r="AH473" s="350">
        <v>9020</v>
      </c>
      <c r="AM473" s="350" t="s">
        <v>973</v>
      </c>
      <c r="AN473" s="350" t="s">
        <v>738</v>
      </c>
      <c r="AO473" s="350" t="s">
        <v>1752</v>
      </c>
      <c r="AR473" s="349">
        <v>1</v>
      </c>
      <c r="AT473" s="350">
        <v>1.1731951</v>
      </c>
      <c r="AV473" s="349" t="s">
        <v>1748</v>
      </c>
    </row>
    <row r="474" spans="1:48">
      <c r="A474" s="349" t="s">
        <v>183</v>
      </c>
      <c r="B474" s="349">
        <v>112</v>
      </c>
      <c r="C474" s="349" t="s">
        <v>304</v>
      </c>
      <c r="D474" s="349" t="s">
        <v>305</v>
      </c>
      <c r="E474" s="349">
        <v>0.876</v>
      </c>
      <c r="K474" s="350">
        <v>23421</v>
      </c>
      <c r="L474" s="350">
        <v>9.6</v>
      </c>
      <c r="N474" s="349">
        <v>136.74700000000001</v>
      </c>
      <c r="Q474" s="350">
        <v>130.21700000000001</v>
      </c>
      <c r="R474" s="349" t="s">
        <v>645</v>
      </c>
      <c r="S474" s="349">
        <v>0</v>
      </c>
      <c r="T474" s="349" t="s">
        <v>646</v>
      </c>
      <c r="U474" s="349" t="s">
        <v>673</v>
      </c>
      <c r="W474" s="349" t="s">
        <v>675</v>
      </c>
      <c r="X474" s="349">
        <v>1</v>
      </c>
      <c r="Y474" s="349">
        <v>29.5</v>
      </c>
      <c r="Z474" s="349">
        <v>84</v>
      </c>
      <c r="AA474" s="349">
        <v>54.5</v>
      </c>
      <c r="AE474" s="350">
        <v>6.53</v>
      </c>
      <c r="AI474" s="350">
        <v>4673</v>
      </c>
      <c r="AP474" s="350" t="s">
        <v>1651</v>
      </c>
      <c r="AQ474" s="350" t="s">
        <v>1753</v>
      </c>
      <c r="AR474" s="349">
        <v>1</v>
      </c>
      <c r="AU474" s="350">
        <v>5.0150649999999999</v>
      </c>
      <c r="AV474" s="349" t="s">
        <v>1754</v>
      </c>
    </row>
    <row r="475" spans="1:48">
      <c r="A475" s="349" t="s">
        <v>183</v>
      </c>
      <c r="B475" s="349">
        <v>112</v>
      </c>
      <c r="C475" s="349" t="s">
        <v>304</v>
      </c>
      <c r="D475" s="349" t="s">
        <v>305</v>
      </c>
      <c r="E475" s="349">
        <v>0.876</v>
      </c>
      <c r="F475" s="350" t="s">
        <v>764</v>
      </c>
      <c r="K475" s="350">
        <v>6136</v>
      </c>
      <c r="L475" s="350">
        <v>-0.17599999999999999</v>
      </c>
      <c r="N475" s="349">
        <v>10.821</v>
      </c>
      <c r="Q475" s="350">
        <v>10.308</v>
      </c>
      <c r="R475" s="349" t="s">
        <v>645</v>
      </c>
      <c r="S475" s="349">
        <v>0</v>
      </c>
      <c r="T475" s="349" t="s">
        <v>646</v>
      </c>
      <c r="U475" s="349" t="s">
        <v>673</v>
      </c>
      <c r="W475" s="349" t="s">
        <v>675</v>
      </c>
      <c r="X475" s="349">
        <v>2</v>
      </c>
      <c r="Y475" s="349">
        <v>233.2</v>
      </c>
      <c r="Z475" s="349">
        <v>265.60000000000002</v>
      </c>
      <c r="AA475" s="349">
        <v>32.4</v>
      </c>
      <c r="AE475" s="350">
        <v>0.51200000000000001</v>
      </c>
      <c r="AI475" s="350">
        <v>1241</v>
      </c>
      <c r="AP475" s="350" t="s">
        <v>1376</v>
      </c>
      <c r="AQ475" s="350" t="s">
        <v>1755</v>
      </c>
      <c r="AR475" s="349">
        <v>0</v>
      </c>
      <c r="AU475" s="350">
        <v>4.9705132000000001</v>
      </c>
      <c r="AV475" s="349" t="s">
        <v>1754</v>
      </c>
    </row>
    <row r="476" spans="1:48">
      <c r="A476" s="349" t="s">
        <v>183</v>
      </c>
      <c r="B476" s="349">
        <v>112</v>
      </c>
      <c r="C476" s="349" t="s">
        <v>304</v>
      </c>
      <c r="D476" s="349" t="s">
        <v>305</v>
      </c>
      <c r="E476" s="349">
        <v>0.876</v>
      </c>
      <c r="K476" s="350">
        <v>23359</v>
      </c>
      <c r="L476" s="350">
        <v>9.8550000000000004</v>
      </c>
      <c r="N476" s="349">
        <v>134.21700000000001</v>
      </c>
      <c r="Q476" s="350">
        <v>127.806</v>
      </c>
      <c r="R476" s="349" t="s">
        <v>645</v>
      </c>
      <c r="S476" s="349">
        <v>0</v>
      </c>
      <c r="T476" s="349" t="s">
        <v>646</v>
      </c>
      <c r="U476" s="349" t="s">
        <v>673</v>
      </c>
      <c r="W476" s="349" t="s">
        <v>675</v>
      </c>
      <c r="X476" s="349">
        <v>3</v>
      </c>
      <c r="Y476" s="349">
        <v>412.8</v>
      </c>
      <c r="Z476" s="349">
        <v>465.2</v>
      </c>
      <c r="AA476" s="349">
        <v>52.5</v>
      </c>
      <c r="AE476" s="350">
        <v>6.4109999999999996</v>
      </c>
      <c r="AI476" s="350">
        <v>4659</v>
      </c>
      <c r="AP476" s="350" t="s">
        <v>1756</v>
      </c>
      <c r="AQ476" s="350" t="s">
        <v>1757</v>
      </c>
      <c r="AR476" s="349">
        <v>0</v>
      </c>
      <c r="AU476" s="350">
        <v>5.0162281000000002</v>
      </c>
      <c r="AV476" s="349" t="s">
        <v>1754</v>
      </c>
    </row>
    <row r="477" spans="1:48">
      <c r="A477" s="349" t="s">
        <v>183</v>
      </c>
      <c r="B477" s="349">
        <v>113</v>
      </c>
      <c r="C477" s="349" t="s">
        <v>306</v>
      </c>
      <c r="D477" s="349" t="s">
        <v>307</v>
      </c>
      <c r="E477" s="349">
        <v>0.84799999999999998</v>
      </c>
      <c r="G477" s="350">
        <v>10273</v>
      </c>
      <c r="H477" s="350">
        <v>0.47499999999999998</v>
      </c>
      <c r="N477" s="349">
        <v>187.56800000000001</v>
      </c>
      <c r="O477" s="350">
        <v>186.16900000000001</v>
      </c>
      <c r="R477" s="349" t="s">
        <v>619</v>
      </c>
      <c r="S477" s="349">
        <v>0</v>
      </c>
      <c r="T477" s="349" t="s">
        <v>620</v>
      </c>
      <c r="U477" s="349" t="s">
        <v>1105</v>
      </c>
      <c r="W477" s="349" t="s">
        <v>1105</v>
      </c>
      <c r="X477" s="349">
        <v>1</v>
      </c>
      <c r="Y477" s="349">
        <v>13.2</v>
      </c>
      <c r="Z477" s="349">
        <v>38.4</v>
      </c>
      <c r="AA477" s="349">
        <v>25.2</v>
      </c>
      <c r="AB477" s="350">
        <v>1.399</v>
      </c>
      <c r="AF477" s="350">
        <v>7016</v>
      </c>
      <c r="AJ477" s="350" t="s">
        <v>1579</v>
      </c>
      <c r="AK477" s="350" t="s">
        <v>792</v>
      </c>
      <c r="AL477" s="350" t="s">
        <v>1758</v>
      </c>
      <c r="AR477" s="349">
        <v>0</v>
      </c>
      <c r="AS477" s="350">
        <v>0.68313639999999998</v>
      </c>
      <c r="AV477" s="349" t="s">
        <v>1759</v>
      </c>
    </row>
    <row r="478" spans="1:48">
      <c r="A478" s="349" t="s">
        <v>183</v>
      </c>
      <c r="B478" s="349">
        <v>113</v>
      </c>
      <c r="C478" s="349" t="s">
        <v>306</v>
      </c>
      <c r="D478" s="349" t="s">
        <v>307</v>
      </c>
      <c r="E478" s="349">
        <v>0.84799999999999998</v>
      </c>
      <c r="G478" s="350">
        <v>10294</v>
      </c>
      <c r="H478" s="350">
        <v>0</v>
      </c>
      <c r="N478" s="349">
        <v>188.88499999999999</v>
      </c>
      <c r="O478" s="350">
        <v>187.477</v>
      </c>
      <c r="R478" s="349" t="s">
        <v>619</v>
      </c>
      <c r="S478" s="349">
        <v>0</v>
      </c>
      <c r="T478" s="349" t="s">
        <v>620</v>
      </c>
      <c r="U478" s="349" t="s">
        <v>1105</v>
      </c>
      <c r="W478" s="349" t="s">
        <v>1105</v>
      </c>
      <c r="X478" s="349">
        <v>2</v>
      </c>
      <c r="Y478" s="349">
        <v>53.5</v>
      </c>
      <c r="Z478" s="349">
        <v>78.599999999999994</v>
      </c>
      <c r="AA478" s="349">
        <v>25.2</v>
      </c>
      <c r="AB478" s="350">
        <v>1.4079999999999999</v>
      </c>
      <c r="AF478" s="350">
        <v>7027</v>
      </c>
      <c r="AJ478" s="350" t="s">
        <v>707</v>
      </c>
      <c r="AK478" s="350" t="s">
        <v>624</v>
      </c>
      <c r="AL478" s="350" t="s">
        <v>1760</v>
      </c>
      <c r="AR478" s="349">
        <v>1</v>
      </c>
      <c r="AS478" s="350">
        <v>0.68281239999999999</v>
      </c>
      <c r="AV478" s="349" t="s">
        <v>1759</v>
      </c>
    </row>
    <row r="479" spans="1:48">
      <c r="A479" s="349" t="s">
        <v>183</v>
      </c>
      <c r="B479" s="349">
        <v>113</v>
      </c>
      <c r="C479" s="349" t="s">
        <v>306</v>
      </c>
      <c r="D479" s="349" t="s">
        <v>307</v>
      </c>
      <c r="E479" s="349">
        <v>0.84799999999999998</v>
      </c>
      <c r="F479" s="350" t="s">
        <v>630</v>
      </c>
      <c r="G479" s="350">
        <v>1648</v>
      </c>
      <c r="H479" s="350">
        <v>10.266999999999999</v>
      </c>
      <c r="M479" s="350">
        <v>6.7177387</v>
      </c>
      <c r="N479" s="349">
        <v>33.362000000000002</v>
      </c>
      <c r="O479" s="350">
        <v>33.110999999999997</v>
      </c>
      <c r="R479" s="349" t="s">
        <v>619</v>
      </c>
      <c r="S479" s="349">
        <v>0</v>
      </c>
      <c r="T479" s="349" t="s">
        <v>620</v>
      </c>
      <c r="U479" s="349" t="s">
        <v>1105</v>
      </c>
      <c r="W479" s="349" t="s">
        <v>1105</v>
      </c>
      <c r="X479" s="349">
        <v>3</v>
      </c>
      <c r="Y479" s="349">
        <v>83</v>
      </c>
      <c r="Z479" s="349">
        <v>144</v>
      </c>
      <c r="AA479" s="349">
        <v>61</v>
      </c>
      <c r="AB479" s="350">
        <v>0.251</v>
      </c>
      <c r="AF479" s="350">
        <v>1138</v>
      </c>
      <c r="AJ479" s="350" t="s">
        <v>631</v>
      </c>
      <c r="AK479" s="350" t="s">
        <v>661</v>
      </c>
      <c r="AL479" s="350" t="s">
        <v>1761</v>
      </c>
      <c r="AR479" s="349">
        <v>0</v>
      </c>
      <c r="AS479" s="350">
        <v>0.68982250000000001</v>
      </c>
      <c r="AV479" s="349" t="s">
        <v>1759</v>
      </c>
    </row>
    <row r="480" spans="1:48">
      <c r="A480" s="349" t="s">
        <v>183</v>
      </c>
      <c r="B480" s="349">
        <v>113</v>
      </c>
      <c r="C480" s="349" t="s">
        <v>306</v>
      </c>
      <c r="D480" s="349" t="s">
        <v>307</v>
      </c>
      <c r="E480" s="349">
        <v>0.84799999999999998</v>
      </c>
      <c r="F480" s="350" t="s">
        <v>634</v>
      </c>
      <c r="I480" s="350">
        <v>5338</v>
      </c>
      <c r="J480" s="350">
        <v>11.275</v>
      </c>
      <c r="M480" s="350">
        <v>56.022832299999997</v>
      </c>
      <c r="N480" s="349">
        <v>148.52000000000001</v>
      </c>
      <c r="P480" s="350">
        <v>146.149</v>
      </c>
      <c r="R480" s="349" t="s">
        <v>635</v>
      </c>
      <c r="S480" s="349">
        <v>89</v>
      </c>
      <c r="T480" s="349" t="s">
        <v>620</v>
      </c>
      <c r="U480" s="349" t="s">
        <v>1105</v>
      </c>
      <c r="W480" s="349" t="s">
        <v>1105</v>
      </c>
      <c r="X480" s="349">
        <v>4</v>
      </c>
      <c r="Y480" s="349">
        <v>201.3</v>
      </c>
      <c r="Z480" s="349">
        <v>291.89999999999998</v>
      </c>
      <c r="AA480" s="349">
        <v>90.6</v>
      </c>
      <c r="AC480" s="350">
        <v>1.752</v>
      </c>
      <c r="AD480" s="350">
        <v>0.61899999999999999</v>
      </c>
      <c r="AG480" s="350">
        <v>6468</v>
      </c>
      <c r="AH480" s="350">
        <v>7553</v>
      </c>
      <c r="AM480" s="350" t="s">
        <v>805</v>
      </c>
      <c r="AN480" s="350" t="s">
        <v>695</v>
      </c>
      <c r="AO480" s="350" t="s">
        <v>1762</v>
      </c>
      <c r="AR480" s="349">
        <v>0</v>
      </c>
      <c r="AT480" s="350">
        <v>1.1989666999999999</v>
      </c>
      <c r="AV480" s="349" t="s">
        <v>1759</v>
      </c>
    </row>
    <row r="481" spans="1:48">
      <c r="A481" s="349" t="s">
        <v>183</v>
      </c>
      <c r="B481" s="349">
        <v>113</v>
      </c>
      <c r="C481" s="349" t="s">
        <v>306</v>
      </c>
      <c r="D481" s="349" t="s">
        <v>307</v>
      </c>
      <c r="E481" s="349">
        <v>0.84799999999999998</v>
      </c>
      <c r="I481" s="350">
        <v>6458</v>
      </c>
      <c r="J481" s="350">
        <v>-10.878</v>
      </c>
      <c r="N481" s="349">
        <v>184.33500000000001</v>
      </c>
      <c r="P481" s="350">
        <v>181.446</v>
      </c>
      <c r="R481" s="349" t="s">
        <v>635</v>
      </c>
      <c r="S481" s="349">
        <v>89</v>
      </c>
      <c r="T481" s="349" t="s">
        <v>620</v>
      </c>
      <c r="U481" s="349" t="s">
        <v>1105</v>
      </c>
      <c r="W481" s="349" t="s">
        <v>1105</v>
      </c>
      <c r="X481" s="349">
        <v>5</v>
      </c>
      <c r="Y481" s="349">
        <v>437.8</v>
      </c>
      <c r="Z481" s="349">
        <v>473</v>
      </c>
      <c r="AA481" s="349">
        <v>35.200000000000003</v>
      </c>
      <c r="AC481" s="350">
        <v>2.13</v>
      </c>
      <c r="AD481" s="350">
        <v>0.75900000000000001</v>
      </c>
      <c r="AG481" s="350">
        <v>7578</v>
      </c>
      <c r="AH481" s="350">
        <v>9002</v>
      </c>
      <c r="AM481" s="350" t="s">
        <v>694</v>
      </c>
      <c r="AN481" s="350" t="s">
        <v>637</v>
      </c>
      <c r="AO481" s="350" t="s">
        <v>1687</v>
      </c>
      <c r="AR481" s="349">
        <v>0</v>
      </c>
      <c r="AT481" s="350">
        <v>1.1739583</v>
      </c>
      <c r="AV481" s="349" t="s">
        <v>1759</v>
      </c>
    </row>
    <row r="482" spans="1:48">
      <c r="A482" s="349" t="s">
        <v>183</v>
      </c>
      <c r="B482" s="349">
        <v>113</v>
      </c>
      <c r="C482" s="349" t="s">
        <v>306</v>
      </c>
      <c r="D482" s="349" t="s">
        <v>307</v>
      </c>
      <c r="E482" s="349">
        <v>0.84799999999999998</v>
      </c>
      <c r="I482" s="350">
        <v>6463</v>
      </c>
      <c r="J482" s="350">
        <v>-11.5</v>
      </c>
      <c r="N482" s="349">
        <v>184.636</v>
      </c>
      <c r="P482" s="350">
        <v>181.744</v>
      </c>
      <c r="R482" s="349" t="s">
        <v>635</v>
      </c>
      <c r="S482" s="349">
        <v>89</v>
      </c>
      <c r="T482" s="349" t="s">
        <v>620</v>
      </c>
      <c r="U482" s="349" t="s">
        <v>1105</v>
      </c>
      <c r="W482" s="349" t="s">
        <v>1105</v>
      </c>
      <c r="X482" s="349">
        <v>6</v>
      </c>
      <c r="Y482" s="349">
        <v>488.1</v>
      </c>
      <c r="Z482" s="349">
        <v>523.29999999999995</v>
      </c>
      <c r="AA482" s="349">
        <v>35.200000000000003</v>
      </c>
      <c r="AC482" s="350">
        <v>2.1320000000000001</v>
      </c>
      <c r="AD482" s="350">
        <v>0.76</v>
      </c>
      <c r="AG482" s="350">
        <v>7580</v>
      </c>
      <c r="AH482" s="350">
        <v>9001</v>
      </c>
      <c r="AM482" s="350" t="s">
        <v>694</v>
      </c>
      <c r="AN482" s="350" t="s">
        <v>697</v>
      </c>
      <c r="AO482" s="350" t="s">
        <v>1763</v>
      </c>
      <c r="AR482" s="349">
        <v>1</v>
      </c>
      <c r="AT482" s="350">
        <v>1.1732358000000001</v>
      </c>
      <c r="AV482" s="349" t="s">
        <v>1759</v>
      </c>
    </row>
    <row r="483" spans="1:48">
      <c r="A483" s="349" t="s">
        <v>183</v>
      </c>
      <c r="B483" s="349">
        <v>114</v>
      </c>
      <c r="C483" s="349" t="s">
        <v>306</v>
      </c>
      <c r="D483" s="349" t="s">
        <v>307</v>
      </c>
      <c r="E483" s="349">
        <v>0.84799999999999998</v>
      </c>
      <c r="K483" s="350">
        <v>23488</v>
      </c>
      <c r="L483" s="350">
        <v>9.6</v>
      </c>
      <c r="N483" s="349">
        <v>137.01300000000001</v>
      </c>
      <c r="Q483" s="350">
        <v>130.47</v>
      </c>
      <c r="R483" s="349" t="s">
        <v>645</v>
      </c>
      <c r="S483" s="349">
        <v>0</v>
      </c>
      <c r="T483" s="349" t="s">
        <v>646</v>
      </c>
      <c r="U483" s="349" t="s">
        <v>673</v>
      </c>
      <c r="W483" s="349" t="s">
        <v>675</v>
      </c>
      <c r="X483" s="349">
        <v>1</v>
      </c>
      <c r="Y483" s="349">
        <v>29.5</v>
      </c>
      <c r="Z483" s="349">
        <v>83.8</v>
      </c>
      <c r="AA483" s="349">
        <v>54.3</v>
      </c>
      <c r="AE483" s="350">
        <v>6.5430000000000001</v>
      </c>
      <c r="AI483" s="350">
        <v>4686</v>
      </c>
      <c r="AP483" s="350" t="s">
        <v>1641</v>
      </c>
      <c r="AQ483" s="350" t="s">
        <v>1764</v>
      </c>
      <c r="AR483" s="349">
        <v>1</v>
      </c>
      <c r="AU483" s="350">
        <v>5.0149876999999998</v>
      </c>
      <c r="AV483" s="349" t="s">
        <v>1765</v>
      </c>
    </row>
    <row r="484" spans="1:48">
      <c r="A484" s="349" t="s">
        <v>183</v>
      </c>
      <c r="B484" s="349">
        <v>114</v>
      </c>
      <c r="C484" s="349" t="s">
        <v>306</v>
      </c>
      <c r="D484" s="349" t="s">
        <v>307</v>
      </c>
      <c r="E484" s="349">
        <v>0.84799999999999998</v>
      </c>
      <c r="F484" s="350" t="s">
        <v>764</v>
      </c>
      <c r="K484" s="350">
        <v>5777</v>
      </c>
      <c r="L484" s="350">
        <v>0.96699999999999997</v>
      </c>
      <c r="N484" s="349">
        <v>9.9440000000000008</v>
      </c>
      <c r="Q484" s="350">
        <v>9.4719999999999995</v>
      </c>
      <c r="R484" s="349" t="s">
        <v>645</v>
      </c>
      <c r="S484" s="349">
        <v>0</v>
      </c>
      <c r="T484" s="349" t="s">
        <v>646</v>
      </c>
      <c r="U484" s="349" t="s">
        <v>673</v>
      </c>
      <c r="W484" s="349" t="s">
        <v>675</v>
      </c>
      <c r="X484" s="349">
        <v>2</v>
      </c>
      <c r="Y484" s="349">
        <v>233.7</v>
      </c>
      <c r="Z484" s="349">
        <v>265.2</v>
      </c>
      <c r="AA484" s="349">
        <v>31.6</v>
      </c>
      <c r="AE484" s="350">
        <v>0.47099999999999997</v>
      </c>
      <c r="AI484" s="350">
        <v>1167</v>
      </c>
      <c r="AP484" s="350" t="s">
        <v>1766</v>
      </c>
      <c r="AQ484" s="350" t="s">
        <v>1767</v>
      </c>
      <c r="AR484" s="349">
        <v>0</v>
      </c>
      <c r="AU484" s="350">
        <v>4.9756426999999999</v>
      </c>
      <c r="AV484" s="349" t="s">
        <v>1765</v>
      </c>
    </row>
    <row r="485" spans="1:48">
      <c r="A485" s="349" t="s">
        <v>183</v>
      </c>
      <c r="B485" s="349">
        <v>114</v>
      </c>
      <c r="C485" s="349" t="s">
        <v>306</v>
      </c>
      <c r="D485" s="349" t="s">
        <v>307</v>
      </c>
      <c r="E485" s="349">
        <v>0.84799999999999998</v>
      </c>
      <c r="K485" s="350">
        <v>23421</v>
      </c>
      <c r="L485" s="350">
        <v>9.8949999999999996</v>
      </c>
      <c r="N485" s="349">
        <v>134.61099999999999</v>
      </c>
      <c r="Q485" s="350">
        <v>128.18100000000001</v>
      </c>
      <c r="R485" s="349" t="s">
        <v>645</v>
      </c>
      <c r="S485" s="349">
        <v>0</v>
      </c>
      <c r="T485" s="349" t="s">
        <v>646</v>
      </c>
      <c r="U485" s="349" t="s">
        <v>673</v>
      </c>
      <c r="W485" s="349" t="s">
        <v>675</v>
      </c>
      <c r="X485" s="349">
        <v>3</v>
      </c>
      <c r="Y485" s="349">
        <v>412.8</v>
      </c>
      <c r="Z485" s="349">
        <v>465.4</v>
      </c>
      <c r="AA485" s="349">
        <v>52.7</v>
      </c>
      <c r="AE485" s="350">
        <v>6.43</v>
      </c>
      <c r="AI485" s="350">
        <v>4672</v>
      </c>
      <c r="AP485" s="350" t="s">
        <v>1756</v>
      </c>
      <c r="AQ485" s="350" t="s">
        <v>1768</v>
      </c>
      <c r="AR485" s="349">
        <v>0</v>
      </c>
      <c r="AU485" s="350">
        <v>5.0163330999999998</v>
      </c>
      <c r="AV485" s="349" t="s">
        <v>1765</v>
      </c>
    </row>
    <row r="486" spans="1:48">
      <c r="A486" s="349" t="s">
        <v>183</v>
      </c>
      <c r="B486" s="349">
        <v>115</v>
      </c>
      <c r="C486" s="349" t="s">
        <v>306</v>
      </c>
      <c r="D486" s="349" t="s">
        <v>308</v>
      </c>
      <c r="E486" s="349">
        <v>0.76500000000000001</v>
      </c>
      <c r="G486" s="350">
        <v>10256</v>
      </c>
      <c r="H486" s="350">
        <v>0.433</v>
      </c>
      <c r="N486" s="349">
        <v>187.441</v>
      </c>
      <c r="O486" s="350">
        <v>186.04300000000001</v>
      </c>
      <c r="R486" s="349" t="s">
        <v>619</v>
      </c>
      <c r="S486" s="349">
        <v>0</v>
      </c>
      <c r="T486" s="349" t="s">
        <v>620</v>
      </c>
      <c r="U486" s="349" t="s">
        <v>1105</v>
      </c>
      <c r="W486" s="349" t="s">
        <v>1105</v>
      </c>
      <c r="X486" s="349">
        <v>1</v>
      </c>
      <c r="Y486" s="349">
        <v>13.2</v>
      </c>
      <c r="Z486" s="349">
        <v>38.4</v>
      </c>
      <c r="AA486" s="349">
        <v>25.2</v>
      </c>
      <c r="AB486" s="350">
        <v>1.3979999999999999</v>
      </c>
      <c r="AF486" s="350">
        <v>7005</v>
      </c>
      <c r="AJ486" s="350" t="s">
        <v>1579</v>
      </c>
      <c r="AK486" s="350" t="s">
        <v>792</v>
      </c>
      <c r="AL486" s="350" t="s">
        <v>1769</v>
      </c>
      <c r="AR486" s="349">
        <v>0</v>
      </c>
      <c r="AS486" s="350">
        <v>0.68312399999999995</v>
      </c>
      <c r="AV486" s="349" t="s">
        <v>1770</v>
      </c>
    </row>
    <row r="487" spans="1:48">
      <c r="A487" s="349" t="s">
        <v>183</v>
      </c>
      <c r="B487" s="349">
        <v>115</v>
      </c>
      <c r="C487" s="349" t="s">
        <v>306</v>
      </c>
      <c r="D487" s="349" t="s">
        <v>308</v>
      </c>
      <c r="E487" s="349">
        <v>0.76500000000000001</v>
      </c>
      <c r="G487" s="350">
        <v>10288</v>
      </c>
      <c r="H487" s="350">
        <v>0</v>
      </c>
      <c r="N487" s="349">
        <v>188.60499999999999</v>
      </c>
      <c r="O487" s="350">
        <v>187.19900000000001</v>
      </c>
      <c r="R487" s="349" t="s">
        <v>619</v>
      </c>
      <c r="S487" s="349">
        <v>0</v>
      </c>
      <c r="T487" s="349" t="s">
        <v>620</v>
      </c>
      <c r="U487" s="349" t="s">
        <v>1105</v>
      </c>
      <c r="W487" s="349" t="s">
        <v>1105</v>
      </c>
      <c r="X487" s="349">
        <v>2</v>
      </c>
      <c r="Y487" s="349">
        <v>53.5</v>
      </c>
      <c r="Z487" s="349">
        <v>78.599999999999994</v>
      </c>
      <c r="AA487" s="349">
        <v>25.2</v>
      </c>
      <c r="AB487" s="350">
        <v>1.4059999999999999</v>
      </c>
      <c r="AF487" s="350">
        <v>7020</v>
      </c>
      <c r="AJ487" s="350" t="s">
        <v>707</v>
      </c>
      <c r="AK487" s="350" t="s">
        <v>624</v>
      </c>
      <c r="AL487" s="350" t="s">
        <v>1771</v>
      </c>
      <c r="AR487" s="349">
        <v>1</v>
      </c>
      <c r="AS487" s="350">
        <v>0.6828284</v>
      </c>
      <c r="AV487" s="349" t="s">
        <v>1770</v>
      </c>
    </row>
    <row r="488" spans="1:48">
      <c r="A488" s="349" t="s">
        <v>183</v>
      </c>
      <c r="B488" s="349">
        <v>115</v>
      </c>
      <c r="C488" s="349" t="s">
        <v>306</v>
      </c>
      <c r="D488" s="349" t="s">
        <v>308</v>
      </c>
      <c r="E488" s="349">
        <v>0.76500000000000001</v>
      </c>
      <c r="F488" s="350" t="s">
        <v>630</v>
      </c>
      <c r="G488" s="350">
        <v>1466</v>
      </c>
      <c r="H488" s="350">
        <v>10.102</v>
      </c>
      <c r="M488" s="350">
        <v>6.6554723999999998</v>
      </c>
      <c r="N488" s="349">
        <v>29.818000000000001</v>
      </c>
      <c r="O488" s="350">
        <v>29.593</v>
      </c>
      <c r="R488" s="349" t="s">
        <v>619</v>
      </c>
      <c r="S488" s="349">
        <v>0</v>
      </c>
      <c r="T488" s="349" t="s">
        <v>620</v>
      </c>
      <c r="U488" s="349" t="s">
        <v>1105</v>
      </c>
      <c r="W488" s="349" t="s">
        <v>1105</v>
      </c>
      <c r="X488" s="349">
        <v>3</v>
      </c>
      <c r="Y488" s="349">
        <v>83</v>
      </c>
      <c r="Z488" s="349">
        <v>143.4</v>
      </c>
      <c r="AA488" s="349">
        <v>60.4</v>
      </c>
      <c r="AB488" s="350">
        <v>0.22500000000000001</v>
      </c>
      <c r="AF488" s="350">
        <v>1012</v>
      </c>
      <c r="AJ488" s="350" t="s">
        <v>631</v>
      </c>
      <c r="AK488" s="350" t="s">
        <v>661</v>
      </c>
      <c r="AL488" s="350" t="s">
        <v>1772</v>
      </c>
      <c r="AR488" s="349">
        <v>0</v>
      </c>
      <c r="AS488" s="350">
        <v>0.68972619999999996</v>
      </c>
      <c r="AV488" s="349" t="s">
        <v>1770</v>
      </c>
    </row>
    <row r="489" spans="1:48">
      <c r="A489" s="349" t="s">
        <v>183</v>
      </c>
      <c r="B489" s="349">
        <v>115</v>
      </c>
      <c r="C489" s="349" t="s">
        <v>306</v>
      </c>
      <c r="D489" s="349" t="s">
        <v>308</v>
      </c>
      <c r="E489" s="349">
        <v>0.76500000000000001</v>
      </c>
      <c r="F489" s="350" t="s">
        <v>634</v>
      </c>
      <c r="I489" s="350">
        <v>4630</v>
      </c>
      <c r="J489" s="350">
        <v>11.188000000000001</v>
      </c>
      <c r="M489" s="350">
        <v>54.496381300000003</v>
      </c>
      <c r="N489" s="349">
        <v>130.333</v>
      </c>
      <c r="P489" s="350">
        <v>128.25200000000001</v>
      </c>
      <c r="R489" s="349" t="s">
        <v>635</v>
      </c>
      <c r="S489" s="349">
        <v>89</v>
      </c>
      <c r="T489" s="349" t="s">
        <v>620</v>
      </c>
      <c r="U489" s="349" t="s">
        <v>1105</v>
      </c>
      <c r="W489" s="349" t="s">
        <v>1105</v>
      </c>
      <c r="X489" s="349">
        <v>4</v>
      </c>
      <c r="Y489" s="349">
        <v>203.2</v>
      </c>
      <c r="Z489" s="349">
        <v>292.5</v>
      </c>
      <c r="AA489" s="349">
        <v>89.3</v>
      </c>
      <c r="AC489" s="350">
        <v>1.538</v>
      </c>
      <c r="AD489" s="350">
        <v>0.54300000000000004</v>
      </c>
      <c r="AG489" s="350">
        <v>5604</v>
      </c>
      <c r="AH489" s="350">
        <v>6550</v>
      </c>
      <c r="AM489" s="350" t="s">
        <v>1000</v>
      </c>
      <c r="AN489" s="350" t="s">
        <v>1427</v>
      </c>
      <c r="AO489" s="350" t="s">
        <v>1773</v>
      </c>
      <c r="AR489" s="349">
        <v>0</v>
      </c>
      <c r="AT489" s="350">
        <v>1.1988939000000001</v>
      </c>
      <c r="AV489" s="349" t="s">
        <v>1770</v>
      </c>
    </row>
    <row r="490" spans="1:48">
      <c r="A490" s="349" t="s">
        <v>183</v>
      </c>
      <c r="B490" s="349">
        <v>115</v>
      </c>
      <c r="C490" s="349" t="s">
        <v>306</v>
      </c>
      <c r="D490" s="349" t="s">
        <v>308</v>
      </c>
      <c r="E490" s="349">
        <v>0.76500000000000001</v>
      </c>
      <c r="I490" s="350">
        <v>6492</v>
      </c>
      <c r="J490" s="350">
        <v>-10.846</v>
      </c>
      <c r="N490" s="349">
        <v>185.40100000000001</v>
      </c>
      <c r="P490" s="350">
        <v>182.495</v>
      </c>
      <c r="R490" s="349" t="s">
        <v>635</v>
      </c>
      <c r="S490" s="349">
        <v>89</v>
      </c>
      <c r="T490" s="349" t="s">
        <v>620</v>
      </c>
      <c r="U490" s="349" t="s">
        <v>1105</v>
      </c>
      <c r="W490" s="349" t="s">
        <v>1105</v>
      </c>
      <c r="X490" s="349">
        <v>5</v>
      </c>
      <c r="Y490" s="349">
        <v>437.8</v>
      </c>
      <c r="Z490" s="349">
        <v>473</v>
      </c>
      <c r="AA490" s="349">
        <v>35.200000000000003</v>
      </c>
      <c r="AC490" s="350">
        <v>2.1429999999999998</v>
      </c>
      <c r="AD490" s="350">
        <v>0.76400000000000001</v>
      </c>
      <c r="AG490" s="350">
        <v>7619</v>
      </c>
      <c r="AH490" s="350">
        <v>9053</v>
      </c>
      <c r="AM490" s="350" t="s">
        <v>1000</v>
      </c>
      <c r="AN490" s="350" t="s">
        <v>671</v>
      </c>
      <c r="AO490" s="350" t="s">
        <v>1520</v>
      </c>
      <c r="AR490" s="349">
        <v>0</v>
      </c>
      <c r="AT490" s="350">
        <v>1.1740246999999999</v>
      </c>
      <c r="AV490" s="349" t="s">
        <v>1770</v>
      </c>
    </row>
    <row r="491" spans="1:48">
      <c r="A491" s="349" t="s">
        <v>183</v>
      </c>
      <c r="B491" s="349">
        <v>115</v>
      </c>
      <c r="C491" s="349" t="s">
        <v>306</v>
      </c>
      <c r="D491" s="349" t="s">
        <v>308</v>
      </c>
      <c r="E491" s="349">
        <v>0.76500000000000001</v>
      </c>
      <c r="I491" s="350">
        <v>6503</v>
      </c>
      <c r="J491" s="350">
        <v>-11.5</v>
      </c>
      <c r="N491" s="349">
        <v>185.71</v>
      </c>
      <c r="P491" s="350">
        <v>182.80099999999999</v>
      </c>
      <c r="R491" s="349" t="s">
        <v>635</v>
      </c>
      <c r="S491" s="349">
        <v>89</v>
      </c>
      <c r="T491" s="349" t="s">
        <v>620</v>
      </c>
      <c r="U491" s="349" t="s">
        <v>1105</v>
      </c>
      <c r="W491" s="349" t="s">
        <v>1105</v>
      </c>
      <c r="X491" s="349">
        <v>6</v>
      </c>
      <c r="Y491" s="349">
        <v>488.1</v>
      </c>
      <c r="Z491" s="349">
        <v>523.29999999999995</v>
      </c>
      <c r="AA491" s="349">
        <v>35.200000000000003</v>
      </c>
      <c r="AC491" s="350">
        <v>2.145</v>
      </c>
      <c r="AD491" s="350">
        <v>0.76400000000000001</v>
      </c>
      <c r="AG491" s="350">
        <v>7627</v>
      </c>
      <c r="AH491" s="350">
        <v>9059</v>
      </c>
      <c r="AM491" s="350" t="s">
        <v>1000</v>
      </c>
      <c r="AN491" s="350" t="s">
        <v>695</v>
      </c>
      <c r="AO491" s="350" t="s">
        <v>1715</v>
      </c>
      <c r="AR491" s="349">
        <v>1</v>
      </c>
      <c r="AT491" s="350">
        <v>1.1732642</v>
      </c>
      <c r="AV491" s="349" t="s">
        <v>1770</v>
      </c>
    </row>
    <row r="492" spans="1:48">
      <c r="A492" s="349" t="s">
        <v>183</v>
      </c>
      <c r="B492" s="349">
        <v>116</v>
      </c>
      <c r="C492" s="349" t="s">
        <v>306</v>
      </c>
      <c r="D492" s="349" t="s">
        <v>308</v>
      </c>
      <c r="E492" s="349">
        <v>0.76500000000000001</v>
      </c>
      <c r="K492" s="350">
        <v>23627</v>
      </c>
      <c r="L492" s="350">
        <v>9.6</v>
      </c>
      <c r="N492" s="349">
        <v>137.67599999999999</v>
      </c>
      <c r="Q492" s="350">
        <v>131.1</v>
      </c>
      <c r="R492" s="349" t="s">
        <v>645</v>
      </c>
      <c r="S492" s="349">
        <v>0</v>
      </c>
      <c r="T492" s="349" t="s">
        <v>646</v>
      </c>
      <c r="U492" s="349" t="s">
        <v>673</v>
      </c>
      <c r="W492" s="349" t="s">
        <v>675</v>
      </c>
      <c r="X492" s="349">
        <v>1</v>
      </c>
      <c r="Y492" s="349">
        <v>29.5</v>
      </c>
      <c r="Z492" s="349">
        <v>83.8</v>
      </c>
      <c r="AA492" s="349">
        <v>54.3</v>
      </c>
      <c r="AE492" s="350">
        <v>6.5750000000000002</v>
      </c>
      <c r="AI492" s="350">
        <v>4714</v>
      </c>
      <c r="AP492" s="350" t="s">
        <v>644</v>
      </c>
      <c r="AQ492" s="350" t="s">
        <v>1698</v>
      </c>
      <c r="AR492" s="349">
        <v>1</v>
      </c>
      <c r="AU492" s="350">
        <v>5.0155317000000004</v>
      </c>
      <c r="AV492" s="349" t="s">
        <v>1774</v>
      </c>
    </row>
    <row r="493" spans="1:48">
      <c r="A493" s="349" t="s">
        <v>183</v>
      </c>
      <c r="B493" s="349">
        <v>116</v>
      </c>
      <c r="C493" s="349" t="s">
        <v>306</v>
      </c>
      <c r="D493" s="349" t="s">
        <v>308</v>
      </c>
      <c r="E493" s="349">
        <v>0.76500000000000001</v>
      </c>
      <c r="F493" s="350" t="s">
        <v>764</v>
      </c>
      <c r="K493" s="350">
        <v>5224</v>
      </c>
      <c r="L493" s="350">
        <v>1.0249999999999999</v>
      </c>
      <c r="N493" s="349">
        <v>8.9930000000000003</v>
      </c>
      <c r="Q493" s="350">
        <v>8.5660000000000007</v>
      </c>
      <c r="R493" s="349" t="s">
        <v>645</v>
      </c>
      <c r="S493" s="349">
        <v>0</v>
      </c>
      <c r="T493" s="349" t="s">
        <v>646</v>
      </c>
      <c r="U493" s="349" t="s">
        <v>673</v>
      </c>
      <c r="W493" s="349" t="s">
        <v>675</v>
      </c>
      <c r="X493" s="349">
        <v>2</v>
      </c>
      <c r="Y493" s="349">
        <v>234.9</v>
      </c>
      <c r="Z493" s="349">
        <v>266.10000000000002</v>
      </c>
      <c r="AA493" s="349">
        <v>31.1</v>
      </c>
      <c r="AE493" s="350">
        <v>0.42599999999999999</v>
      </c>
      <c r="AI493" s="350">
        <v>1056</v>
      </c>
      <c r="AP493" s="350" t="s">
        <v>1376</v>
      </c>
      <c r="AQ493" s="350" t="s">
        <v>1775</v>
      </c>
      <c r="AR493" s="349">
        <v>0</v>
      </c>
      <c r="AU493" s="350">
        <v>4.9764470999999997</v>
      </c>
      <c r="AV493" s="349" t="s">
        <v>1774</v>
      </c>
    </row>
    <row r="494" spans="1:48">
      <c r="A494" s="349" t="s">
        <v>183</v>
      </c>
      <c r="B494" s="349">
        <v>116</v>
      </c>
      <c r="C494" s="349" t="s">
        <v>306</v>
      </c>
      <c r="D494" s="349" t="s">
        <v>308</v>
      </c>
      <c r="E494" s="349">
        <v>0.76500000000000001</v>
      </c>
      <c r="K494" s="350">
        <v>23419</v>
      </c>
      <c r="L494" s="350">
        <v>9.8849999999999998</v>
      </c>
      <c r="N494" s="349">
        <v>134.55099999999999</v>
      </c>
      <c r="Q494" s="350">
        <v>128.12299999999999</v>
      </c>
      <c r="R494" s="349" t="s">
        <v>645</v>
      </c>
      <c r="S494" s="349">
        <v>0</v>
      </c>
      <c r="T494" s="349" t="s">
        <v>646</v>
      </c>
      <c r="U494" s="349" t="s">
        <v>673</v>
      </c>
      <c r="W494" s="349" t="s">
        <v>675</v>
      </c>
      <c r="X494" s="349">
        <v>3</v>
      </c>
      <c r="Y494" s="349">
        <v>412.8</v>
      </c>
      <c r="Z494" s="349">
        <v>465.7</v>
      </c>
      <c r="AA494" s="349">
        <v>52.9</v>
      </c>
      <c r="AE494" s="350">
        <v>6.4279999999999999</v>
      </c>
      <c r="AI494" s="350">
        <v>4671</v>
      </c>
      <c r="AP494" s="350" t="s">
        <v>1756</v>
      </c>
      <c r="AQ494" s="350" t="s">
        <v>1776</v>
      </c>
      <c r="AR494" s="349">
        <v>0</v>
      </c>
      <c r="AU494" s="350">
        <v>5.0168287999999999</v>
      </c>
      <c r="AV494" s="349" t="s">
        <v>1774</v>
      </c>
    </row>
    <row r="495" spans="1:48">
      <c r="A495" s="349" t="s">
        <v>183</v>
      </c>
      <c r="B495" s="349">
        <v>117</v>
      </c>
      <c r="C495" s="349" t="s">
        <v>309</v>
      </c>
      <c r="D495" s="349" t="s">
        <v>310</v>
      </c>
      <c r="E495" s="349">
        <v>0.72499999999999998</v>
      </c>
      <c r="G495" s="350">
        <v>10267</v>
      </c>
      <c r="H495" s="350">
        <v>0.46700000000000003</v>
      </c>
      <c r="N495" s="349">
        <v>187.76599999999999</v>
      </c>
      <c r="O495" s="350">
        <v>186.36500000000001</v>
      </c>
      <c r="R495" s="349" t="s">
        <v>619</v>
      </c>
      <c r="S495" s="349">
        <v>0</v>
      </c>
      <c r="T495" s="349" t="s">
        <v>620</v>
      </c>
      <c r="U495" s="349" t="s">
        <v>1105</v>
      </c>
      <c r="W495" s="349" t="s">
        <v>1105</v>
      </c>
      <c r="X495" s="349">
        <v>1</v>
      </c>
      <c r="Y495" s="349">
        <v>13.2</v>
      </c>
      <c r="Z495" s="349">
        <v>38.4</v>
      </c>
      <c r="AA495" s="349">
        <v>25.2</v>
      </c>
      <c r="AB495" s="350">
        <v>1.4</v>
      </c>
      <c r="AF495" s="350">
        <v>7013</v>
      </c>
      <c r="AJ495" s="350" t="s">
        <v>1347</v>
      </c>
      <c r="AK495" s="350" t="s">
        <v>1682</v>
      </c>
      <c r="AL495" s="350" t="s">
        <v>1777</v>
      </c>
      <c r="AR495" s="349">
        <v>0</v>
      </c>
      <c r="AS495" s="350">
        <v>0.68314050000000004</v>
      </c>
      <c r="AV495" s="349" t="s">
        <v>1778</v>
      </c>
    </row>
    <row r="496" spans="1:48">
      <c r="A496" s="349" t="s">
        <v>183</v>
      </c>
      <c r="B496" s="349">
        <v>117</v>
      </c>
      <c r="C496" s="349" t="s">
        <v>309</v>
      </c>
      <c r="D496" s="349" t="s">
        <v>310</v>
      </c>
      <c r="E496" s="349">
        <v>0.72499999999999998</v>
      </c>
      <c r="G496" s="350">
        <v>10271</v>
      </c>
      <c r="H496" s="350">
        <v>0</v>
      </c>
      <c r="N496" s="349">
        <v>188.429</v>
      </c>
      <c r="O496" s="350">
        <v>187.024</v>
      </c>
      <c r="R496" s="349" t="s">
        <v>619</v>
      </c>
      <c r="S496" s="349">
        <v>0</v>
      </c>
      <c r="T496" s="349" t="s">
        <v>620</v>
      </c>
      <c r="U496" s="349" t="s">
        <v>1105</v>
      </c>
      <c r="W496" s="349" t="s">
        <v>1105</v>
      </c>
      <c r="X496" s="349">
        <v>2</v>
      </c>
      <c r="Y496" s="349">
        <v>53.5</v>
      </c>
      <c r="Z496" s="349">
        <v>78.599999999999994</v>
      </c>
      <c r="AA496" s="349">
        <v>25.2</v>
      </c>
      <c r="AB496" s="350">
        <v>1.405</v>
      </c>
      <c r="AF496" s="350">
        <v>7010</v>
      </c>
      <c r="AJ496" s="350" t="s">
        <v>682</v>
      </c>
      <c r="AK496" s="350" t="s">
        <v>924</v>
      </c>
      <c r="AL496" s="350" t="s">
        <v>1779</v>
      </c>
      <c r="AR496" s="349">
        <v>1</v>
      </c>
      <c r="AS496" s="350">
        <v>0.68282149999999997</v>
      </c>
      <c r="AV496" s="349" t="s">
        <v>1778</v>
      </c>
    </row>
    <row r="497" spans="1:48">
      <c r="A497" s="349" t="s">
        <v>183</v>
      </c>
      <c r="B497" s="349">
        <v>117</v>
      </c>
      <c r="C497" s="349" t="s">
        <v>309</v>
      </c>
      <c r="D497" s="349" t="s">
        <v>310</v>
      </c>
      <c r="E497" s="349">
        <v>0.72499999999999998</v>
      </c>
      <c r="F497" s="350" t="s">
        <v>630</v>
      </c>
      <c r="G497" s="350">
        <v>893</v>
      </c>
      <c r="H497" s="350">
        <v>4.0940000000000003</v>
      </c>
      <c r="M497" s="350">
        <v>4.2927666999999996</v>
      </c>
      <c r="N497" s="349">
        <v>18.227</v>
      </c>
      <c r="O497" s="350">
        <v>18.09</v>
      </c>
      <c r="R497" s="349" t="s">
        <v>619</v>
      </c>
      <c r="S497" s="349">
        <v>0</v>
      </c>
      <c r="T497" s="349" t="s">
        <v>620</v>
      </c>
      <c r="U497" s="349" t="s">
        <v>1105</v>
      </c>
      <c r="W497" s="349" t="s">
        <v>1105</v>
      </c>
      <c r="X497" s="349">
        <v>3</v>
      </c>
      <c r="Y497" s="349">
        <v>83.7</v>
      </c>
      <c r="Z497" s="349">
        <v>140.9</v>
      </c>
      <c r="AA497" s="349">
        <v>57.2</v>
      </c>
      <c r="AB497" s="350">
        <v>0.13600000000000001</v>
      </c>
      <c r="AF497" s="350">
        <v>613</v>
      </c>
      <c r="AJ497" s="350" t="s">
        <v>908</v>
      </c>
      <c r="AK497" s="350" t="s">
        <v>752</v>
      </c>
      <c r="AL497" s="350" t="s">
        <v>1780</v>
      </c>
      <c r="AR497" s="349">
        <v>0</v>
      </c>
      <c r="AS497" s="350">
        <v>0.68561709999999998</v>
      </c>
      <c r="AV497" s="349" t="s">
        <v>1778</v>
      </c>
    </row>
    <row r="498" spans="1:48">
      <c r="A498" s="349" t="s">
        <v>183</v>
      </c>
      <c r="B498" s="349">
        <v>117</v>
      </c>
      <c r="C498" s="349" t="s">
        <v>309</v>
      </c>
      <c r="D498" s="349" t="s">
        <v>310</v>
      </c>
      <c r="E498" s="349">
        <v>0.72499999999999998</v>
      </c>
      <c r="F498" s="350" t="s">
        <v>634</v>
      </c>
      <c r="I498" s="350">
        <v>3096</v>
      </c>
      <c r="J498" s="350">
        <v>4.2229999999999999</v>
      </c>
      <c r="M498" s="350">
        <v>37.047780600000003</v>
      </c>
      <c r="N498" s="349">
        <v>83.97</v>
      </c>
      <c r="P498" s="350">
        <v>82.635999999999996</v>
      </c>
      <c r="R498" s="349" t="s">
        <v>635</v>
      </c>
      <c r="S498" s="349">
        <v>89</v>
      </c>
      <c r="T498" s="349" t="s">
        <v>620</v>
      </c>
      <c r="U498" s="349" t="s">
        <v>1105</v>
      </c>
      <c r="W498" s="349" t="s">
        <v>1105</v>
      </c>
      <c r="X498" s="349">
        <v>4</v>
      </c>
      <c r="Y498" s="349">
        <v>203.2</v>
      </c>
      <c r="Z498" s="349">
        <v>288.10000000000002</v>
      </c>
      <c r="AA498" s="349">
        <v>84.9</v>
      </c>
      <c r="AC498" s="350">
        <v>0.98399999999999999</v>
      </c>
      <c r="AD498" s="350">
        <v>0.35</v>
      </c>
      <c r="AG498" s="350">
        <v>3709</v>
      </c>
      <c r="AH498" s="350">
        <v>4382</v>
      </c>
      <c r="AM498" s="350" t="s">
        <v>1000</v>
      </c>
      <c r="AN498" s="350" t="s">
        <v>1427</v>
      </c>
      <c r="AO498" s="350" t="s">
        <v>1781</v>
      </c>
      <c r="AR498" s="349">
        <v>0</v>
      </c>
      <c r="AT498" s="350">
        <v>1.1912712000000001</v>
      </c>
      <c r="AV498" s="349" t="s">
        <v>1778</v>
      </c>
    </row>
    <row r="499" spans="1:48">
      <c r="A499" s="349" t="s">
        <v>183</v>
      </c>
      <c r="B499" s="349">
        <v>117</v>
      </c>
      <c r="C499" s="349" t="s">
        <v>309</v>
      </c>
      <c r="D499" s="349" t="s">
        <v>310</v>
      </c>
      <c r="E499" s="349">
        <v>0.72499999999999998</v>
      </c>
      <c r="I499" s="350">
        <v>6467</v>
      </c>
      <c r="J499" s="350">
        <v>-10.75</v>
      </c>
      <c r="N499" s="349">
        <v>184.37100000000001</v>
      </c>
      <c r="P499" s="350">
        <v>181.48099999999999</v>
      </c>
      <c r="R499" s="349" t="s">
        <v>635</v>
      </c>
      <c r="S499" s="349">
        <v>89</v>
      </c>
      <c r="T499" s="349" t="s">
        <v>620</v>
      </c>
      <c r="U499" s="349" t="s">
        <v>1105</v>
      </c>
      <c r="W499" s="349" t="s">
        <v>1105</v>
      </c>
      <c r="X499" s="349">
        <v>5</v>
      </c>
      <c r="Y499" s="349">
        <v>437.8</v>
      </c>
      <c r="Z499" s="349">
        <v>473</v>
      </c>
      <c r="AA499" s="349">
        <v>35.200000000000003</v>
      </c>
      <c r="AC499" s="350">
        <v>2.1309999999999998</v>
      </c>
      <c r="AD499" s="350">
        <v>0.76</v>
      </c>
      <c r="AG499" s="350">
        <v>7590</v>
      </c>
      <c r="AH499" s="350">
        <v>9019</v>
      </c>
      <c r="AM499" s="350" t="s">
        <v>716</v>
      </c>
      <c r="AN499" s="350" t="s">
        <v>719</v>
      </c>
      <c r="AO499" s="350" t="s">
        <v>1553</v>
      </c>
      <c r="AR499" s="349">
        <v>0</v>
      </c>
      <c r="AT499" s="350">
        <v>1.1742362</v>
      </c>
      <c r="AV499" s="349" t="s">
        <v>1778</v>
      </c>
    </row>
    <row r="500" spans="1:48">
      <c r="A500" s="349" t="s">
        <v>183</v>
      </c>
      <c r="B500" s="349">
        <v>117</v>
      </c>
      <c r="C500" s="349" t="s">
        <v>309</v>
      </c>
      <c r="D500" s="349" t="s">
        <v>310</v>
      </c>
      <c r="E500" s="349">
        <v>0.72499999999999998</v>
      </c>
      <c r="I500" s="350">
        <v>6468</v>
      </c>
      <c r="J500" s="350">
        <v>-11.5</v>
      </c>
      <c r="N500" s="349">
        <v>184.827</v>
      </c>
      <c r="P500" s="350">
        <v>181.93100000000001</v>
      </c>
      <c r="R500" s="349" t="s">
        <v>635</v>
      </c>
      <c r="S500" s="349">
        <v>89</v>
      </c>
      <c r="T500" s="349" t="s">
        <v>620</v>
      </c>
      <c r="U500" s="349" t="s">
        <v>1105</v>
      </c>
      <c r="W500" s="349" t="s">
        <v>1105</v>
      </c>
      <c r="X500" s="349">
        <v>6</v>
      </c>
      <c r="Y500" s="349">
        <v>488.1</v>
      </c>
      <c r="Z500" s="349">
        <v>523.29999999999995</v>
      </c>
      <c r="AA500" s="349">
        <v>35.200000000000003</v>
      </c>
      <c r="AC500" s="350">
        <v>2.1349999999999998</v>
      </c>
      <c r="AD500" s="350">
        <v>0.76100000000000001</v>
      </c>
      <c r="AG500" s="350">
        <v>7588</v>
      </c>
      <c r="AH500" s="350">
        <v>9012</v>
      </c>
      <c r="AM500" s="350" t="s">
        <v>979</v>
      </c>
      <c r="AN500" s="350" t="s">
        <v>669</v>
      </c>
      <c r="AO500" s="350" t="s">
        <v>1782</v>
      </c>
      <c r="AR500" s="349">
        <v>1</v>
      </c>
      <c r="AT500" s="350">
        <v>1.1733640000000001</v>
      </c>
      <c r="AV500" s="349" t="s">
        <v>1778</v>
      </c>
    </row>
    <row r="501" spans="1:48">
      <c r="A501" s="349" t="s">
        <v>183</v>
      </c>
      <c r="B501" s="349">
        <v>118</v>
      </c>
      <c r="C501" s="349" t="s">
        <v>309</v>
      </c>
      <c r="D501" s="349" t="s">
        <v>310</v>
      </c>
      <c r="E501" s="349">
        <v>0.72499999999999998</v>
      </c>
      <c r="K501" s="350">
        <v>23475</v>
      </c>
      <c r="L501" s="350">
        <v>9.6</v>
      </c>
      <c r="N501" s="349">
        <v>136.50200000000001</v>
      </c>
      <c r="Q501" s="350">
        <v>129.983</v>
      </c>
      <c r="R501" s="349" t="s">
        <v>645</v>
      </c>
      <c r="S501" s="349">
        <v>0</v>
      </c>
      <c r="T501" s="349" t="s">
        <v>646</v>
      </c>
      <c r="U501" s="349" t="s">
        <v>673</v>
      </c>
      <c r="W501" s="349" t="s">
        <v>675</v>
      </c>
      <c r="X501" s="349">
        <v>1</v>
      </c>
      <c r="Y501" s="349">
        <v>29.5</v>
      </c>
      <c r="Z501" s="349">
        <v>83.6</v>
      </c>
      <c r="AA501" s="349">
        <v>54.1</v>
      </c>
      <c r="AE501" s="350">
        <v>6.52</v>
      </c>
      <c r="AI501" s="350">
        <v>4683</v>
      </c>
      <c r="AP501" s="350" t="s">
        <v>1641</v>
      </c>
      <c r="AQ501" s="350" t="s">
        <v>1783</v>
      </c>
      <c r="AR501" s="349">
        <v>1</v>
      </c>
      <c r="AU501" s="350">
        <v>5.0159310000000001</v>
      </c>
      <c r="AV501" s="349" t="s">
        <v>1784</v>
      </c>
    </row>
    <row r="502" spans="1:48">
      <c r="A502" s="349" t="s">
        <v>183</v>
      </c>
      <c r="B502" s="349">
        <v>118</v>
      </c>
      <c r="C502" s="349" t="s">
        <v>309</v>
      </c>
      <c r="D502" s="349" t="s">
        <v>310</v>
      </c>
      <c r="E502" s="349">
        <v>0.72499999999999998</v>
      </c>
      <c r="F502" s="350" t="s">
        <v>764</v>
      </c>
      <c r="K502" s="350">
        <v>1403</v>
      </c>
      <c r="L502" s="350">
        <v>17.523</v>
      </c>
      <c r="N502" s="349">
        <v>2.5339999999999998</v>
      </c>
      <c r="Q502" s="350">
        <v>2.4119999999999999</v>
      </c>
      <c r="R502" s="349" t="s">
        <v>645</v>
      </c>
      <c r="S502" s="349">
        <v>0</v>
      </c>
      <c r="T502" s="349" t="s">
        <v>646</v>
      </c>
      <c r="U502" s="349" t="s">
        <v>673</v>
      </c>
      <c r="W502" s="349" t="s">
        <v>675</v>
      </c>
      <c r="X502" s="349">
        <v>2</v>
      </c>
      <c r="Y502" s="349">
        <v>235.8</v>
      </c>
      <c r="Z502" s="349">
        <v>261.5</v>
      </c>
      <c r="AA502" s="349">
        <v>25.7</v>
      </c>
      <c r="AE502" s="350">
        <v>0.122</v>
      </c>
      <c r="AI502" s="350">
        <v>279</v>
      </c>
      <c r="AP502" s="350" t="s">
        <v>1376</v>
      </c>
      <c r="AQ502" s="350" t="s">
        <v>1775</v>
      </c>
      <c r="AR502" s="349">
        <v>0</v>
      </c>
      <c r="AU502" s="350">
        <v>5.0520453999999999</v>
      </c>
      <c r="AV502" s="349" t="s">
        <v>1784</v>
      </c>
    </row>
    <row r="503" spans="1:48">
      <c r="A503" s="349" t="s">
        <v>183</v>
      </c>
      <c r="B503" s="349">
        <v>118</v>
      </c>
      <c r="C503" s="349" t="s">
        <v>309</v>
      </c>
      <c r="D503" s="349" t="s">
        <v>310</v>
      </c>
      <c r="E503" s="349">
        <v>0.72499999999999998</v>
      </c>
      <c r="K503" s="350">
        <v>23338</v>
      </c>
      <c r="L503" s="350">
        <v>9.8930000000000007</v>
      </c>
      <c r="N503" s="349">
        <v>133.887</v>
      </c>
      <c r="Q503" s="350">
        <v>127.49</v>
      </c>
      <c r="R503" s="349" t="s">
        <v>645</v>
      </c>
      <c r="S503" s="349">
        <v>0</v>
      </c>
      <c r="T503" s="349" t="s">
        <v>646</v>
      </c>
      <c r="U503" s="349" t="s">
        <v>673</v>
      </c>
      <c r="W503" s="349" t="s">
        <v>675</v>
      </c>
      <c r="X503" s="349">
        <v>3</v>
      </c>
      <c r="Y503" s="349">
        <v>412.8</v>
      </c>
      <c r="Z503" s="349">
        <v>465.7</v>
      </c>
      <c r="AA503" s="349">
        <v>52.9</v>
      </c>
      <c r="AE503" s="350">
        <v>6.3970000000000002</v>
      </c>
      <c r="AI503" s="350">
        <v>4654</v>
      </c>
      <c r="AP503" s="350" t="s">
        <v>1032</v>
      </c>
      <c r="AQ503" s="350" t="s">
        <v>1785</v>
      </c>
      <c r="AR503" s="349">
        <v>0</v>
      </c>
      <c r="AU503" s="350">
        <v>5.0172679999999996</v>
      </c>
      <c r="AV503" s="349" t="s">
        <v>1784</v>
      </c>
    </row>
    <row r="504" spans="1:48">
      <c r="A504" s="349" t="s">
        <v>183</v>
      </c>
      <c r="B504" s="349">
        <v>119</v>
      </c>
      <c r="C504" s="349" t="s">
        <v>311</v>
      </c>
      <c r="D504" s="349" t="s">
        <v>312</v>
      </c>
      <c r="E504" s="349">
        <v>0.85599999999999998</v>
      </c>
      <c r="G504" s="350">
        <v>10266</v>
      </c>
      <c r="H504" s="350">
        <v>0.45200000000000001</v>
      </c>
      <c r="N504" s="349">
        <v>187.78399999999999</v>
      </c>
      <c r="O504" s="350">
        <v>186.38300000000001</v>
      </c>
      <c r="R504" s="349" t="s">
        <v>619</v>
      </c>
      <c r="S504" s="349">
        <v>0</v>
      </c>
      <c r="T504" s="349" t="s">
        <v>620</v>
      </c>
      <c r="U504" s="349" t="s">
        <v>1105</v>
      </c>
      <c r="W504" s="349" t="s">
        <v>1105</v>
      </c>
      <c r="X504" s="349">
        <v>1</v>
      </c>
      <c r="Y504" s="349">
        <v>13.2</v>
      </c>
      <c r="Z504" s="349">
        <v>38.4</v>
      </c>
      <c r="AA504" s="349">
        <v>25.2</v>
      </c>
      <c r="AB504" s="350">
        <v>1.401</v>
      </c>
      <c r="AF504" s="350">
        <v>7011</v>
      </c>
      <c r="AJ504" s="350" t="s">
        <v>1579</v>
      </c>
      <c r="AK504" s="350" t="s">
        <v>1255</v>
      </c>
      <c r="AL504" s="350" t="s">
        <v>1786</v>
      </c>
      <c r="AR504" s="349">
        <v>0</v>
      </c>
      <c r="AS504" s="350">
        <v>0.68312969999999995</v>
      </c>
      <c r="AV504" s="349" t="s">
        <v>1787</v>
      </c>
    </row>
    <row r="505" spans="1:48">
      <c r="A505" s="349" t="s">
        <v>183</v>
      </c>
      <c r="B505" s="349">
        <v>119</v>
      </c>
      <c r="C505" s="349" t="s">
        <v>311</v>
      </c>
      <c r="D505" s="349" t="s">
        <v>312</v>
      </c>
      <c r="E505" s="349">
        <v>0.85599999999999998</v>
      </c>
      <c r="G505" s="350">
        <v>10278</v>
      </c>
      <c r="H505" s="350">
        <v>0</v>
      </c>
      <c r="N505" s="349">
        <v>188.66900000000001</v>
      </c>
      <c r="O505" s="350">
        <v>187.262</v>
      </c>
      <c r="R505" s="349" t="s">
        <v>619</v>
      </c>
      <c r="S505" s="349">
        <v>0</v>
      </c>
      <c r="T505" s="349" t="s">
        <v>620</v>
      </c>
      <c r="U505" s="349" t="s">
        <v>1105</v>
      </c>
      <c r="W505" s="349" t="s">
        <v>1105</v>
      </c>
      <c r="X505" s="349">
        <v>2</v>
      </c>
      <c r="Y505" s="349">
        <v>53.5</v>
      </c>
      <c r="Z505" s="349">
        <v>78.599999999999994</v>
      </c>
      <c r="AA505" s="349">
        <v>25.2</v>
      </c>
      <c r="AB505" s="350">
        <v>1.407</v>
      </c>
      <c r="AF505" s="350">
        <v>7016</v>
      </c>
      <c r="AJ505" s="350" t="s">
        <v>707</v>
      </c>
      <c r="AK505" s="350" t="s">
        <v>884</v>
      </c>
      <c r="AL505" s="350" t="s">
        <v>1788</v>
      </c>
      <c r="AR505" s="349">
        <v>1</v>
      </c>
      <c r="AS505" s="350">
        <v>0.68282100000000001</v>
      </c>
      <c r="AV505" s="349" t="s">
        <v>1787</v>
      </c>
    </row>
    <row r="506" spans="1:48">
      <c r="A506" s="349" t="s">
        <v>183</v>
      </c>
      <c r="B506" s="349">
        <v>119</v>
      </c>
      <c r="C506" s="349" t="s">
        <v>311</v>
      </c>
      <c r="D506" s="349" t="s">
        <v>312</v>
      </c>
      <c r="E506" s="349">
        <v>0.85599999999999998</v>
      </c>
      <c r="F506" s="350" t="s">
        <v>630</v>
      </c>
      <c r="G506" s="350">
        <v>1505</v>
      </c>
      <c r="H506" s="350">
        <v>4.5590000000000002</v>
      </c>
      <c r="M506" s="350">
        <v>6.0686822999999999</v>
      </c>
      <c r="N506" s="349">
        <v>30.422999999999998</v>
      </c>
      <c r="O506" s="350">
        <v>30.195</v>
      </c>
      <c r="R506" s="349" t="s">
        <v>619</v>
      </c>
      <c r="S506" s="349">
        <v>0</v>
      </c>
      <c r="T506" s="349" t="s">
        <v>620</v>
      </c>
      <c r="U506" s="349" t="s">
        <v>1105</v>
      </c>
      <c r="W506" s="349" t="s">
        <v>1105</v>
      </c>
      <c r="X506" s="349">
        <v>3</v>
      </c>
      <c r="Y506" s="349">
        <v>82.4</v>
      </c>
      <c r="Z506" s="349">
        <v>142.80000000000001</v>
      </c>
      <c r="AA506" s="349">
        <v>60.4</v>
      </c>
      <c r="AB506" s="350">
        <v>0.22800000000000001</v>
      </c>
      <c r="AF506" s="350">
        <v>1032</v>
      </c>
      <c r="AJ506" s="350" t="s">
        <v>631</v>
      </c>
      <c r="AK506" s="350" t="s">
        <v>661</v>
      </c>
      <c r="AL506" s="350" t="s">
        <v>1733</v>
      </c>
      <c r="AR506" s="349">
        <v>0</v>
      </c>
      <c r="AS506" s="350">
        <v>0.68593389999999999</v>
      </c>
      <c r="AV506" s="349" t="s">
        <v>1787</v>
      </c>
    </row>
    <row r="507" spans="1:48">
      <c r="A507" s="349" t="s">
        <v>183</v>
      </c>
      <c r="B507" s="349">
        <v>119</v>
      </c>
      <c r="C507" s="349" t="s">
        <v>311</v>
      </c>
      <c r="D507" s="349" t="s">
        <v>312</v>
      </c>
      <c r="E507" s="349">
        <v>0.85599999999999998</v>
      </c>
      <c r="F507" s="350" t="s">
        <v>634</v>
      </c>
      <c r="I507" s="350">
        <v>3844</v>
      </c>
      <c r="J507" s="350">
        <v>5.1980000000000004</v>
      </c>
      <c r="M507" s="350">
        <v>39.215587599999999</v>
      </c>
      <c r="N507" s="349">
        <v>104.944</v>
      </c>
      <c r="P507" s="350">
        <v>103.27500000000001</v>
      </c>
      <c r="R507" s="349" t="s">
        <v>635</v>
      </c>
      <c r="S507" s="349">
        <v>89</v>
      </c>
      <c r="T507" s="349" t="s">
        <v>620</v>
      </c>
      <c r="U507" s="349" t="s">
        <v>1105</v>
      </c>
      <c r="W507" s="349" t="s">
        <v>1105</v>
      </c>
      <c r="X507" s="349">
        <v>4</v>
      </c>
      <c r="Y507" s="349">
        <v>201.9</v>
      </c>
      <c r="Z507" s="349">
        <v>288.7</v>
      </c>
      <c r="AA507" s="349">
        <v>86.8</v>
      </c>
      <c r="AC507" s="350">
        <v>1.2310000000000001</v>
      </c>
      <c r="AD507" s="350">
        <v>0.437</v>
      </c>
      <c r="AG507" s="350">
        <v>4617</v>
      </c>
      <c r="AH507" s="350">
        <v>5441</v>
      </c>
      <c r="AM507" s="350" t="s">
        <v>694</v>
      </c>
      <c r="AN507" s="350" t="s">
        <v>738</v>
      </c>
      <c r="AO507" s="350" t="s">
        <v>1789</v>
      </c>
      <c r="AR507" s="349">
        <v>0</v>
      </c>
      <c r="AT507" s="350">
        <v>1.1923409</v>
      </c>
      <c r="AV507" s="349" t="s">
        <v>1787</v>
      </c>
    </row>
    <row r="508" spans="1:48">
      <c r="A508" s="349" t="s">
        <v>183</v>
      </c>
      <c r="B508" s="349">
        <v>119</v>
      </c>
      <c r="C508" s="349" t="s">
        <v>311</v>
      </c>
      <c r="D508" s="349" t="s">
        <v>312</v>
      </c>
      <c r="E508" s="349">
        <v>0.85599999999999998</v>
      </c>
      <c r="I508" s="350">
        <v>6445</v>
      </c>
      <c r="J508" s="350">
        <v>-10.787000000000001</v>
      </c>
      <c r="N508" s="349">
        <v>183.995</v>
      </c>
      <c r="P508" s="350">
        <v>181.11</v>
      </c>
      <c r="R508" s="349" t="s">
        <v>635</v>
      </c>
      <c r="S508" s="349">
        <v>89</v>
      </c>
      <c r="T508" s="349" t="s">
        <v>620</v>
      </c>
      <c r="U508" s="349" t="s">
        <v>1105</v>
      </c>
      <c r="W508" s="349" t="s">
        <v>1105</v>
      </c>
      <c r="X508" s="349">
        <v>5</v>
      </c>
      <c r="Y508" s="349">
        <v>437.8</v>
      </c>
      <c r="Z508" s="349">
        <v>473</v>
      </c>
      <c r="AA508" s="349">
        <v>35.200000000000003</v>
      </c>
      <c r="AC508" s="350">
        <v>2.1269999999999998</v>
      </c>
      <c r="AD508" s="350">
        <v>0.75800000000000001</v>
      </c>
      <c r="AG508" s="350">
        <v>7563</v>
      </c>
      <c r="AH508" s="350">
        <v>8986</v>
      </c>
      <c r="AM508" s="350" t="s">
        <v>979</v>
      </c>
      <c r="AN508" s="350" t="s">
        <v>717</v>
      </c>
      <c r="AO508" s="350" t="s">
        <v>1478</v>
      </c>
      <c r="AR508" s="349">
        <v>0</v>
      </c>
      <c r="AT508" s="350">
        <v>1.1741671</v>
      </c>
      <c r="AV508" s="349" t="s">
        <v>1787</v>
      </c>
    </row>
    <row r="509" spans="1:48">
      <c r="A509" s="349" t="s">
        <v>183</v>
      </c>
      <c r="B509" s="349">
        <v>119</v>
      </c>
      <c r="C509" s="349" t="s">
        <v>311</v>
      </c>
      <c r="D509" s="349" t="s">
        <v>312</v>
      </c>
      <c r="E509" s="349">
        <v>0.85599999999999998</v>
      </c>
      <c r="I509" s="350">
        <v>6452</v>
      </c>
      <c r="J509" s="350">
        <v>-11.5</v>
      </c>
      <c r="N509" s="349">
        <v>184.67500000000001</v>
      </c>
      <c r="P509" s="350">
        <v>181.78200000000001</v>
      </c>
      <c r="R509" s="349" t="s">
        <v>635</v>
      </c>
      <c r="S509" s="349">
        <v>89</v>
      </c>
      <c r="T509" s="349" t="s">
        <v>620</v>
      </c>
      <c r="U509" s="349" t="s">
        <v>1105</v>
      </c>
      <c r="W509" s="349" t="s">
        <v>1105</v>
      </c>
      <c r="X509" s="349">
        <v>6</v>
      </c>
      <c r="Y509" s="349">
        <v>488.1</v>
      </c>
      <c r="Z509" s="349">
        <v>523.29999999999995</v>
      </c>
      <c r="AA509" s="349">
        <v>35.200000000000003</v>
      </c>
      <c r="AC509" s="350">
        <v>2.133</v>
      </c>
      <c r="AD509" s="350">
        <v>0.76</v>
      </c>
      <c r="AG509" s="350">
        <v>7569</v>
      </c>
      <c r="AH509" s="350">
        <v>8991</v>
      </c>
      <c r="AM509" s="350" t="s">
        <v>636</v>
      </c>
      <c r="AN509" s="350" t="s">
        <v>671</v>
      </c>
      <c r="AO509" s="350" t="s">
        <v>1790</v>
      </c>
      <c r="AR509" s="349">
        <v>1</v>
      </c>
      <c r="AT509" s="350">
        <v>1.1733395</v>
      </c>
      <c r="AV509" s="349" t="s">
        <v>1787</v>
      </c>
    </row>
    <row r="510" spans="1:48">
      <c r="A510" s="349" t="s">
        <v>183</v>
      </c>
      <c r="B510" s="349">
        <v>120</v>
      </c>
      <c r="C510" s="349" t="s">
        <v>311</v>
      </c>
      <c r="D510" s="349" t="s">
        <v>312</v>
      </c>
      <c r="E510" s="349">
        <v>0.85599999999999998</v>
      </c>
      <c r="K510" s="350">
        <v>23555</v>
      </c>
      <c r="L510" s="350">
        <v>9.6</v>
      </c>
      <c r="N510" s="349">
        <v>136.84700000000001</v>
      </c>
      <c r="Q510" s="350">
        <v>130.31200000000001</v>
      </c>
      <c r="R510" s="349" t="s">
        <v>645</v>
      </c>
      <c r="S510" s="349">
        <v>0</v>
      </c>
      <c r="T510" s="349" t="s">
        <v>646</v>
      </c>
      <c r="U510" s="349" t="s">
        <v>673</v>
      </c>
      <c r="W510" s="349" t="s">
        <v>675</v>
      </c>
      <c r="X510" s="349">
        <v>1</v>
      </c>
      <c r="Y510" s="349">
        <v>29.5</v>
      </c>
      <c r="Z510" s="349">
        <v>83.8</v>
      </c>
      <c r="AA510" s="349">
        <v>54.3</v>
      </c>
      <c r="AE510" s="350">
        <v>6.5350000000000001</v>
      </c>
      <c r="AI510" s="350">
        <v>4700</v>
      </c>
      <c r="AP510" s="350" t="s">
        <v>1641</v>
      </c>
      <c r="AQ510" s="350" t="s">
        <v>1659</v>
      </c>
      <c r="AR510" s="349">
        <v>1</v>
      </c>
      <c r="AU510" s="350">
        <v>5.0149989000000001</v>
      </c>
      <c r="AV510" s="349" t="s">
        <v>1791</v>
      </c>
    </row>
    <row r="511" spans="1:48">
      <c r="A511" s="349" t="s">
        <v>183</v>
      </c>
      <c r="B511" s="349">
        <v>120</v>
      </c>
      <c r="C511" s="349" t="s">
        <v>311</v>
      </c>
      <c r="D511" s="349" t="s">
        <v>312</v>
      </c>
      <c r="E511" s="349">
        <v>0.85599999999999998</v>
      </c>
      <c r="F511" s="350" t="s">
        <v>764</v>
      </c>
      <c r="K511" s="350">
        <v>2202</v>
      </c>
      <c r="L511" s="350">
        <v>15.569000000000001</v>
      </c>
      <c r="N511" s="349">
        <v>3.7109999999999999</v>
      </c>
      <c r="Q511" s="350">
        <v>3.5329999999999999</v>
      </c>
      <c r="R511" s="349" t="s">
        <v>645</v>
      </c>
      <c r="S511" s="349">
        <v>0</v>
      </c>
      <c r="T511" s="349" t="s">
        <v>646</v>
      </c>
      <c r="U511" s="349" t="s">
        <v>673</v>
      </c>
      <c r="W511" s="349" t="s">
        <v>675</v>
      </c>
      <c r="X511" s="349">
        <v>2</v>
      </c>
      <c r="Y511" s="349">
        <v>234.3</v>
      </c>
      <c r="Z511" s="349">
        <v>260.8</v>
      </c>
      <c r="AA511" s="349">
        <v>26.5</v>
      </c>
      <c r="AE511" s="350">
        <v>0.17799999999999999</v>
      </c>
      <c r="AI511" s="350">
        <v>439</v>
      </c>
      <c r="AP511" s="350" t="s">
        <v>1376</v>
      </c>
      <c r="AQ511" s="350" t="s">
        <v>1792</v>
      </c>
      <c r="AR511" s="349">
        <v>0</v>
      </c>
      <c r="AU511" s="350">
        <v>5.0422020999999999</v>
      </c>
      <c r="AV511" s="349" t="s">
        <v>1791</v>
      </c>
    </row>
    <row r="512" spans="1:48">
      <c r="A512" s="349" t="s">
        <v>183</v>
      </c>
      <c r="B512" s="349">
        <v>120</v>
      </c>
      <c r="C512" s="349" t="s">
        <v>311</v>
      </c>
      <c r="D512" s="349" t="s">
        <v>312</v>
      </c>
      <c r="E512" s="349">
        <v>0.85599999999999998</v>
      </c>
      <c r="K512" s="350">
        <v>23403</v>
      </c>
      <c r="L512" s="350">
        <v>9.9130000000000003</v>
      </c>
      <c r="N512" s="349">
        <v>134.33099999999999</v>
      </c>
      <c r="Q512" s="350">
        <v>127.914</v>
      </c>
      <c r="R512" s="349" t="s">
        <v>645</v>
      </c>
      <c r="S512" s="349">
        <v>0</v>
      </c>
      <c r="T512" s="349" t="s">
        <v>646</v>
      </c>
      <c r="U512" s="349" t="s">
        <v>673</v>
      </c>
      <c r="W512" s="349" t="s">
        <v>675</v>
      </c>
      <c r="X512" s="349">
        <v>3</v>
      </c>
      <c r="Y512" s="349">
        <v>412.8</v>
      </c>
      <c r="Z512" s="349">
        <v>465.4</v>
      </c>
      <c r="AA512" s="349">
        <v>52.7</v>
      </c>
      <c r="AE512" s="350">
        <v>6.4169999999999998</v>
      </c>
      <c r="AI512" s="350">
        <v>4668</v>
      </c>
      <c r="AP512" s="350" t="s">
        <v>1423</v>
      </c>
      <c r="AQ512" s="350" t="s">
        <v>1793</v>
      </c>
      <c r="AR512" s="349">
        <v>0</v>
      </c>
      <c r="AU512" s="350">
        <v>5.0164254000000001</v>
      </c>
      <c r="AV512" s="349" t="s">
        <v>1791</v>
      </c>
    </row>
    <row r="513" spans="1:48">
      <c r="A513" s="349" t="s">
        <v>183</v>
      </c>
      <c r="B513" s="349">
        <v>121</v>
      </c>
      <c r="C513" s="349" t="s">
        <v>313</v>
      </c>
      <c r="D513" s="349" t="s">
        <v>314</v>
      </c>
      <c r="E513" s="349">
        <v>0.80600000000000005</v>
      </c>
      <c r="G513" s="350">
        <v>10255</v>
      </c>
      <c r="H513" s="350">
        <v>0.443</v>
      </c>
      <c r="N513" s="349">
        <v>187.32499999999999</v>
      </c>
      <c r="O513" s="350">
        <v>185.928</v>
      </c>
      <c r="R513" s="349" t="s">
        <v>619</v>
      </c>
      <c r="S513" s="349">
        <v>0</v>
      </c>
      <c r="T513" s="349" t="s">
        <v>620</v>
      </c>
      <c r="U513" s="349" t="s">
        <v>1105</v>
      </c>
      <c r="W513" s="349" t="s">
        <v>1105</v>
      </c>
      <c r="X513" s="349">
        <v>1</v>
      </c>
      <c r="Y513" s="349">
        <v>13.2</v>
      </c>
      <c r="Z513" s="349">
        <v>38.4</v>
      </c>
      <c r="AA513" s="349">
        <v>25.2</v>
      </c>
      <c r="AB513" s="350">
        <v>1.397</v>
      </c>
      <c r="AF513" s="350">
        <v>7006</v>
      </c>
      <c r="AJ513" s="350" t="s">
        <v>1240</v>
      </c>
      <c r="AK513" s="350" t="s">
        <v>1255</v>
      </c>
      <c r="AL513" s="350" t="s">
        <v>1794</v>
      </c>
      <c r="AR513" s="349">
        <v>0</v>
      </c>
      <c r="AS513" s="350">
        <v>0.68312580000000001</v>
      </c>
      <c r="AV513" s="349" t="s">
        <v>1795</v>
      </c>
    </row>
    <row r="514" spans="1:48">
      <c r="A514" s="349" t="s">
        <v>183</v>
      </c>
      <c r="B514" s="349">
        <v>121</v>
      </c>
      <c r="C514" s="349" t="s">
        <v>313</v>
      </c>
      <c r="D514" s="349" t="s">
        <v>314</v>
      </c>
      <c r="E514" s="349">
        <v>0.80600000000000005</v>
      </c>
      <c r="G514" s="350">
        <v>10257</v>
      </c>
      <c r="H514" s="350">
        <v>0</v>
      </c>
      <c r="N514" s="349">
        <v>188.02099999999999</v>
      </c>
      <c r="O514" s="350">
        <v>186.619</v>
      </c>
      <c r="R514" s="349" t="s">
        <v>619</v>
      </c>
      <c r="S514" s="349">
        <v>0</v>
      </c>
      <c r="T514" s="349" t="s">
        <v>620</v>
      </c>
      <c r="U514" s="349" t="s">
        <v>1105</v>
      </c>
      <c r="W514" s="349" t="s">
        <v>1105</v>
      </c>
      <c r="X514" s="349">
        <v>2</v>
      </c>
      <c r="Y514" s="349">
        <v>53.5</v>
      </c>
      <c r="Z514" s="349">
        <v>78.599999999999994</v>
      </c>
      <c r="AA514" s="349">
        <v>25.2</v>
      </c>
      <c r="AB514" s="350">
        <v>1.4019999999999999</v>
      </c>
      <c r="AF514" s="350">
        <v>7000</v>
      </c>
      <c r="AJ514" s="350" t="s">
        <v>656</v>
      </c>
      <c r="AK514" s="350" t="s">
        <v>924</v>
      </c>
      <c r="AL514" s="350" t="s">
        <v>1606</v>
      </c>
      <c r="AR514" s="349">
        <v>1</v>
      </c>
      <c r="AS514" s="350">
        <v>0.68282330000000002</v>
      </c>
      <c r="AV514" s="349" t="s">
        <v>1795</v>
      </c>
    </row>
    <row r="515" spans="1:48">
      <c r="A515" s="349" t="s">
        <v>183</v>
      </c>
      <c r="B515" s="349">
        <v>121</v>
      </c>
      <c r="C515" s="349" t="s">
        <v>313</v>
      </c>
      <c r="D515" s="349" t="s">
        <v>314</v>
      </c>
      <c r="E515" s="349">
        <v>0.80600000000000005</v>
      </c>
      <c r="F515" s="350" t="s">
        <v>630</v>
      </c>
      <c r="G515" s="350">
        <v>1334</v>
      </c>
      <c r="H515" s="350">
        <v>7.0830000000000002</v>
      </c>
      <c r="M515" s="350">
        <v>5.7680930000000004</v>
      </c>
      <c r="N515" s="349">
        <v>27.227</v>
      </c>
      <c r="O515" s="350">
        <v>27.023</v>
      </c>
      <c r="R515" s="349" t="s">
        <v>619</v>
      </c>
      <c r="S515" s="349">
        <v>0</v>
      </c>
      <c r="T515" s="349" t="s">
        <v>620</v>
      </c>
      <c r="U515" s="349" t="s">
        <v>1105</v>
      </c>
      <c r="W515" s="349" t="s">
        <v>1105</v>
      </c>
      <c r="X515" s="349">
        <v>3</v>
      </c>
      <c r="Y515" s="349">
        <v>83</v>
      </c>
      <c r="Z515" s="349">
        <v>142.80000000000001</v>
      </c>
      <c r="AA515" s="349">
        <v>59.8</v>
      </c>
      <c r="AB515" s="350">
        <v>0.20399999999999999</v>
      </c>
      <c r="AF515" s="350">
        <v>918</v>
      </c>
      <c r="AJ515" s="350" t="s">
        <v>711</v>
      </c>
      <c r="AK515" s="350" t="s">
        <v>712</v>
      </c>
      <c r="AL515" s="350" t="s">
        <v>1796</v>
      </c>
      <c r="AR515" s="349">
        <v>0</v>
      </c>
      <c r="AS515" s="350">
        <v>0.68765980000000004</v>
      </c>
      <c r="AV515" s="349" t="s">
        <v>1795</v>
      </c>
    </row>
    <row r="516" spans="1:48">
      <c r="A516" s="349" t="s">
        <v>183</v>
      </c>
      <c r="B516" s="349">
        <v>121</v>
      </c>
      <c r="C516" s="349" t="s">
        <v>313</v>
      </c>
      <c r="D516" s="349" t="s">
        <v>314</v>
      </c>
      <c r="E516" s="349">
        <v>0.80600000000000005</v>
      </c>
      <c r="F516" s="350" t="s">
        <v>634</v>
      </c>
      <c r="I516" s="350">
        <v>3939</v>
      </c>
      <c r="J516" s="350">
        <v>13.007</v>
      </c>
      <c r="M516" s="350">
        <v>43.500136099999999</v>
      </c>
      <c r="N516" s="349">
        <v>109.61</v>
      </c>
      <c r="P516" s="350">
        <v>107.858</v>
      </c>
      <c r="R516" s="349" t="s">
        <v>635</v>
      </c>
      <c r="S516" s="349">
        <v>89</v>
      </c>
      <c r="T516" s="349" t="s">
        <v>620</v>
      </c>
      <c r="U516" s="349" t="s">
        <v>1105</v>
      </c>
      <c r="W516" s="349" t="s">
        <v>1105</v>
      </c>
      <c r="X516" s="349">
        <v>4</v>
      </c>
      <c r="Y516" s="349">
        <v>203.8</v>
      </c>
      <c r="Z516" s="349">
        <v>291.89999999999998</v>
      </c>
      <c r="AA516" s="349">
        <v>88.1</v>
      </c>
      <c r="AC516" s="350">
        <v>1.2949999999999999</v>
      </c>
      <c r="AD516" s="350">
        <v>0.45700000000000002</v>
      </c>
      <c r="AG516" s="350">
        <v>4771</v>
      </c>
      <c r="AH516" s="350">
        <v>5576</v>
      </c>
      <c r="AM516" s="350" t="s">
        <v>691</v>
      </c>
      <c r="AN516" s="350" t="s">
        <v>692</v>
      </c>
      <c r="AO516" s="350" t="s">
        <v>1013</v>
      </c>
      <c r="AR516" s="349">
        <v>0</v>
      </c>
      <c r="AT516" s="350">
        <v>1.2009411000000001</v>
      </c>
      <c r="AV516" s="349" t="s">
        <v>1795</v>
      </c>
    </row>
    <row r="517" spans="1:48">
      <c r="A517" s="349" t="s">
        <v>183</v>
      </c>
      <c r="B517" s="349">
        <v>121</v>
      </c>
      <c r="C517" s="349" t="s">
        <v>313</v>
      </c>
      <c r="D517" s="349" t="s">
        <v>314</v>
      </c>
      <c r="E517" s="349">
        <v>0.80600000000000005</v>
      </c>
      <c r="I517" s="350">
        <v>6494</v>
      </c>
      <c r="J517" s="350">
        <v>-10.805</v>
      </c>
      <c r="N517" s="349">
        <v>185.16399999999999</v>
      </c>
      <c r="P517" s="350">
        <v>182.261</v>
      </c>
      <c r="R517" s="349" t="s">
        <v>635</v>
      </c>
      <c r="S517" s="349">
        <v>89</v>
      </c>
      <c r="T517" s="349" t="s">
        <v>620</v>
      </c>
      <c r="U517" s="349" t="s">
        <v>1105</v>
      </c>
      <c r="W517" s="349" t="s">
        <v>1105</v>
      </c>
      <c r="X517" s="349">
        <v>5</v>
      </c>
      <c r="Y517" s="349">
        <v>437.8</v>
      </c>
      <c r="Z517" s="349">
        <v>473</v>
      </c>
      <c r="AA517" s="349">
        <v>35.200000000000003</v>
      </c>
      <c r="AC517" s="350">
        <v>2.14</v>
      </c>
      <c r="AD517" s="350">
        <v>0.76300000000000001</v>
      </c>
      <c r="AG517" s="350">
        <v>7621</v>
      </c>
      <c r="AH517" s="350">
        <v>9054</v>
      </c>
      <c r="AM517" s="350" t="s">
        <v>636</v>
      </c>
      <c r="AN517" s="350" t="s">
        <v>741</v>
      </c>
      <c r="AO517" s="350" t="s">
        <v>1697</v>
      </c>
      <c r="AR517" s="349">
        <v>0</v>
      </c>
      <c r="AT517" s="350">
        <v>1.1741098999999999</v>
      </c>
      <c r="AV517" s="349" t="s">
        <v>1795</v>
      </c>
    </row>
    <row r="518" spans="1:48">
      <c r="A518" s="349" t="s">
        <v>183</v>
      </c>
      <c r="B518" s="349">
        <v>121</v>
      </c>
      <c r="C518" s="349" t="s">
        <v>313</v>
      </c>
      <c r="D518" s="349" t="s">
        <v>314</v>
      </c>
      <c r="E518" s="349">
        <v>0.80600000000000005</v>
      </c>
      <c r="I518" s="350">
        <v>6503</v>
      </c>
      <c r="J518" s="350">
        <v>-11.5</v>
      </c>
      <c r="N518" s="349">
        <v>185.62200000000001</v>
      </c>
      <c r="P518" s="350">
        <v>182.714</v>
      </c>
      <c r="R518" s="349" t="s">
        <v>635</v>
      </c>
      <c r="S518" s="349">
        <v>89</v>
      </c>
      <c r="T518" s="349" t="s">
        <v>620</v>
      </c>
      <c r="U518" s="349" t="s">
        <v>1105</v>
      </c>
      <c r="W518" s="349" t="s">
        <v>1105</v>
      </c>
      <c r="X518" s="349">
        <v>6</v>
      </c>
      <c r="Y518" s="349">
        <v>488.1</v>
      </c>
      <c r="Z518" s="349">
        <v>523.29999999999995</v>
      </c>
      <c r="AA518" s="349">
        <v>35.200000000000003</v>
      </c>
      <c r="AC518" s="350">
        <v>2.1440000000000001</v>
      </c>
      <c r="AD518" s="350">
        <v>0.76400000000000001</v>
      </c>
      <c r="AG518" s="350">
        <v>7628</v>
      </c>
      <c r="AH518" s="350">
        <v>9059</v>
      </c>
      <c r="AM518" s="350" t="s">
        <v>636</v>
      </c>
      <c r="AN518" s="350" t="s">
        <v>671</v>
      </c>
      <c r="AO518" s="350" t="s">
        <v>1797</v>
      </c>
      <c r="AR518" s="349">
        <v>1</v>
      </c>
      <c r="AT518" s="350">
        <v>1.1733036999999999</v>
      </c>
      <c r="AV518" s="349" t="s">
        <v>1795</v>
      </c>
    </row>
    <row r="519" spans="1:48">
      <c r="A519" s="349" t="s">
        <v>183</v>
      </c>
      <c r="B519" s="349">
        <v>122</v>
      </c>
      <c r="C519" s="349" t="s">
        <v>313</v>
      </c>
      <c r="D519" s="349" t="s">
        <v>314</v>
      </c>
      <c r="E519" s="349">
        <v>0.80600000000000005</v>
      </c>
      <c r="K519" s="350">
        <v>23573</v>
      </c>
      <c r="L519" s="350">
        <v>9.6</v>
      </c>
      <c r="N519" s="349">
        <v>137.16999999999999</v>
      </c>
      <c r="Q519" s="350">
        <v>130.619</v>
      </c>
      <c r="R519" s="349" t="s">
        <v>645</v>
      </c>
      <c r="S519" s="349">
        <v>0</v>
      </c>
      <c r="T519" s="349" t="s">
        <v>646</v>
      </c>
      <c r="U519" s="349" t="s">
        <v>673</v>
      </c>
      <c r="W519" s="349" t="s">
        <v>675</v>
      </c>
      <c r="X519" s="349">
        <v>1</v>
      </c>
      <c r="Y519" s="349">
        <v>29.5</v>
      </c>
      <c r="Z519" s="349">
        <v>83.8</v>
      </c>
      <c r="AA519" s="349">
        <v>54.3</v>
      </c>
      <c r="AE519" s="350">
        <v>6.5510000000000002</v>
      </c>
      <c r="AI519" s="350">
        <v>4703</v>
      </c>
      <c r="AP519" s="350" t="s">
        <v>1678</v>
      </c>
      <c r="AQ519" s="350" t="s">
        <v>1798</v>
      </c>
      <c r="AR519" s="349">
        <v>1</v>
      </c>
      <c r="AU519" s="350">
        <v>5.0153363999999998</v>
      </c>
      <c r="AV519" s="349" t="s">
        <v>1799</v>
      </c>
    </row>
    <row r="520" spans="1:48">
      <c r="A520" s="349" t="s">
        <v>183</v>
      </c>
      <c r="B520" s="349">
        <v>122</v>
      </c>
      <c r="C520" s="349" t="s">
        <v>313</v>
      </c>
      <c r="D520" s="349" t="s">
        <v>314</v>
      </c>
      <c r="E520" s="349">
        <v>0.80600000000000005</v>
      </c>
      <c r="F520" s="350" t="s">
        <v>764</v>
      </c>
      <c r="K520" s="350">
        <v>1351</v>
      </c>
      <c r="L520" s="350">
        <v>10.382999999999999</v>
      </c>
      <c r="N520" s="349">
        <v>2.4159999999999999</v>
      </c>
      <c r="Q520" s="350">
        <v>2.2999999999999998</v>
      </c>
      <c r="R520" s="349" t="s">
        <v>645</v>
      </c>
      <c r="S520" s="349">
        <v>0</v>
      </c>
      <c r="T520" s="349" t="s">
        <v>646</v>
      </c>
      <c r="U520" s="349" t="s">
        <v>673</v>
      </c>
      <c r="W520" s="349" t="s">
        <v>675</v>
      </c>
      <c r="X520" s="349">
        <v>2</v>
      </c>
      <c r="Y520" s="349">
        <v>235.5</v>
      </c>
      <c r="Z520" s="349">
        <v>261</v>
      </c>
      <c r="AA520" s="349">
        <v>25.5</v>
      </c>
      <c r="AE520" s="350">
        <v>0.115</v>
      </c>
      <c r="AI520" s="350">
        <v>271</v>
      </c>
      <c r="AP520" s="350" t="s">
        <v>1727</v>
      </c>
      <c r="AQ520" s="350" t="s">
        <v>1800</v>
      </c>
      <c r="AR520" s="349">
        <v>0</v>
      </c>
      <c r="AU520" s="350">
        <v>5.0189032999999998</v>
      </c>
      <c r="AV520" s="349" t="s">
        <v>1799</v>
      </c>
    </row>
    <row r="521" spans="1:48">
      <c r="A521" s="349" t="s">
        <v>183</v>
      </c>
      <c r="B521" s="349">
        <v>122</v>
      </c>
      <c r="C521" s="349" t="s">
        <v>313</v>
      </c>
      <c r="D521" s="349" t="s">
        <v>314</v>
      </c>
      <c r="E521" s="349">
        <v>0.80600000000000005</v>
      </c>
      <c r="K521" s="350">
        <v>23286</v>
      </c>
      <c r="L521" s="350">
        <v>9.9079999999999995</v>
      </c>
      <c r="N521" s="349">
        <v>133.536</v>
      </c>
      <c r="Q521" s="350">
        <v>127.157</v>
      </c>
      <c r="R521" s="349" t="s">
        <v>645</v>
      </c>
      <c r="S521" s="349">
        <v>0</v>
      </c>
      <c r="T521" s="349" t="s">
        <v>646</v>
      </c>
      <c r="U521" s="349" t="s">
        <v>673</v>
      </c>
      <c r="W521" s="349" t="s">
        <v>675</v>
      </c>
      <c r="X521" s="349">
        <v>3</v>
      </c>
      <c r="Y521" s="349">
        <v>412.8</v>
      </c>
      <c r="Z521" s="349">
        <v>465.4</v>
      </c>
      <c r="AA521" s="349">
        <v>52.7</v>
      </c>
      <c r="AE521" s="350">
        <v>6.3789999999999996</v>
      </c>
      <c r="AI521" s="350">
        <v>4644</v>
      </c>
      <c r="AP521" s="350" t="s">
        <v>1032</v>
      </c>
      <c r="AQ521" s="350" t="s">
        <v>1801</v>
      </c>
      <c r="AR521" s="349">
        <v>0</v>
      </c>
      <c r="AU521" s="350">
        <v>5.0167402000000001</v>
      </c>
      <c r="AV521" s="349" t="s">
        <v>1799</v>
      </c>
    </row>
    <row r="522" spans="1:48">
      <c r="A522" s="349" t="s">
        <v>183</v>
      </c>
      <c r="B522" s="349">
        <v>123</v>
      </c>
      <c r="C522" s="349" t="s">
        <v>315</v>
      </c>
      <c r="D522" s="349" t="s">
        <v>316</v>
      </c>
      <c r="E522" s="349">
        <v>0.871</v>
      </c>
      <c r="G522" s="350">
        <v>10255</v>
      </c>
      <c r="H522" s="350">
        <v>0.46300000000000002</v>
      </c>
      <c r="N522" s="349">
        <v>187.24299999999999</v>
      </c>
      <c r="O522" s="350">
        <v>185.84700000000001</v>
      </c>
      <c r="R522" s="349" t="s">
        <v>619</v>
      </c>
      <c r="S522" s="349">
        <v>0</v>
      </c>
      <c r="T522" s="349" t="s">
        <v>620</v>
      </c>
      <c r="U522" s="349" t="s">
        <v>1105</v>
      </c>
      <c r="W522" s="349" t="s">
        <v>1105</v>
      </c>
      <c r="X522" s="349">
        <v>1</v>
      </c>
      <c r="Y522" s="349">
        <v>13.2</v>
      </c>
      <c r="Z522" s="349">
        <v>38.4</v>
      </c>
      <c r="AA522" s="349">
        <v>25.2</v>
      </c>
      <c r="AB522" s="350">
        <v>1.3959999999999999</v>
      </c>
      <c r="AF522" s="350">
        <v>7002</v>
      </c>
      <c r="AJ522" s="350" t="s">
        <v>1347</v>
      </c>
      <c r="AK522" s="350" t="s">
        <v>1682</v>
      </c>
      <c r="AL522" s="350" t="s">
        <v>1802</v>
      </c>
      <c r="AR522" s="349">
        <v>0</v>
      </c>
      <c r="AS522" s="350">
        <v>0.68310190000000004</v>
      </c>
      <c r="AV522" s="349" t="s">
        <v>1803</v>
      </c>
    </row>
    <row r="523" spans="1:48">
      <c r="A523" s="349" t="s">
        <v>183</v>
      </c>
      <c r="B523" s="349">
        <v>123</v>
      </c>
      <c r="C523" s="349" t="s">
        <v>315</v>
      </c>
      <c r="D523" s="349" t="s">
        <v>316</v>
      </c>
      <c r="E523" s="349">
        <v>0.871</v>
      </c>
      <c r="G523" s="350">
        <v>10257</v>
      </c>
      <c r="H523" s="350">
        <v>0</v>
      </c>
      <c r="N523" s="349">
        <v>188.15</v>
      </c>
      <c r="O523" s="350">
        <v>186.74700000000001</v>
      </c>
      <c r="R523" s="349" t="s">
        <v>619</v>
      </c>
      <c r="S523" s="349">
        <v>0</v>
      </c>
      <c r="T523" s="349" t="s">
        <v>620</v>
      </c>
      <c r="U523" s="349" t="s">
        <v>1105</v>
      </c>
      <c r="W523" s="349" t="s">
        <v>1105</v>
      </c>
      <c r="X523" s="349">
        <v>2</v>
      </c>
      <c r="Y523" s="349">
        <v>53.5</v>
      </c>
      <c r="Z523" s="349">
        <v>78.599999999999994</v>
      </c>
      <c r="AA523" s="349">
        <v>25.2</v>
      </c>
      <c r="AB523" s="350">
        <v>1.403</v>
      </c>
      <c r="AF523" s="350">
        <v>7001</v>
      </c>
      <c r="AJ523" s="350" t="s">
        <v>682</v>
      </c>
      <c r="AK523" s="350" t="s">
        <v>924</v>
      </c>
      <c r="AL523" s="350" t="s">
        <v>1662</v>
      </c>
      <c r="AR523" s="349">
        <v>1</v>
      </c>
      <c r="AS523" s="350">
        <v>0.68278559999999999</v>
      </c>
      <c r="AV523" s="349" t="s">
        <v>1803</v>
      </c>
    </row>
    <row r="524" spans="1:48">
      <c r="A524" s="349" t="s">
        <v>183</v>
      </c>
      <c r="B524" s="349">
        <v>123</v>
      </c>
      <c r="C524" s="349" t="s">
        <v>315</v>
      </c>
      <c r="D524" s="349" t="s">
        <v>316</v>
      </c>
      <c r="E524" s="349">
        <v>0.871</v>
      </c>
      <c r="F524" s="350" t="s">
        <v>630</v>
      </c>
      <c r="G524" s="350">
        <v>69</v>
      </c>
      <c r="H524" s="350">
        <v>1.399</v>
      </c>
      <c r="M524" s="350">
        <v>0.26548519999999998</v>
      </c>
      <c r="N524" s="349">
        <v>1.3540000000000001</v>
      </c>
      <c r="O524" s="350">
        <v>1.3440000000000001</v>
      </c>
      <c r="R524" s="349" t="s">
        <v>619</v>
      </c>
      <c r="S524" s="349">
        <v>0</v>
      </c>
      <c r="T524" s="349" t="s">
        <v>620</v>
      </c>
      <c r="U524" s="349" t="s">
        <v>1105</v>
      </c>
      <c r="W524" s="349" t="s">
        <v>1105</v>
      </c>
      <c r="X524" s="349">
        <v>3</v>
      </c>
      <c r="Y524" s="349">
        <v>87.4</v>
      </c>
      <c r="Z524" s="349">
        <v>124.5</v>
      </c>
      <c r="AA524" s="349">
        <v>37.1</v>
      </c>
      <c r="AB524" s="350">
        <v>0.01</v>
      </c>
      <c r="AF524" s="350">
        <v>47</v>
      </c>
      <c r="AJ524" s="350" t="s">
        <v>686</v>
      </c>
      <c r="AK524" s="350" t="s">
        <v>657</v>
      </c>
      <c r="AL524" s="350" t="s">
        <v>1804</v>
      </c>
      <c r="AR524" s="349">
        <v>0</v>
      </c>
      <c r="AS524" s="350">
        <v>0.68374049999999997</v>
      </c>
      <c r="AV524" s="349" t="s">
        <v>1803</v>
      </c>
    </row>
    <row r="525" spans="1:48">
      <c r="A525" s="349" t="s">
        <v>183</v>
      </c>
      <c r="B525" s="349">
        <v>123</v>
      </c>
      <c r="C525" s="349" t="s">
        <v>315</v>
      </c>
      <c r="D525" s="349" t="s">
        <v>316</v>
      </c>
      <c r="E525" s="349">
        <v>0.871</v>
      </c>
      <c r="F525" s="350" t="s">
        <v>634</v>
      </c>
      <c r="I525" s="350">
        <v>617</v>
      </c>
      <c r="J525" s="350">
        <v>12.676</v>
      </c>
      <c r="M525" s="350">
        <v>6.0910473999999999</v>
      </c>
      <c r="N525" s="349">
        <v>16.585999999999999</v>
      </c>
      <c r="P525" s="350">
        <v>16.321000000000002</v>
      </c>
      <c r="R525" s="349" t="s">
        <v>635</v>
      </c>
      <c r="S525" s="349">
        <v>89</v>
      </c>
      <c r="T525" s="349" t="s">
        <v>620</v>
      </c>
      <c r="U525" s="349" t="s">
        <v>1105</v>
      </c>
      <c r="W525" s="349" t="s">
        <v>1105</v>
      </c>
      <c r="X525" s="349">
        <v>4</v>
      </c>
      <c r="Y525" s="349">
        <v>207.6</v>
      </c>
      <c r="Z525" s="349">
        <v>276.8</v>
      </c>
      <c r="AA525" s="349">
        <v>69.2</v>
      </c>
      <c r="AC525" s="350">
        <v>0.19600000000000001</v>
      </c>
      <c r="AD525" s="350">
        <v>6.8000000000000005E-2</v>
      </c>
      <c r="AG525" s="350">
        <v>742</v>
      </c>
      <c r="AH525" s="350">
        <v>871</v>
      </c>
      <c r="AM525" s="350" t="s">
        <v>642</v>
      </c>
      <c r="AN525" s="350" t="s">
        <v>722</v>
      </c>
      <c r="AO525" s="350" t="s">
        <v>1805</v>
      </c>
      <c r="AR525" s="349">
        <v>0</v>
      </c>
      <c r="AT525" s="350">
        <v>1.2003499</v>
      </c>
      <c r="AV525" s="349" t="s">
        <v>1803</v>
      </c>
    </row>
    <row r="526" spans="1:48">
      <c r="A526" s="349" t="s">
        <v>183</v>
      </c>
      <c r="B526" s="349">
        <v>123</v>
      </c>
      <c r="C526" s="349" t="s">
        <v>315</v>
      </c>
      <c r="D526" s="349" t="s">
        <v>316</v>
      </c>
      <c r="E526" s="349">
        <v>0.871</v>
      </c>
      <c r="I526" s="350">
        <v>6445</v>
      </c>
      <c r="J526" s="350">
        <v>-10.542</v>
      </c>
      <c r="N526" s="349">
        <v>184.13</v>
      </c>
      <c r="P526" s="350">
        <v>181.24199999999999</v>
      </c>
      <c r="R526" s="349" t="s">
        <v>635</v>
      </c>
      <c r="S526" s="349">
        <v>89</v>
      </c>
      <c r="T526" s="349" t="s">
        <v>620</v>
      </c>
      <c r="U526" s="349" t="s">
        <v>1105</v>
      </c>
      <c r="W526" s="349" t="s">
        <v>1105</v>
      </c>
      <c r="X526" s="349">
        <v>5</v>
      </c>
      <c r="Y526" s="349">
        <v>437.8</v>
      </c>
      <c r="Z526" s="349">
        <v>473</v>
      </c>
      <c r="AA526" s="349">
        <v>35.200000000000003</v>
      </c>
      <c r="AC526" s="350">
        <v>2.129</v>
      </c>
      <c r="AD526" s="350">
        <v>0.75900000000000001</v>
      </c>
      <c r="AG526" s="350">
        <v>7565</v>
      </c>
      <c r="AH526" s="350">
        <v>8988</v>
      </c>
      <c r="AM526" s="350" t="s">
        <v>1806</v>
      </c>
      <c r="AN526" s="350" t="s">
        <v>666</v>
      </c>
      <c r="AO526" s="350" t="s">
        <v>1316</v>
      </c>
      <c r="AR526" s="349">
        <v>0</v>
      </c>
      <c r="AT526" s="350">
        <v>1.1746068000000001</v>
      </c>
      <c r="AV526" s="349" t="s">
        <v>1803</v>
      </c>
    </row>
    <row r="527" spans="1:48">
      <c r="A527" s="349" t="s">
        <v>183</v>
      </c>
      <c r="B527" s="349">
        <v>123</v>
      </c>
      <c r="C527" s="349" t="s">
        <v>315</v>
      </c>
      <c r="D527" s="349" t="s">
        <v>316</v>
      </c>
      <c r="E527" s="349">
        <v>0.871</v>
      </c>
      <c r="I527" s="350">
        <v>6459</v>
      </c>
      <c r="J527" s="350">
        <v>-11.5</v>
      </c>
      <c r="N527" s="349">
        <v>184.45599999999999</v>
      </c>
      <c r="P527" s="350">
        <v>181.566</v>
      </c>
      <c r="R527" s="349" t="s">
        <v>635</v>
      </c>
      <c r="S527" s="349">
        <v>89</v>
      </c>
      <c r="T527" s="349" t="s">
        <v>620</v>
      </c>
      <c r="U527" s="349" t="s">
        <v>1105</v>
      </c>
      <c r="W527" s="349" t="s">
        <v>1105</v>
      </c>
      <c r="X527" s="349">
        <v>6</v>
      </c>
      <c r="Y527" s="349">
        <v>488.1</v>
      </c>
      <c r="Z527" s="349">
        <v>523.29999999999995</v>
      </c>
      <c r="AA527" s="349">
        <v>35.200000000000003</v>
      </c>
      <c r="AC527" s="350">
        <v>2.1309999999999998</v>
      </c>
      <c r="AD527" s="350">
        <v>0.75900000000000001</v>
      </c>
      <c r="AG527" s="350">
        <v>7577</v>
      </c>
      <c r="AH527" s="350">
        <v>9000</v>
      </c>
      <c r="AM527" s="350" t="s">
        <v>850</v>
      </c>
      <c r="AN527" s="350" t="s">
        <v>639</v>
      </c>
      <c r="AO527" s="350" t="s">
        <v>1807</v>
      </c>
      <c r="AR527" s="349">
        <v>1</v>
      </c>
      <c r="AT527" s="350">
        <v>1.1734960999999999</v>
      </c>
      <c r="AV527" s="349" t="s">
        <v>1803</v>
      </c>
    </row>
    <row r="528" spans="1:48">
      <c r="A528" s="349" t="s">
        <v>183</v>
      </c>
      <c r="B528" s="349">
        <v>124</v>
      </c>
      <c r="C528" s="349" t="s">
        <v>315</v>
      </c>
      <c r="D528" s="349" t="s">
        <v>316</v>
      </c>
      <c r="E528" s="349">
        <v>0.871</v>
      </c>
      <c r="K528" s="350">
        <v>23346</v>
      </c>
      <c r="L528" s="350">
        <v>9.6</v>
      </c>
      <c r="N528" s="349">
        <v>135.91999999999999</v>
      </c>
      <c r="Q528" s="350">
        <v>129.428</v>
      </c>
      <c r="R528" s="349" t="s">
        <v>645</v>
      </c>
      <c r="S528" s="349">
        <v>0</v>
      </c>
      <c r="T528" s="349" t="s">
        <v>646</v>
      </c>
      <c r="U528" s="349" t="s">
        <v>673</v>
      </c>
      <c r="W528" s="349" t="s">
        <v>675</v>
      </c>
      <c r="X528" s="349">
        <v>1</v>
      </c>
      <c r="Y528" s="349">
        <v>29.7</v>
      </c>
      <c r="Z528" s="349">
        <v>83.8</v>
      </c>
      <c r="AA528" s="349">
        <v>54.1</v>
      </c>
      <c r="AE528" s="350">
        <v>6.4909999999999997</v>
      </c>
      <c r="AI528" s="350">
        <v>4658</v>
      </c>
      <c r="AP528" s="350" t="s">
        <v>1651</v>
      </c>
      <c r="AQ528" s="350" t="s">
        <v>1764</v>
      </c>
      <c r="AR528" s="349">
        <v>1</v>
      </c>
      <c r="AU528" s="350">
        <v>5.0152852000000001</v>
      </c>
      <c r="AV528" s="349" t="s">
        <v>1808</v>
      </c>
    </row>
    <row r="529" spans="1:48">
      <c r="A529" s="349" t="s">
        <v>183</v>
      </c>
      <c r="B529" s="349">
        <v>124</v>
      </c>
      <c r="C529" s="349" t="s">
        <v>315</v>
      </c>
      <c r="D529" s="349" t="s">
        <v>316</v>
      </c>
      <c r="E529" s="349">
        <v>0.871</v>
      </c>
      <c r="K529" s="350">
        <v>23170</v>
      </c>
      <c r="L529" s="350">
        <v>9.9269999999999996</v>
      </c>
      <c r="N529" s="349">
        <v>132.88</v>
      </c>
      <c r="Q529" s="350">
        <v>126.532</v>
      </c>
      <c r="R529" s="349" t="s">
        <v>645</v>
      </c>
      <c r="S529" s="349">
        <v>0</v>
      </c>
      <c r="T529" s="349" t="s">
        <v>646</v>
      </c>
      <c r="U529" s="349" t="s">
        <v>673</v>
      </c>
      <c r="W529" s="349" t="s">
        <v>675</v>
      </c>
      <c r="X529" s="349">
        <v>2</v>
      </c>
      <c r="Y529" s="349">
        <v>412.8</v>
      </c>
      <c r="Z529" s="349">
        <v>465.2</v>
      </c>
      <c r="AA529" s="349">
        <v>52.5</v>
      </c>
      <c r="AE529" s="350">
        <v>6.3479999999999999</v>
      </c>
      <c r="AI529" s="350">
        <v>4621</v>
      </c>
      <c r="AP529" s="350" t="s">
        <v>1421</v>
      </c>
      <c r="AQ529" s="350" t="s">
        <v>1548</v>
      </c>
      <c r="AR529" s="349">
        <v>0</v>
      </c>
      <c r="AU529" s="350">
        <v>5.0167741000000001</v>
      </c>
      <c r="AV529" s="349" t="s">
        <v>1808</v>
      </c>
    </row>
    <row r="530" spans="1:48">
      <c r="A530" s="349" t="s">
        <v>183</v>
      </c>
      <c r="B530" s="349">
        <v>125</v>
      </c>
      <c r="C530" s="349" t="s">
        <v>317</v>
      </c>
      <c r="D530" s="349" t="s">
        <v>318</v>
      </c>
      <c r="E530" s="349">
        <v>0.7</v>
      </c>
      <c r="G530" s="350">
        <v>10237</v>
      </c>
      <c r="H530" s="350">
        <v>0.45100000000000001</v>
      </c>
      <c r="N530" s="349">
        <v>187.55099999999999</v>
      </c>
      <c r="O530" s="350">
        <v>186.15299999999999</v>
      </c>
      <c r="R530" s="349" t="s">
        <v>619</v>
      </c>
      <c r="S530" s="349">
        <v>0</v>
      </c>
      <c r="T530" s="349" t="s">
        <v>620</v>
      </c>
      <c r="U530" s="349" t="s">
        <v>1105</v>
      </c>
      <c r="W530" s="349" t="s">
        <v>1105</v>
      </c>
      <c r="X530" s="349">
        <v>1</v>
      </c>
      <c r="Y530" s="349">
        <v>13.2</v>
      </c>
      <c r="Z530" s="349">
        <v>38.4</v>
      </c>
      <c r="AA530" s="349">
        <v>25.2</v>
      </c>
      <c r="AB530" s="350">
        <v>1.399</v>
      </c>
      <c r="AF530" s="350">
        <v>6992</v>
      </c>
      <c r="AJ530" s="350" t="s">
        <v>1240</v>
      </c>
      <c r="AK530" s="350" t="s">
        <v>1255</v>
      </c>
      <c r="AL530" s="350" t="s">
        <v>1809</v>
      </c>
      <c r="AR530" s="349">
        <v>0</v>
      </c>
      <c r="AS530" s="350">
        <v>0.68309609999999998</v>
      </c>
      <c r="AV530" s="349" t="s">
        <v>1810</v>
      </c>
    </row>
    <row r="531" spans="1:48">
      <c r="A531" s="349" t="s">
        <v>183</v>
      </c>
      <c r="B531" s="349">
        <v>125</v>
      </c>
      <c r="C531" s="349" t="s">
        <v>317</v>
      </c>
      <c r="D531" s="349" t="s">
        <v>318</v>
      </c>
      <c r="E531" s="349">
        <v>0.7</v>
      </c>
      <c r="G531" s="350">
        <v>10266</v>
      </c>
      <c r="H531" s="350">
        <v>0</v>
      </c>
      <c r="N531" s="349">
        <v>188.31</v>
      </c>
      <c r="O531" s="350">
        <v>186.90600000000001</v>
      </c>
      <c r="R531" s="349" t="s">
        <v>619</v>
      </c>
      <c r="S531" s="349">
        <v>0</v>
      </c>
      <c r="T531" s="349" t="s">
        <v>620</v>
      </c>
      <c r="U531" s="349" t="s">
        <v>1105</v>
      </c>
      <c r="W531" s="349" t="s">
        <v>1105</v>
      </c>
      <c r="X531" s="349">
        <v>2</v>
      </c>
      <c r="Y531" s="349">
        <v>53.5</v>
      </c>
      <c r="Z531" s="349">
        <v>78.599999999999994</v>
      </c>
      <c r="AA531" s="349">
        <v>25.2</v>
      </c>
      <c r="AB531" s="350">
        <v>1.4039999999999999</v>
      </c>
      <c r="AF531" s="350">
        <v>7006</v>
      </c>
      <c r="AJ531" s="350" t="s">
        <v>656</v>
      </c>
      <c r="AK531" s="350" t="s">
        <v>884</v>
      </c>
      <c r="AL531" s="350" t="s">
        <v>1811</v>
      </c>
      <c r="AR531" s="349">
        <v>1</v>
      </c>
      <c r="AS531" s="350">
        <v>0.68278810000000001</v>
      </c>
      <c r="AV531" s="349" t="s">
        <v>1810</v>
      </c>
    </row>
    <row r="532" spans="1:48">
      <c r="A532" s="349" t="s">
        <v>183</v>
      </c>
      <c r="B532" s="349">
        <v>125</v>
      </c>
      <c r="C532" s="349" t="s">
        <v>317</v>
      </c>
      <c r="D532" s="349" t="s">
        <v>318</v>
      </c>
      <c r="E532" s="349">
        <v>0.7</v>
      </c>
      <c r="F532" s="350" t="s">
        <v>630</v>
      </c>
      <c r="G532" s="350">
        <v>2170</v>
      </c>
      <c r="H532" s="350">
        <v>6.0839999999999996</v>
      </c>
      <c r="M532" s="350">
        <v>10.695817</v>
      </c>
      <c r="N532" s="349">
        <v>43.847999999999999</v>
      </c>
      <c r="O532" s="350">
        <v>43.518999999999998</v>
      </c>
      <c r="R532" s="349" t="s">
        <v>619</v>
      </c>
      <c r="S532" s="349">
        <v>0</v>
      </c>
      <c r="T532" s="349" t="s">
        <v>620</v>
      </c>
      <c r="U532" s="349" t="s">
        <v>1105</v>
      </c>
      <c r="W532" s="349" t="s">
        <v>1105</v>
      </c>
      <c r="X532" s="349">
        <v>3</v>
      </c>
      <c r="Y532" s="349">
        <v>82.4</v>
      </c>
      <c r="Z532" s="349">
        <v>144.69999999999999</v>
      </c>
      <c r="AA532" s="349">
        <v>62.3</v>
      </c>
      <c r="AB532" s="350">
        <v>0.32900000000000001</v>
      </c>
      <c r="AF532" s="350">
        <v>1491</v>
      </c>
      <c r="AJ532" s="350" t="s">
        <v>631</v>
      </c>
      <c r="AK532" s="350" t="s">
        <v>661</v>
      </c>
      <c r="AL532" s="350" t="s">
        <v>1812</v>
      </c>
      <c r="AR532" s="349">
        <v>0</v>
      </c>
      <c r="AS532" s="350">
        <v>0.68694239999999995</v>
      </c>
      <c r="AV532" s="349" t="s">
        <v>1810</v>
      </c>
    </row>
    <row r="533" spans="1:48">
      <c r="A533" s="349" t="s">
        <v>183</v>
      </c>
      <c r="B533" s="349">
        <v>125</v>
      </c>
      <c r="C533" s="349" t="s">
        <v>317</v>
      </c>
      <c r="D533" s="349" t="s">
        <v>318</v>
      </c>
      <c r="E533" s="349">
        <v>0.7</v>
      </c>
      <c r="F533" s="350" t="s">
        <v>634</v>
      </c>
      <c r="I533" s="350">
        <v>5262</v>
      </c>
      <c r="J533" s="350">
        <v>9.359</v>
      </c>
      <c r="M533" s="350">
        <v>66.767135499999995</v>
      </c>
      <c r="N533" s="349">
        <v>146.11199999999999</v>
      </c>
      <c r="P533" s="350">
        <v>143.78100000000001</v>
      </c>
      <c r="R533" s="349" t="s">
        <v>635</v>
      </c>
      <c r="S533" s="349">
        <v>89</v>
      </c>
      <c r="T533" s="349" t="s">
        <v>620</v>
      </c>
      <c r="U533" s="349" t="s">
        <v>1105</v>
      </c>
      <c r="W533" s="349" t="s">
        <v>1105</v>
      </c>
      <c r="X533" s="349">
        <v>4</v>
      </c>
      <c r="Y533" s="349">
        <v>200.7</v>
      </c>
      <c r="Z533" s="349">
        <v>290.60000000000002</v>
      </c>
      <c r="AA533" s="349">
        <v>89.9</v>
      </c>
      <c r="AC533" s="350">
        <v>1.7210000000000001</v>
      </c>
      <c r="AD533" s="350">
        <v>0.60899999999999999</v>
      </c>
      <c r="AG533" s="350">
        <v>6365</v>
      </c>
      <c r="AH533" s="350">
        <v>7450</v>
      </c>
      <c r="AM533" s="350" t="s">
        <v>1000</v>
      </c>
      <c r="AN533" s="350" t="s">
        <v>697</v>
      </c>
      <c r="AO533" s="350" t="s">
        <v>1813</v>
      </c>
      <c r="AR533" s="349">
        <v>0</v>
      </c>
      <c r="AT533" s="350">
        <v>1.1969428</v>
      </c>
      <c r="AV533" s="349" t="s">
        <v>1810</v>
      </c>
    </row>
    <row r="534" spans="1:48">
      <c r="A534" s="349" t="s">
        <v>183</v>
      </c>
      <c r="B534" s="349">
        <v>125</v>
      </c>
      <c r="C534" s="349" t="s">
        <v>317</v>
      </c>
      <c r="D534" s="349" t="s">
        <v>318</v>
      </c>
      <c r="E534" s="349">
        <v>0.7</v>
      </c>
      <c r="I534" s="350">
        <v>6479</v>
      </c>
      <c r="J534" s="350">
        <v>-10.87</v>
      </c>
      <c r="N534" s="349">
        <v>184.78399999999999</v>
      </c>
      <c r="P534" s="350">
        <v>181.887</v>
      </c>
      <c r="R534" s="349" t="s">
        <v>635</v>
      </c>
      <c r="S534" s="349">
        <v>89</v>
      </c>
      <c r="T534" s="349" t="s">
        <v>620</v>
      </c>
      <c r="U534" s="349" t="s">
        <v>1105</v>
      </c>
      <c r="W534" s="349" t="s">
        <v>1105</v>
      </c>
      <c r="X534" s="349">
        <v>5</v>
      </c>
      <c r="Y534" s="349">
        <v>437.8</v>
      </c>
      <c r="Z534" s="349">
        <v>473</v>
      </c>
      <c r="AA534" s="349">
        <v>35.200000000000003</v>
      </c>
      <c r="AC534" s="350">
        <v>2.1349999999999998</v>
      </c>
      <c r="AD534" s="350">
        <v>0.76100000000000001</v>
      </c>
      <c r="AG534" s="350">
        <v>7603</v>
      </c>
      <c r="AH534" s="350">
        <v>9033</v>
      </c>
      <c r="AM534" s="350" t="s">
        <v>1000</v>
      </c>
      <c r="AN534" s="350" t="s">
        <v>671</v>
      </c>
      <c r="AO534" s="350" t="s">
        <v>729</v>
      </c>
      <c r="AR534" s="349">
        <v>0</v>
      </c>
      <c r="AT534" s="350">
        <v>1.1740443</v>
      </c>
      <c r="AV534" s="349" t="s">
        <v>1810</v>
      </c>
    </row>
    <row r="535" spans="1:48">
      <c r="A535" s="349" t="s">
        <v>183</v>
      </c>
      <c r="B535" s="349">
        <v>125</v>
      </c>
      <c r="C535" s="349" t="s">
        <v>317</v>
      </c>
      <c r="D535" s="349" t="s">
        <v>318</v>
      </c>
      <c r="E535" s="349">
        <v>0.7</v>
      </c>
      <c r="I535" s="350">
        <v>6487</v>
      </c>
      <c r="J535" s="350">
        <v>-11.5</v>
      </c>
      <c r="N535" s="349">
        <v>185.50700000000001</v>
      </c>
      <c r="P535" s="350">
        <v>182.601</v>
      </c>
      <c r="R535" s="349" t="s">
        <v>635</v>
      </c>
      <c r="S535" s="349">
        <v>89</v>
      </c>
      <c r="T535" s="349" t="s">
        <v>620</v>
      </c>
      <c r="U535" s="349" t="s">
        <v>1105</v>
      </c>
      <c r="W535" s="349" t="s">
        <v>1105</v>
      </c>
      <c r="X535" s="349">
        <v>6</v>
      </c>
      <c r="Y535" s="349">
        <v>488.1</v>
      </c>
      <c r="Z535" s="349">
        <v>523.29999999999995</v>
      </c>
      <c r="AA535" s="349">
        <v>35.200000000000003</v>
      </c>
      <c r="AC535" s="350">
        <v>2.1419999999999999</v>
      </c>
      <c r="AD535" s="350">
        <v>0.76300000000000001</v>
      </c>
      <c r="AG535" s="350">
        <v>7610</v>
      </c>
      <c r="AH535" s="350">
        <v>9037</v>
      </c>
      <c r="AM535" s="350" t="s">
        <v>1000</v>
      </c>
      <c r="AN535" s="350" t="s">
        <v>695</v>
      </c>
      <c r="AO535" s="350" t="s">
        <v>1814</v>
      </c>
      <c r="AR535" s="349">
        <v>1</v>
      </c>
      <c r="AT535" s="350">
        <v>1.1733112999999999</v>
      </c>
      <c r="AV535" s="349" t="s">
        <v>1810</v>
      </c>
    </row>
    <row r="536" spans="1:48">
      <c r="A536" s="349" t="s">
        <v>183</v>
      </c>
      <c r="B536" s="349">
        <v>126</v>
      </c>
      <c r="C536" s="349" t="s">
        <v>317</v>
      </c>
      <c r="D536" s="349" t="s">
        <v>318</v>
      </c>
      <c r="E536" s="349">
        <v>0.7</v>
      </c>
      <c r="K536" s="350">
        <v>23617</v>
      </c>
      <c r="L536" s="350">
        <v>9.6</v>
      </c>
      <c r="N536" s="349">
        <v>137.55699999999999</v>
      </c>
      <c r="Q536" s="350">
        <v>130.988</v>
      </c>
      <c r="R536" s="349" t="s">
        <v>645</v>
      </c>
      <c r="S536" s="349">
        <v>0</v>
      </c>
      <c r="T536" s="349" t="s">
        <v>646</v>
      </c>
      <c r="U536" s="349" t="s">
        <v>673</v>
      </c>
      <c r="W536" s="349" t="s">
        <v>675</v>
      </c>
      <c r="X536" s="349">
        <v>1</v>
      </c>
      <c r="Y536" s="349">
        <v>29.5</v>
      </c>
      <c r="Z536" s="349">
        <v>83.8</v>
      </c>
      <c r="AA536" s="349">
        <v>54.3</v>
      </c>
      <c r="AE536" s="350">
        <v>6.569</v>
      </c>
      <c r="AI536" s="350">
        <v>4712</v>
      </c>
      <c r="AP536" s="350" t="s">
        <v>1678</v>
      </c>
      <c r="AQ536" s="350" t="s">
        <v>1798</v>
      </c>
      <c r="AR536" s="349">
        <v>1</v>
      </c>
      <c r="AU536" s="350">
        <v>5.0151374999999998</v>
      </c>
      <c r="AV536" s="349" t="s">
        <v>1815</v>
      </c>
    </row>
    <row r="537" spans="1:48">
      <c r="A537" s="349" t="s">
        <v>183</v>
      </c>
      <c r="B537" s="349">
        <v>126</v>
      </c>
      <c r="C537" s="349" t="s">
        <v>317</v>
      </c>
      <c r="D537" s="349" t="s">
        <v>318</v>
      </c>
      <c r="E537" s="349">
        <v>0.7</v>
      </c>
      <c r="F537" s="350" t="s">
        <v>764</v>
      </c>
      <c r="K537" s="350">
        <v>3750</v>
      </c>
      <c r="L537" s="350">
        <v>0.95499999999999996</v>
      </c>
      <c r="N537" s="349">
        <v>6.4240000000000004</v>
      </c>
      <c r="Q537" s="350">
        <v>6.12</v>
      </c>
      <c r="R537" s="349" t="s">
        <v>645</v>
      </c>
      <c r="S537" s="349">
        <v>0</v>
      </c>
      <c r="T537" s="349" t="s">
        <v>646</v>
      </c>
      <c r="U537" s="349" t="s">
        <v>673</v>
      </c>
      <c r="W537" s="349" t="s">
        <v>675</v>
      </c>
      <c r="X537" s="349">
        <v>2</v>
      </c>
      <c r="Y537" s="349">
        <v>234.7</v>
      </c>
      <c r="Z537" s="349">
        <v>264</v>
      </c>
      <c r="AA537" s="349">
        <v>29.3</v>
      </c>
      <c r="AE537" s="350">
        <v>0.30499999999999999</v>
      </c>
      <c r="AI537" s="350">
        <v>758</v>
      </c>
      <c r="AP537" s="350" t="s">
        <v>1727</v>
      </c>
      <c r="AQ537" s="350" t="s">
        <v>1800</v>
      </c>
      <c r="AR537" s="349">
        <v>0</v>
      </c>
      <c r="AU537" s="350">
        <v>4.9757404000000003</v>
      </c>
      <c r="AV537" s="349" t="s">
        <v>1815</v>
      </c>
    </row>
    <row r="538" spans="1:48">
      <c r="A538" s="349" t="s">
        <v>183</v>
      </c>
      <c r="B538" s="349">
        <v>126</v>
      </c>
      <c r="C538" s="349" t="s">
        <v>317</v>
      </c>
      <c r="D538" s="349" t="s">
        <v>318</v>
      </c>
      <c r="E538" s="349">
        <v>0.7</v>
      </c>
      <c r="K538" s="350">
        <v>23453</v>
      </c>
      <c r="L538" s="350">
        <v>9.8580000000000005</v>
      </c>
      <c r="N538" s="349">
        <v>134.773</v>
      </c>
      <c r="Q538" s="350">
        <v>128.33600000000001</v>
      </c>
      <c r="R538" s="349" t="s">
        <v>645</v>
      </c>
      <c r="S538" s="349">
        <v>0</v>
      </c>
      <c r="T538" s="349" t="s">
        <v>646</v>
      </c>
      <c r="U538" s="349" t="s">
        <v>673</v>
      </c>
      <c r="W538" s="349" t="s">
        <v>675</v>
      </c>
      <c r="X538" s="349">
        <v>3</v>
      </c>
      <c r="Y538" s="349">
        <v>412.8</v>
      </c>
      <c r="Z538" s="349">
        <v>465.4</v>
      </c>
      <c r="AA538" s="349">
        <v>52.7</v>
      </c>
      <c r="AE538" s="350">
        <v>6.4379999999999997</v>
      </c>
      <c r="AI538" s="350">
        <v>4677</v>
      </c>
      <c r="AP538" s="350" t="s">
        <v>1325</v>
      </c>
      <c r="AQ538" s="350" t="s">
        <v>1816</v>
      </c>
      <c r="AR538" s="349">
        <v>0</v>
      </c>
      <c r="AU538" s="350">
        <v>5.0163133000000002</v>
      </c>
      <c r="AV538" s="349" t="s">
        <v>1815</v>
      </c>
    </row>
    <row r="539" spans="1:48">
      <c r="A539" s="349" t="s">
        <v>183</v>
      </c>
      <c r="B539" s="349">
        <v>127</v>
      </c>
      <c r="C539" s="349" t="s">
        <v>1817</v>
      </c>
      <c r="D539" s="349" t="s">
        <v>506</v>
      </c>
      <c r="E539" s="349">
        <v>0.81</v>
      </c>
      <c r="G539" s="350">
        <v>10267</v>
      </c>
      <c r="H539" s="350">
        <v>0.46400000000000002</v>
      </c>
      <c r="N539" s="349">
        <v>187.64099999999999</v>
      </c>
      <c r="O539" s="350">
        <v>186.24100000000001</v>
      </c>
      <c r="R539" s="349" t="s">
        <v>619</v>
      </c>
      <c r="S539" s="349">
        <v>0</v>
      </c>
      <c r="T539" s="349" t="s">
        <v>620</v>
      </c>
      <c r="U539" s="349" t="s">
        <v>1105</v>
      </c>
      <c r="W539" s="349" t="s">
        <v>1105</v>
      </c>
      <c r="X539" s="349">
        <v>1</v>
      </c>
      <c r="Y539" s="349">
        <v>13.2</v>
      </c>
      <c r="Z539" s="349">
        <v>38.4</v>
      </c>
      <c r="AA539" s="349">
        <v>25.2</v>
      </c>
      <c r="AB539" s="350">
        <v>1.4</v>
      </c>
      <c r="AF539" s="350">
        <v>7011</v>
      </c>
      <c r="AJ539" s="350" t="s">
        <v>1227</v>
      </c>
      <c r="AK539" s="350" t="s">
        <v>1818</v>
      </c>
      <c r="AL539" s="350" t="s">
        <v>1819</v>
      </c>
      <c r="AR539" s="349">
        <v>0</v>
      </c>
      <c r="AS539" s="350">
        <v>0.68317910000000004</v>
      </c>
      <c r="AV539" s="349" t="s">
        <v>1820</v>
      </c>
    </row>
    <row r="540" spans="1:48">
      <c r="A540" s="349" t="s">
        <v>183</v>
      </c>
      <c r="B540" s="349">
        <v>127</v>
      </c>
      <c r="C540" s="349" t="s">
        <v>1817</v>
      </c>
      <c r="D540" s="349" t="s">
        <v>506</v>
      </c>
      <c r="E540" s="349">
        <v>0.81</v>
      </c>
      <c r="G540" s="350">
        <v>10285</v>
      </c>
      <c r="H540" s="350">
        <v>0</v>
      </c>
      <c r="N540" s="349">
        <v>188.50299999999999</v>
      </c>
      <c r="O540" s="350">
        <v>187.09700000000001</v>
      </c>
      <c r="R540" s="349" t="s">
        <v>619</v>
      </c>
      <c r="S540" s="349">
        <v>0</v>
      </c>
      <c r="T540" s="349" t="s">
        <v>620</v>
      </c>
      <c r="U540" s="349" t="s">
        <v>1105</v>
      </c>
      <c r="W540" s="349" t="s">
        <v>1105</v>
      </c>
      <c r="X540" s="349">
        <v>2</v>
      </c>
      <c r="Y540" s="349">
        <v>53.5</v>
      </c>
      <c r="Z540" s="349">
        <v>78.599999999999994</v>
      </c>
      <c r="AA540" s="349">
        <v>25.2</v>
      </c>
      <c r="AB540" s="350">
        <v>1.405</v>
      </c>
      <c r="AF540" s="350">
        <v>7020</v>
      </c>
      <c r="AJ540" s="350" t="s">
        <v>623</v>
      </c>
      <c r="AK540" s="350" t="s">
        <v>792</v>
      </c>
      <c r="AL540" s="350" t="s">
        <v>1821</v>
      </c>
      <c r="AR540" s="349">
        <v>1</v>
      </c>
      <c r="AS540" s="350">
        <v>0.68286199999999997</v>
      </c>
      <c r="AV540" s="349" t="s">
        <v>1820</v>
      </c>
    </row>
    <row r="541" spans="1:48">
      <c r="A541" s="349" t="s">
        <v>183</v>
      </c>
      <c r="B541" s="349">
        <v>127</v>
      </c>
      <c r="C541" s="349" t="s">
        <v>1817</v>
      </c>
      <c r="D541" s="349" t="s">
        <v>506</v>
      </c>
      <c r="E541" s="349">
        <v>0.81</v>
      </c>
      <c r="F541" s="350" t="s">
        <v>630</v>
      </c>
      <c r="G541" s="350">
        <v>2541</v>
      </c>
      <c r="H541" s="350">
        <v>-1.6919999999999999</v>
      </c>
      <c r="M541" s="350">
        <v>10.975054500000001</v>
      </c>
      <c r="N541" s="349">
        <v>52.063000000000002</v>
      </c>
      <c r="O541" s="350">
        <v>51.674999999999997</v>
      </c>
      <c r="R541" s="349" t="s">
        <v>619</v>
      </c>
      <c r="S541" s="349">
        <v>0</v>
      </c>
      <c r="T541" s="349" t="s">
        <v>620</v>
      </c>
      <c r="U541" s="349" t="s">
        <v>1105</v>
      </c>
      <c r="W541" s="349" t="s">
        <v>1105</v>
      </c>
      <c r="X541" s="349">
        <v>3</v>
      </c>
      <c r="Y541" s="349">
        <v>82.4</v>
      </c>
      <c r="Z541" s="349">
        <v>146.6</v>
      </c>
      <c r="AA541" s="349">
        <v>64.2</v>
      </c>
      <c r="AB541" s="350">
        <v>0.38800000000000001</v>
      </c>
      <c r="AF541" s="350">
        <v>1733</v>
      </c>
      <c r="AJ541" s="350" t="s">
        <v>686</v>
      </c>
      <c r="AK541" s="350" t="s">
        <v>628</v>
      </c>
      <c r="AL541" s="350" t="s">
        <v>1822</v>
      </c>
      <c r="AR541" s="349">
        <v>0</v>
      </c>
      <c r="AS541" s="350">
        <v>0.68170640000000005</v>
      </c>
      <c r="AV541" s="349" t="s">
        <v>1820</v>
      </c>
    </row>
    <row r="542" spans="1:48">
      <c r="A542" s="349" t="s">
        <v>183</v>
      </c>
      <c r="B542" s="349">
        <v>127</v>
      </c>
      <c r="C542" s="349" t="s">
        <v>1817</v>
      </c>
      <c r="D542" s="349" t="s">
        <v>506</v>
      </c>
      <c r="E542" s="349">
        <v>0.81</v>
      </c>
      <c r="F542" s="350" t="s">
        <v>634</v>
      </c>
      <c r="I542" s="350">
        <v>6230</v>
      </c>
      <c r="J542" s="350">
        <v>8.44</v>
      </c>
      <c r="M542" s="350">
        <v>70.972477100000006</v>
      </c>
      <c r="N542" s="349">
        <v>179.721</v>
      </c>
      <c r="P542" s="350">
        <v>176.857</v>
      </c>
      <c r="R542" s="349" t="s">
        <v>635</v>
      </c>
      <c r="S542" s="349">
        <v>89</v>
      </c>
      <c r="T542" s="349" t="s">
        <v>620</v>
      </c>
      <c r="U542" s="349" t="s">
        <v>1105</v>
      </c>
      <c r="W542" s="349" t="s">
        <v>1105</v>
      </c>
      <c r="X542" s="349">
        <v>4</v>
      </c>
      <c r="Y542" s="349">
        <v>201.9</v>
      </c>
      <c r="Z542" s="349">
        <v>296.3</v>
      </c>
      <c r="AA542" s="349">
        <v>94.4</v>
      </c>
      <c r="AC542" s="350">
        <v>2.1150000000000002</v>
      </c>
      <c r="AD542" s="350">
        <v>0.749</v>
      </c>
      <c r="AG542" s="350">
        <v>7538</v>
      </c>
      <c r="AH542" s="350">
        <v>8816</v>
      </c>
      <c r="AM542" s="350" t="s">
        <v>636</v>
      </c>
      <c r="AN542" s="350" t="s">
        <v>637</v>
      </c>
      <c r="AO542" s="350" t="s">
        <v>1823</v>
      </c>
      <c r="AR542" s="349">
        <v>0</v>
      </c>
      <c r="AT542" s="350">
        <v>1.1959241</v>
      </c>
      <c r="AV542" s="349" t="s">
        <v>1820</v>
      </c>
    </row>
    <row r="543" spans="1:48">
      <c r="A543" s="349" t="s">
        <v>183</v>
      </c>
      <c r="B543" s="349">
        <v>127</v>
      </c>
      <c r="C543" s="349" t="s">
        <v>1817</v>
      </c>
      <c r="D543" s="349" t="s">
        <v>506</v>
      </c>
      <c r="E543" s="349">
        <v>0.81</v>
      </c>
      <c r="I543" s="350">
        <v>6493</v>
      </c>
      <c r="J543" s="350">
        <v>-10.926</v>
      </c>
      <c r="N543" s="349">
        <v>185.08699999999999</v>
      </c>
      <c r="P543" s="350">
        <v>182.18600000000001</v>
      </c>
      <c r="R543" s="349" t="s">
        <v>635</v>
      </c>
      <c r="S543" s="349">
        <v>89</v>
      </c>
      <c r="T543" s="349" t="s">
        <v>620</v>
      </c>
      <c r="U543" s="349" t="s">
        <v>1105</v>
      </c>
      <c r="W543" s="349" t="s">
        <v>1105</v>
      </c>
      <c r="X543" s="349">
        <v>5</v>
      </c>
      <c r="Y543" s="349">
        <v>437.8</v>
      </c>
      <c r="Z543" s="349">
        <v>473</v>
      </c>
      <c r="AA543" s="349">
        <v>35.200000000000003</v>
      </c>
      <c r="AC543" s="350">
        <v>2.1389999999999998</v>
      </c>
      <c r="AD543" s="350">
        <v>0.76200000000000001</v>
      </c>
      <c r="AG543" s="350">
        <v>7619</v>
      </c>
      <c r="AH543" s="350">
        <v>9050</v>
      </c>
      <c r="AM543" s="350" t="s">
        <v>973</v>
      </c>
      <c r="AN543" s="350" t="s">
        <v>1427</v>
      </c>
      <c r="AO543" s="350" t="s">
        <v>1735</v>
      </c>
      <c r="AR543" s="349">
        <v>0</v>
      </c>
      <c r="AT543" s="350">
        <v>1.1739847000000001</v>
      </c>
      <c r="AV543" s="349" t="s">
        <v>1820</v>
      </c>
    </row>
    <row r="544" spans="1:48">
      <c r="A544" s="349" t="s">
        <v>183</v>
      </c>
      <c r="B544" s="349">
        <v>127</v>
      </c>
      <c r="C544" s="349" t="s">
        <v>1817</v>
      </c>
      <c r="D544" s="349" t="s">
        <v>506</v>
      </c>
      <c r="E544" s="349">
        <v>0.81</v>
      </c>
      <c r="I544" s="350">
        <v>6480</v>
      </c>
      <c r="J544" s="350">
        <v>-11.5</v>
      </c>
      <c r="N544" s="349">
        <v>185.184</v>
      </c>
      <c r="P544" s="350">
        <v>182.28399999999999</v>
      </c>
      <c r="R544" s="349" t="s">
        <v>635</v>
      </c>
      <c r="S544" s="349">
        <v>89</v>
      </c>
      <c r="T544" s="349" t="s">
        <v>620</v>
      </c>
      <c r="U544" s="349" t="s">
        <v>1105</v>
      </c>
      <c r="W544" s="349" t="s">
        <v>1105</v>
      </c>
      <c r="X544" s="349">
        <v>6</v>
      </c>
      <c r="Y544" s="349">
        <v>488.1</v>
      </c>
      <c r="Z544" s="349">
        <v>523.29999999999995</v>
      </c>
      <c r="AA544" s="349">
        <v>35.200000000000003</v>
      </c>
      <c r="AC544" s="350">
        <v>2.1389999999999998</v>
      </c>
      <c r="AD544" s="350">
        <v>0.76200000000000001</v>
      </c>
      <c r="AG544" s="350">
        <v>7602</v>
      </c>
      <c r="AH544" s="350">
        <v>9027</v>
      </c>
      <c r="AM544" s="350" t="s">
        <v>691</v>
      </c>
      <c r="AN544" s="350" t="s">
        <v>738</v>
      </c>
      <c r="AO544" s="350" t="s">
        <v>1824</v>
      </c>
      <c r="AR544" s="349">
        <v>1</v>
      </c>
      <c r="AT544" s="350">
        <v>1.1733169999999999</v>
      </c>
      <c r="AV544" s="349" t="s">
        <v>1820</v>
      </c>
    </row>
    <row r="545" spans="1:48">
      <c r="A545" s="349" t="s">
        <v>183</v>
      </c>
      <c r="B545" s="349">
        <v>128</v>
      </c>
      <c r="C545" s="349" t="s">
        <v>1817</v>
      </c>
      <c r="D545" s="349" t="s">
        <v>506</v>
      </c>
      <c r="E545" s="349">
        <v>0.81</v>
      </c>
      <c r="K545" s="350">
        <v>23526</v>
      </c>
      <c r="L545" s="350">
        <v>9.6</v>
      </c>
      <c r="N545" s="349">
        <v>137.017</v>
      </c>
      <c r="Q545" s="350">
        <v>130.47300000000001</v>
      </c>
      <c r="R545" s="349" t="s">
        <v>645</v>
      </c>
      <c r="S545" s="349">
        <v>0</v>
      </c>
      <c r="T545" s="349" t="s">
        <v>646</v>
      </c>
      <c r="U545" s="349" t="s">
        <v>673</v>
      </c>
      <c r="W545" s="349" t="s">
        <v>675</v>
      </c>
      <c r="X545" s="349">
        <v>1</v>
      </c>
      <c r="Y545" s="349">
        <v>29.5</v>
      </c>
      <c r="Z545" s="349">
        <v>83.8</v>
      </c>
      <c r="AA545" s="349">
        <v>54.3</v>
      </c>
      <c r="AE545" s="350">
        <v>6.5439999999999996</v>
      </c>
      <c r="AI545" s="350">
        <v>4693</v>
      </c>
      <c r="AP545" s="350" t="s">
        <v>1678</v>
      </c>
      <c r="AQ545" s="350" t="s">
        <v>1798</v>
      </c>
      <c r="AR545" s="349">
        <v>1</v>
      </c>
      <c r="AU545" s="350">
        <v>5.0152909000000001</v>
      </c>
      <c r="AV545" s="349" t="s">
        <v>1825</v>
      </c>
    </row>
    <row r="546" spans="1:48">
      <c r="A546" s="349" t="s">
        <v>183</v>
      </c>
      <c r="B546" s="349">
        <v>128</v>
      </c>
      <c r="C546" s="349" t="s">
        <v>1817</v>
      </c>
      <c r="D546" s="349" t="s">
        <v>506</v>
      </c>
      <c r="E546" s="349">
        <v>0.81</v>
      </c>
      <c r="K546" s="350">
        <v>23351</v>
      </c>
      <c r="L546" s="350">
        <v>9.8789999999999996</v>
      </c>
      <c r="N546" s="349">
        <v>133.94300000000001</v>
      </c>
      <c r="Q546" s="350">
        <v>127.544</v>
      </c>
      <c r="R546" s="349" t="s">
        <v>645</v>
      </c>
      <c r="S546" s="349">
        <v>0</v>
      </c>
      <c r="T546" s="349" t="s">
        <v>646</v>
      </c>
      <c r="U546" s="349" t="s">
        <v>673</v>
      </c>
      <c r="W546" s="349" t="s">
        <v>675</v>
      </c>
      <c r="X546" s="349">
        <v>2</v>
      </c>
      <c r="Y546" s="349">
        <v>412.8</v>
      </c>
      <c r="Z546" s="349">
        <v>465.4</v>
      </c>
      <c r="AA546" s="349">
        <v>52.7</v>
      </c>
      <c r="AE546" s="350">
        <v>6.3979999999999997</v>
      </c>
      <c r="AI546" s="350">
        <v>4657</v>
      </c>
      <c r="AP546" s="350" t="s">
        <v>1490</v>
      </c>
      <c r="AQ546" s="350" t="s">
        <v>1826</v>
      </c>
      <c r="AR546" s="349">
        <v>0</v>
      </c>
      <c r="AU546" s="350">
        <v>5.0165630999999999</v>
      </c>
      <c r="AV546" s="349" t="s">
        <v>1825</v>
      </c>
    </row>
    <row r="547" spans="1:48">
      <c r="A547" s="349" t="s">
        <v>183</v>
      </c>
      <c r="B547" s="349">
        <v>129</v>
      </c>
      <c r="C547" s="349" t="s">
        <v>1827</v>
      </c>
      <c r="D547" s="349" t="s">
        <v>506</v>
      </c>
      <c r="E547" s="349">
        <v>0.745</v>
      </c>
      <c r="G547" s="350">
        <v>10277</v>
      </c>
      <c r="H547" s="350">
        <v>0.45200000000000001</v>
      </c>
      <c r="N547" s="349">
        <v>187.55199999999999</v>
      </c>
      <c r="O547" s="350">
        <v>186.15299999999999</v>
      </c>
      <c r="R547" s="349" t="s">
        <v>619</v>
      </c>
      <c r="S547" s="349">
        <v>0</v>
      </c>
      <c r="T547" s="349" t="s">
        <v>620</v>
      </c>
      <c r="U547" s="349" t="s">
        <v>1083</v>
      </c>
      <c r="W547" s="349" t="s">
        <v>1083</v>
      </c>
      <c r="X547" s="349">
        <v>1</v>
      </c>
      <c r="Y547" s="349">
        <v>13.2</v>
      </c>
      <c r="Z547" s="349">
        <v>38.4</v>
      </c>
      <c r="AA547" s="349">
        <v>25.2</v>
      </c>
      <c r="AB547" s="350">
        <v>1.399</v>
      </c>
      <c r="AF547" s="350">
        <v>7022</v>
      </c>
      <c r="AJ547" s="350" t="s">
        <v>1295</v>
      </c>
      <c r="AK547" s="350" t="s">
        <v>1635</v>
      </c>
      <c r="AL547" s="350" t="s">
        <v>1828</v>
      </c>
      <c r="AR547" s="349">
        <v>0</v>
      </c>
      <c r="AS547" s="350">
        <v>0.68339079999999996</v>
      </c>
      <c r="AV547" s="349" t="s">
        <v>1829</v>
      </c>
    </row>
    <row r="548" spans="1:48">
      <c r="A548" s="349" t="s">
        <v>183</v>
      </c>
      <c r="B548" s="349">
        <v>129</v>
      </c>
      <c r="C548" s="349" t="s">
        <v>1827</v>
      </c>
      <c r="D548" s="349" t="s">
        <v>506</v>
      </c>
      <c r="E548" s="349">
        <v>0.745</v>
      </c>
      <c r="G548" s="350">
        <v>10291</v>
      </c>
      <c r="H548" s="350">
        <v>0</v>
      </c>
      <c r="N548" s="349">
        <v>188.529</v>
      </c>
      <c r="O548" s="350">
        <v>187.12299999999999</v>
      </c>
      <c r="R548" s="349" t="s">
        <v>619</v>
      </c>
      <c r="S548" s="349">
        <v>0</v>
      </c>
      <c r="T548" s="349" t="s">
        <v>620</v>
      </c>
      <c r="U548" s="349" t="s">
        <v>1083</v>
      </c>
      <c r="W548" s="349" t="s">
        <v>1083</v>
      </c>
      <c r="X548" s="349">
        <v>2</v>
      </c>
      <c r="Y548" s="349">
        <v>53.5</v>
      </c>
      <c r="Z548" s="349">
        <v>78.599999999999994</v>
      </c>
      <c r="AA548" s="349">
        <v>25.2</v>
      </c>
      <c r="AB548" s="350">
        <v>1.4059999999999999</v>
      </c>
      <c r="AF548" s="350">
        <v>7026</v>
      </c>
      <c r="AJ548" s="350" t="s">
        <v>862</v>
      </c>
      <c r="AK548" s="350" t="s">
        <v>1566</v>
      </c>
      <c r="AL548" s="350" t="s">
        <v>1830</v>
      </c>
      <c r="AR548" s="349">
        <v>1</v>
      </c>
      <c r="AS548" s="350">
        <v>0.68308179999999996</v>
      </c>
      <c r="AV548" s="349" t="s">
        <v>1829</v>
      </c>
    </row>
    <row r="549" spans="1:48">
      <c r="A549" s="349" t="s">
        <v>183</v>
      </c>
      <c r="B549" s="349">
        <v>129</v>
      </c>
      <c r="C549" s="349" t="s">
        <v>1827</v>
      </c>
      <c r="D549" s="349" t="s">
        <v>506</v>
      </c>
      <c r="E549" s="349">
        <v>0.745</v>
      </c>
      <c r="F549" s="350" t="s">
        <v>630</v>
      </c>
      <c r="G549" s="350">
        <v>2382</v>
      </c>
      <c r="H549" s="350">
        <v>-1.756</v>
      </c>
      <c r="M549" s="350">
        <v>11.1240956</v>
      </c>
      <c r="N549" s="349">
        <v>48.534999999999997</v>
      </c>
      <c r="O549" s="350">
        <v>48.173999999999999</v>
      </c>
      <c r="R549" s="349" t="s">
        <v>619</v>
      </c>
      <c r="S549" s="349">
        <v>0</v>
      </c>
      <c r="T549" s="349" t="s">
        <v>620</v>
      </c>
      <c r="U549" s="349" t="s">
        <v>1083</v>
      </c>
      <c r="W549" s="349" t="s">
        <v>1083</v>
      </c>
      <c r="X549" s="349">
        <v>3</v>
      </c>
      <c r="Y549" s="349">
        <v>82.4</v>
      </c>
      <c r="Z549" s="349">
        <v>145.9</v>
      </c>
      <c r="AA549" s="349">
        <v>63.5</v>
      </c>
      <c r="AB549" s="350">
        <v>0.36099999999999999</v>
      </c>
      <c r="AF549" s="350">
        <v>1625</v>
      </c>
      <c r="AJ549" s="350" t="s">
        <v>908</v>
      </c>
      <c r="AK549" s="350" t="s">
        <v>752</v>
      </c>
      <c r="AL549" s="350" t="s">
        <v>1831</v>
      </c>
      <c r="AR549" s="349">
        <v>0</v>
      </c>
      <c r="AS549" s="350">
        <v>0.68188249999999995</v>
      </c>
      <c r="AV549" s="349" t="s">
        <v>1829</v>
      </c>
    </row>
    <row r="550" spans="1:48">
      <c r="A550" s="349" t="s">
        <v>183</v>
      </c>
      <c r="B550" s="349">
        <v>129</v>
      </c>
      <c r="C550" s="349" t="s">
        <v>1827</v>
      </c>
      <c r="D550" s="349" t="s">
        <v>506</v>
      </c>
      <c r="E550" s="349">
        <v>0.745</v>
      </c>
      <c r="F550" s="350" t="s">
        <v>634</v>
      </c>
      <c r="I550" s="350">
        <v>5737</v>
      </c>
      <c r="J550" s="350">
        <v>8.4879999999999995</v>
      </c>
      <c r="M550" s="350">
        <v>70.897901200000007</v>
      </c>
      <c r="N550" s="349">
        <v>165.126</v>
      </c>
      <c r="P550" s="350">
        <v>162.494</v>
      </c>
      <c r="R550" s="349" t="s">
        <v>635</v>
      </c>
      <c r="S550" s="349">
        <v>89</v>
      </c>
      <c r="T550" s="349" t="s">
        <v>620</v>
      </c>
      <c r="U550" s="349" t="s">
        <v>1083</v>
      </c>
      <c r="W550" s="349" t="s">
        <v>1083</v>
      </c>
      <c r="X550" s="349">
        <v>4</v>
      </c>
      <c r="Y550" s="349">
        <v>201.9</v>
      </c>
      <c r="Z550" s="349">
        <v>295</v>
      </c>
      <c r="AA550" s="349">
        <v>93.1</v>
      </c>
      <c r="AC550" s="350">
        <v>1.9430000000000001</v>
      </c>
      <c r="AD550" s="350">
        <v>0.68799999999999994</v>
      </c>
      <c r="AG550" s="350">
        <v>6940</v>
      </c>
      <c r="AH550" s="350">
        <v>8120</v>
      </c>
      <c r="AM550" s="350" t="s">
        <v>979</v>
      </c>
      <c r="AN550" s="350" t="s">
        <v>1098</v>
      </c>
      <c r="AO550" s="350" t="s">
        <v>1832</v>
      </c>
      <c r="AR550" s="349">
        <v>0</v>
      </c>
      <c r="AT550" s="350">
        <v>1.1960043</v>
      </c>
      <c r="AV550" s="349" t="s">
        <v>1829</v>
      </c>
    </row>
    <row r="551" spans="1:48">
      <c r="A551" s="349" t="s">
        <v>183</v>
      </c>
      <c r="B551" s="349">
        <v>129</v>
      </c>
      <c r="C551" s="349" t="s">
        <v>1827</v>
      </c>
      <c r="D551" s="349" t="s">
        <v>506</v>
      </c>
      <c r="E551" s="349">
        <v>0.745</v>
      </c>
      <c r="I551" s="350">
        <v>6468</v>
      </c>
      <c r="J551" s="350">
        <v>-10.916</v>
      </c>
      <c r="N551" s="349">
        <v>184.79499999999999</v>
      </c>
      <c r="P551" s="350">
        <v>181.898</v>
      </c>
      <c r="R551" s="349" t="s">
        <v>635</v>
      </c>
      <c r="S551" s="349">
        <v>89</v>
      </c>
      <c r="T551" s="349" t="s">
        <v>620</v>
      </c>
      <c r="U551" s="349" t="s">
        <v>1083</v>
      </c>
      <c r="W551" s="349" t="s">
        <v>1083</v>
      </c>
      <c r="X551" s="349">
        <v>5</v>
      </c>
      <c r="Y551" s="349">
        <v>437.8</v>
      </c>
      <c r="Z551" s="349">
        <v>473</v>
      </c>
      <c r="AA551" s="349">
        <v>35.200000000000003</v>
      </c>
      <c r="AC551" s="350">
        <v>2.1360000000000001</v>
      </c>
      <c r="AD551" s="350">
        <v>0.76100000000000001</v>
      </c>
      <c r="AG551" s="350">
        <v>7591</v>
      </c>
      <c r="AH551" s="350">
        <v>9016</v>
      </c>
      <c r="AM551" s="350" t="s">
        <v>691</v>
      </c>
      <c r="AN551" s="350" t="s">
        <v>697</v>
      </c>
      <c r="AO551" s="350" t="s">
        <v>1723</v>
      </c>
      <c r="AR551" s="349">
        <v>0</v>
      </c>
      <c r="AT551" s="350">
        <v>1.174024</v>
      </c>
      <c r="AV551" s="349" t="s">
        <v>1829</v>
      </c>
    </row>
    <row r="552" spans="1:48">
      <c r="A552" s="349" t="s">
        <v>183</v>
      </c>
      <c r="B552" s="349">
        <v>129</v>
      </c>
      <c r="C552" s="349" t="s">
        <v>1827</v>
      </c>
      <c r="D552" s="349" t="s">
        <v>506</v>
      </c>
      <c r="E552" s="349">
        <v>0.745</v>
      </c>
      <c r="I552" s="350">
        <v>6483</v>
      </c>
      <c r="J552" s="350">
        <v>-11.5</v>
      </c>
      <c r="N552" s="349">
        <v>185.166</v>
      </c>
      <c r="P552" s="350">
        <v>182.26599999999999</v>
      </c>
      <c r="R552" s="349" t="s">
        <v>635</v>
      </c>
      <c r="S552" s="349">
        <v>89</v>
      </c>
      <c r="T552" s="349" t="s">
        <v>620</v>
      </c>
      <c r="U552" s="349" t="s">
        <v>1083</v>
      </c>
      <c r="W552" s="349" t="s">
        <v>1083</v>
      </c>
      <c r="X552" s="349">
        <v>6</v>
      </c>
      <c r="Y552" s="349">
        <v>488.1</v>
      </c>
      <c r="Z552" s="349">
        <v>523.29999999999995</v>
      </c>
      <c r="AA552" s="349">
        <v>35.200000000000003</v>
      </c>
      <c r="AC552" s="350">
        <v>2.1389999999999998</v>
      </c>
      <c r="AD552" s="350">
        <v>0.76200000000000001</v>
      </c>
      <c r="AG552" s="350">
        <v>7605</v>
      </c>
      <c r="AH552" s="350">
        <v>9030</v>
      </c>
      <c r="AM552" s="350" t="s">
        <v>691</v>
      </c>
      <c r="AN552" s="350" t="s">
        <v>1427</v>
      </c>
      <c r="AO552" s="350" t="s">
        <v>1833</v>
      </c>
      <c r="AR552" s="349">
        <v>1</v>
      </c>
      <c r="AT552" s="350">
        <v>1.1733435999999999</v>
      </c>
      <c r="AV552" s="349" t="s">
        <v>1829</v>
      </c>
    </row>
    <row r="553" spans="1:48">
      <c r="A553" s="349" t="s">
        <v>183</v>
      </c>
      <c r="B553" s="349">
        <v>130</v>
      </c>
      <c r="C553" s="349" t="s">
        <v>1827</v>
      </c>
      <c r="D553" s="349" t="s">
        <v>506</v>
      </c>
      <c r="E553" s="349">
        <v>0.745</v>
      </c>
      <c r="K553" s="350">
        <v>23501</v>
      </c>
      <c r="L553" s="350">
        <v>9.6</v>
      </c>
      <c r="N553" s="349">
        <v>136.73099999999999</v>
      </c>
      <c r="Q553" s="350">
        <v>130.20099999999999</v>
      </c>
      <c r="R553" s="349" t="s">
        <v>645</v>
      </c>
      <c r="S553" s="349">
        <v>0</v>
      </c>
      <c r="T553" s="349" t="s">
        <v>646</v>
      </c>
      <c r="U553" s="349" t="s">
        <v>673</v>
      </c>
      <c r="W553" s="349" t="s">
        <v>675</v>
      </c>
      <c r="X553" s="349">
        <v>1</v>
      </c>
      <c r="Y553" s="349">
        <v>29.5</v>
      </c>
      <c r="Z553" s="349">
        <v>83.8</v>
      </c>
      <c r="AA553" s="349">
        <v>54.3</v>
      </c>
      <c r="AE553" s="350">
        <v>6.5289999999999999</v>
      </c>
      <c r="AI553" s="350">
        <v>4689</v>
      </c>
      <c r="AP553" s="350" t="s">
        <v>1641</v>
      </c>
      <c r="AQ553" s="350" t="s">
        <v>1764</v>
      </c>
      <c r="AR553" s="349">
        <v>1</v>
      </c>
      <c r="AU553" s="350">
        <v>5.0148644999999998</v>
      </c>
      <c r="AV553" s="349" t="s">
        <v>1834</v>
      </c>
    </row>
    <row r="554" spans="1:48">
      <c r="A554" s="349" t="s">
        <v>183</v>
      </c>
      <c r="B554" s="349">
        <v>130</v>
      </c>
      <c r="C554" s="349" t="s">
        <v>1827</v>
      </c>
      <c r="D554" s="349" t="s">
        <v>506</v>
      </c>
      <c r="E554" s="349">
        <v>0.745</v>
      </c>
      <c r="K554" s="350">
        <v>23314</v>
      </c>
      <c r="L554" s="350">
        <v>9.9049999999999994</v>
      </c>
      <c r="N554" s="349">
        <v>133.559</v>
      </c>
      <c r="Q554" s="350">
        <v>127.179</v>
      </c>
      <c r="R554" s="349" t="s">
        <v>645</v>
      </c>
      <c r="S554" s="349">
        <v>0</v>
      </c>
      <c r="T554" s="349" t="s">
        <v>646</v>
      </c>
      <c r="U554" s="349" t="s">
        <v>673</v>
      </c>
      <c r="W554" s="349" t="s">
        <v>675</v>
      </c>
      <c r="X554" s="349">
        <v>2</v>
      </c>
      <c r="Y554" s="349">
        <v>412.8</v>
      </c>
      <c r="Z554" s="349">
        <v>465.4</v>
      </c>
      <c r="AA554" s="349">
        <v>52.7</v>
      </c>
      <c r="AE554" s="350">
        <v>6.38</v>
      </c>
      <c r="AI554" s="350">
        <v>4650</v>
      </c>
      <c r="AP554" s="350" t="s">
        <v>1490</v>
      </c>
      <c r="AQ554" s="350" t="s">
        <v>1661</v>
      </c>
      <c r="AR554" s="349">
        <v>0</v>
      </c>
      <c r="AU554" s="350">
        <v>5.0162564999999999</v>
      </c>
      <c r="AV554" s="349" t="s">
        <v>1834</v>
      </c>
    </row>
    <row r="555" spans="1:48">
      <c r="A555" s="349" t="s">
        <v>183</v>
      </c>
      <c r="B555" s="349">
        <v>131</v>
      </c>
      <c r="C555" s="349" t="s">
        <v>180</v>
      </c>
      <c r="D555" s="349" t="s">
        <v>512</v>
      </c>
      <c r="E555" s="349">
        <v>0.77100000000000002</v>
      </c>
      <c r="G555" s="350">
        <v>10280</v>
      </c>
      <c r="H555" s="350">
        <v>0.45700000000000002</v>
      </c>
      <c r="N555" s="349">
        <v>188.07</v>
      </c>
      <c r="O555" s="350">
        <v>186.667</v>
      </c>
      <c r="R555" s="349" t="s">
        <v>619</v>
      </c>
      <c r="S555" s="349">
        <v>0</v>
      </c>
      <c r="T555" s="349" t="s">
        <v>620</v>
      </c>
      <c r="U555" s="349" t="s">
        <v>1105</v>
      </c>
      <c r="W555" s="349" t="s">
        <v>1105</v>
      </c>
      <c r="X555" s="349">
        <v>1</v>
      </c>
      <c r="Y555" s="349">
        <v>13.2</v>
      </c>
      <c r="Z555" s="349">
        <v>38.4</v>
      </c>
      <c r="AA555" s="349">
        <v>25.2</v>
      </c>
      <c r="AB555" s="350">
        <v>1.403</v>
      </c>
      <c r="AF555" s="350">
        <v>7021</v>
      </c>
      <c r="AJ555" s="350" t="s">
        <v>1347</v>
      </c>
      <c r="AK555" s="350" t="s">
        <v>1682</v>
      </c>
      <c r="AL555" s="350" t="s">
        <v>1835</v>
      </c>
      <c r="AR555" s="349">
        <v>0</v>
      </c>
      <c r="AS555" s="350">
        <v>0.68315099999999995</v>
      </c>
      <c r="AV555" s="349" t="s">
        <v>1836</v>
      </c>
    </row>
    <row r="556" spans="1:48">
      <c r="A556" s="349" t="s">
        <v>183</v>
      </c>
      <c r="B556" s="349">
        <v>131</v>
      </c>
      <c r="C556" s="349" t="s">
        <v>180</v>
      </c>
      <c r="D556" s="349" t="s">
        <v>512</v>
      </c>
      <c r="E556" s="349">
        <v>0.77100000000000002</v>
      </c>
      <c r="G556" s="350">
        <v>10314</v>
      </c>
      <c r="H556" s="350">
        <v>0</v>
      </c>
      <c r="N556" s="349">
        <v>188.85599999999999</v>
      </c>
      <c r="O556" s="350">
        <v>187.44800000000001</v>
      </c>
      <c r="R556" s="349" t="s">
        <v>619</v>
      </c>
      <c r="S556" s="349">
        <v>0</v>
      </c>
      <c r="T556" s="349" t="s">
        <v>620</v>
      </c>
      <c r="U556" s="349" t="s">
        <v>1105</v>
      </c>
      <c r="W556" s="349" t="s">
        <v>1105</v>
      </c>
      <c r="X556" s="349">
        <v>2</v>
      </c>
      <c r="Y556" s="349">
        <v>53.5</v>
      </c>
      <c r="Z556" s="349">
        <v>78.599999999999994</v>
      </c>
      <c r="AA556" s="349">
        <v>25.2</v>
      </c>
      <c r="AB556" s="350">
        <v>1.4079999999999999</v>
      </c>
      <c r="AF556" s="350">
        <v>7039</v>
      </c>
      <c r="AJ556" s="350" t="s">
        <v>682</v>
      </c>
      <c r="AK556" s="350" t="s">
        <v>924</v>
      </c>
      <c r="AL556" s="350" t="s">
        <v>1837</v>
      </c>
      <c r="AR556" s="349">
        <v>1</v>
      </c>
      <c r="AS556" s="350">
        <v>0.68283879999999997</v>
      </c>
      <c r="AV556" s="349" t="s">
        <v>1836</v>
      </c>
    </row>
    <row r="557" spans="1:48">
      <c r="A557" s="349" t="s">
        <v>183</v>
      </c>
      <c r="B557" s="349">
        <v>131</v>
      </c>
      <c r="C557" s="349" t="s">
        <v>180</v>
      </c>
      <c r="D557" s="349" t="s">
        <v>512</v>
      </c>
      <c r="E557" s="349">
        <v>0.77100000000000002</v>
      </c>
      <c r="F557" s="350" t="s">
        <v>630</v>
      </c>
      <c r="G557" s="350">
        <v>2676</v>
      </c>
      <c r="H557" s="350">
        <v>29.041</v>
      </c>
      <c r="M557" s="350">
        <v>12.080089900000001</v>
      </c>
      <c r="N557" s="349">
        <v>54.545999999999999</v>
      </c>
      <c r="O557" s="350">
        <v>54.127000000000002</v>
      </c>
      <c r="R557" s="349" t="s">
        <v>619</v>
      </c>
      <c r="S557" s="349">
        <v>0</v>
      </c>
      <c r="T557" s="349" t="s">
        <v>620</v>
      </c>
      <c r="U557" s="349" t="s">
        <v>1105</v>
      </c>
      <c r="W557" s="349" t="s">
        <v>1105</v>
      </c>
      <c r="X557" s="349">
        <v>3</v>
      </c>
      <c r="Y557" s="349">
        <v>81.8</v>
      </c>
      <c r="Z557" s="349">
        <v>145.9</v>
      </c>
      <c r="AA557" s="349">
        <v>64.2</v>
      </c>
      <c r="AB557" s="350">
        <v>0.41799999999999998</v>
      </c>
      <c r="AF557" s="350">
        <v>1882</v>
      </c>
      <c r="AJ557" s="350" t="s">
        <v>631</v>
      </c>
      <c r="AK557" s="350" t="s">
        <v>661</v>
      </c>
      <c r="AL557" s="350" t="s">
        <v>1838</v>
      </c>
      <c r="AR557" s="349">
        <v>0</v>
      </c>
      <c r="AS557" s="350">
        <v>0.70266899999999999</v>
      </c>
      <c r="AV557" s="349" t="s">
        <v>1836</v>
      </c>
    </row>
    <row r="558" spans="1:48">
      <c r="A558" s="349" t="s">
        <v>183</v>
      </c>
      <c r="B558" s="349">
        <v>131</v>
      </c>
      <c r="C558" s="349" t="s">
        <v>180</v>
      </c>
      <c r="D558" s="349" t="s">
        <v>512</v>
      </c>
      <c r="E558" s="349">
        <v>0.77100000000000002</v>
      </c>
      <c r="F558" s="350" t="s">
        <v>634</v>
      </c>
      <c r="I558" s="350">
        <v>6396</v>
      </c>
      <c r="J558" s="350">
        <v>62.518000000000001</v>
      </c>
      <c r="M558" s="350">
        <v>76.594668400000003</v>
      </c>
      <c r="N558" s="349">
        <v>184.619</v>
      </c>
      <c r="P558" s="350">
        <v>181.57</v>
      </c>
      <c r="R558" s="349" t="s">
        <v>635</v>
      </c>
      <c r="S558" s="349">
        <v>89</v>
      </c>
      <c r="T558" s="349" t="s">
        <v>620</v>
      </c>
      <c r="U558" s="349" t="s">
        <v>1105</v>
      </c>
      <c r="W558" s="349" t="s">
        <v>1105</v>
      </c>
      <c r="X558" s="349">
        <v>4</v>
      </c>
      <c r="Y558" s="349">
        <v>200.7</v>
      </c>
      <c r="Z558" s="349">
        <v>294.39999999999998</v>
      </c>
      <c r="AA558" s="349">
        <v>93.7</v>
      </c>
      <c r="AC558" s="350">
        <v>2.2799999999999998</v>
      </c>
      <c r="AD558" s="350">
        <v>0.76900000000000002</v>
      </c>
      <c r="AG558" s="350">
        <v>8135</v>
      </c>
      <c r="AH558" s="350">
        <v>9054</v>
      </c>
      <c r="AM558" s="350" t="s">
        <v>1097</v>
      </c>
      <c r="AN558" s="350" t="s">
        <v>1098</v>
      </c>
      <c r="AO558" s="350" t="s">
        <v>1839</v>
      </c>
      <c r="AR558" s="349">
        <v>0</v>
      </c>
      <c r="AT558" s="350">
        <v>1.2556269</v>
      </c>
      <c r="AV558" s="349" t="s">
        <v>1836</v>
      </c>
    </row>
    <row r="559" spans="1:48">
      <c r="A559" s="349" t="s">
        <v>183</v>
      </c>
      <c r="B559" s="349">
        <v>131</v>
      </c>
      <c r="C559" s="349" t="s">
        <v>180</v>
      </c>
      <c r="D559" s="349" t="s">
        <v>512</v>
      </c>
      <c r="E559" s="349">
        <v>0.77100000000000002</v>
      </c>
      <c r="I559" s="350">
        <v>6458</v>
      </c>
      <c r="J559" s="350">
        <v>-10.95</v>
      </c>
      <c r="N559" s="349">
        <v>183.85300000000001</v>
      </c>
      <c r="P559" s="350">
        <v>180.97200000000001</v>
      </c>
      <c r="R559" s="349" t="s">
        <v>635</v>
      </c>
      <c r="S559" s="349">
        <v>89</v>
      </c>
      <c r="T559" s="349" t="s">
        <v>620</v>
      </c>
      <c r="U559" s="349" t="s">
        <v>1105</v>
      </c>
      <c r="W559" s="349" t="s">
        <v>1105</v>
      </c>
      <c r="X559" s="349">
        <v>5</v>
      </c>
      <c r="Y559" s="349">
        <v>437.8</v>
      </c>
      <c r="Z559" s="349">
        <v>473</v>
      </c>
      <c r="AA559" s="349">
        <v>35.200000000000003</v>
      </c>
      <c r="AC559" s="350">
        <v>2.1240000000000001</v>
      </c>
      <c r="AD559" s="350">
        <v>0.75700000000000001</v>
      </c>
      <c r="AG559" s="350">
        <v>7578</v>
      </c>
      <c r="AH559" s="350">
        <v>9001</v>
      </c>
      <c r="AM559" s="350" t="s">
        <v>891</v>
      </c>
      <c r="AN559" s="350" t="s">
        <v>692</v>
      </c>
      <c r="AO559" s="350" t="s">
        <v>1840</v>
      </c>
      <c r="AR559" s="349">
        <v>0</v>
      </c>
      <c r="AT559" s="350">
        <v>1.1738814</v>
      </c>
      <c r="AV559" s="349" t="s">
        <v>1836</v>
      </c>
    </row>
    <row r="560" spans="1:48">
      <c r="A560" s="349" t="s">
        <v>183</v>
      </c>
      <c r="B560" s="349">
        <v>131</v>
      </c>
      <c r="C560" s="349" t="s">
        <v>180</v>
      </c>
      <c r="D560" s="349" t="s">
        <v>512</v>
      </c>
      <c r="E560" s="349">
        <v>0.77100000000000002</v>
      </c>
      <c r="I560" s="350">
        <v>6433</v>
      </c>
      <c r="J560" s="350">
        <v>-11.5</v>
      </c>
      <c r="N560" s="349">
        <v>184.43299999999999</v>
      </c>
      <c r="P560" s="350">
        <v>181.54400000000001</v>
      </c>
      <c r="R560" s="349" t="s">
        <v>635</v>
      </c>
      <c r="S560" s="349">
        <v>89</v>
      </c>
      <c r="T560" s="349" t="s">
        <v>620</v>
      </c>
      <c r="U560" s="349" t="s">
        <v>1105</v>
      </c>
      <c r="W560" s="349" t="s">
        <v>1105</v>
      </c>
      <c r="X560" s="349">
        <v>6</v>
      </c>
      <c r="Y560" s="349">
        <v>488.1</v>
      </c>
      <c r="Z560" s="349">
        <v>523.29999999999995</v>
      </c>
      <c r="AA560" s="349">
        <v>35.200000000000003</v>
      </c>
      <c r="AC560" s="350">
        <v>2.13</v>
      </c>
      <c r="AD560" s="350">
        <v>0.75900000000000001</v>
      </c>
      <c r="AG560" s="350">
        <v>7546</v>
      </c>
      <c r="AH560" s="350">
        <v>8962</v>
      </c>
      <c r="AM560" s="350" t="s">
        <v>973</v>
      </c>
      <c r="AN560" s="350" t="s">
        <v>692</v>
      </c>
      <c r="AO560" s="350" t="s">
        <v>1824</v>
      </c>
      <c r="AR560" s="349">
        <v>1</v>
      </c>
      <c r="AT560" s="350">
        <v>1.1732403</v>
      </c>
      <c r="AV560" s="349" t="s">
        <v>1836</v>
      </c>
    </row>
    <row r="561" spans="1:48">
      <c r="A561" s="349" t="s">
        <v>183</v>
      </c>
      <c r="B561" s="349">
        <v>132</v>
      </c>
      <c r="C561" s="349" t="s">
        <v>180</v>
      </c>
      <c r="D561" s="349" t="s">
        <v>512</v>
      </c>
      <c r="E561" s="349">
        <v>0.77100000000000002</v>
      </c>
      <c r="K561" s="350">
        <v>23433</v>
      </c>
      <c r="L561" s="350">
        <v>9.6</v>
      </c>
      <c r="N561" s="349">
        <v>136.30000000000001</v>
      </c>
      <c r="Q561" s="350">
        <v>129.79300000000001</v>
      </c>
      <c r="R561" s="349" t="s">
        <v>645</v>
      </c>
      <c r="S561" s="349">
        <v>0</v>
      </c>
      <c r="T561" s="349" t="s">
        <v>646</v>
      </c>
      <c r="U561" s="349" t="s">
        <v>673</v>
      </c>
      <c r="W561" s="349" t="s">
        <v>675</v>
      </c>
      <c r="X561" s="349">
        <v>1</v>
      </c>
      <c r="Y561" s="349">
        <v>29.5</v>
      </c>
      <c r="Z561" s="349">
        <v>83.6</v>
      </c>
      <c r="AA561" s="349">
        <v>54.1</v>
      </c>
      <c r="AE561" s="350">
        <v>6.508</v>
      </c>
      <c r="AI561" s="350">
        <v>4676</v>
      </c>
      <c r="AP561" s="350" t="s">
        <v>1651</v>
      </c>
      <c r="AQ561" s="350" t="s">
        <v>1744</v>
      </c>
      <c r="AR561" s="349">
        <v>1</v>
      </c>
      <c r="AU561" s="350">
        <v>5.0140075</v>
      </c>
      <c r="AV561" s="349" t="s">
        <v>1841</v>
      </c>
    </row>
    <row r="562" spans="1:48">
      <c r="A562" s="349" t="s">
        <v>183</v>
      </c>
      <c r="B562" s="349">
        <v>132</v>
      </c>
      <c r="C562" s="349" t="s">
        <v>180</v>
      </c>
      <c r="D562" s="349" t="s">
        <v>512</v>
      </c>
      <c r="E562" s="349">
        <v>0.77100000000000002</v>
      </c>
      <c r="K562" s="350">
        <v>23145</v>
      </c>
      <c r="L562" s="350">
        <v>9.9320000000000004</v>
      </c>
      <c r="N562" s="349">
        <v>132.65199999999999</v>
      </c>
      <c r="Q562" s="350">
        <v>126.31699999999999</v>
      </c>
      <c r="R562" s="349" t="s">
        <v>645</v>
      </c>
      <c r="S562" s="349">
        <v>0</v>
      </c>
      <c r="T562" s="349" t="s">
        <v>646</v>
      </c>
      <c r="U562" s="349" t="s">
        <v>673</v>
      </c>
      <c r="W562" s="349" t="s">
        <v>675</v>
      </c>
      <c r="X562" s="349">
        <v>2</v>
      </c>
      <c r="Y562" s="349">
        <v>412.8</v>
      </c>
      <c r="Z562" s="349">
        <v>465.2</v>
      </c>
      <c r="AA562" s="349">
        <v>52.5</v>
      </c>
      <c r="AE562" s="350">
        <v>6.335</v>
      </c>
      <c r="AI562" s="350">
        <v>4617</v>
      </c>
      <c r="AP562" s="350" t="s">
        <v>1405</v>
      </c>
      <c r="AQ562" s="350" t="s">
        <v>1842</v>
      </c>
      <c r="AR562" s="349">
        <v>0</v>
      </c>
      <c r="AU562" s="350">
        <v>5.0155212000000002</v>
      </c>
      <c r="AV562" s="349" t="s">
        <v>1841</v>
      </c>
    </row>
    <row r="563" spans="1:48">
      <c r="A563" s="349" t="s">
        <v>183</v>
      </c>
      <c r="B563" s="349">
        <v>133</v>
      </c>
      <c r="C563" s="349" t="s">
        <v>181</v>
      </c>
      <c r="D563" s="349" t="s">
        <v>512</v>
      </c>
      <c r="E563" s="349">
        <v>0.79500000000000004</v>
      </c>
      <c r="G563" s="350">
        <v>10256</v>
      </c>
      <c r="H563" s="350">
        <v>0.44900000000000001</v>
      </c>
      <c r="N563" s="349">
        <v>187.316</v>
      </c>
      <c r="O563" s="350">
        <v>185.91900000000001</v>
      </c>
      <c r="R563" s="349" t="s">
        <v>619</v>
      </c>
      <c r="S563" s="349">
        <v>0</v>
      </c>
      <c r="T563" s="349" t="s">
        <v>620</v>
      </c>
      <c r="U563" s="349" t="s">
        <v>1083</v>
      </c>
      <c r="W563" s="349" t="s">
        <v>1083</v>
      </c>
      <c r="X563" s="349">
        <v>1</v>
      </c>
      <c r="Y563" s="349">
        <v>13.2</v>
      </c>
      <c r="Z563" s="349">
        <v>38.4</v>
      </c>
      <c r="AA563" s="349">
        <v>25.2</v>
      </c>
      <c r="AB563" s="350">
        <v>1.397</v>
      </c>
      <c r="AF563" s="350">
        <v>7008</v>
      </c>
      <c r="AJ563" s="350" t="s">
        <v>1240</v>
      </c>
      <c r="AK563" s="350" t="s">
        <v>1255</v>
      </c>
      <c r="AL563" s="350" t="s">
        <v>1843</v>
      </c>
      <c r="AR563" s="349">
        <v>0</v>
      </c>
      <c r="AS563" s="350">
        <v>0.68332959999999998</v>
      </c>
      <c r="AV563" s="349" t="s">
        <v>1844</v>
      </c>
    </row>
    <row r="564" spans="1:48">
      <c r="A564" s="349" t="s">
        <v>183</v>
      </c>
      <c r="B564" s="349">
        <v>133</v>
      </c>
      <c r="C564" s="349" t="s">
        <v>181</v>
      </c>
      <c r="D564" s="349" t="s">
        <v>512</v>
      </c>
      <c r="E564" s="349">
        <v>0.79500000000000004</v>
      </c>
      <c r="G564" s="350">
        <v>10258</v>
      </c>
      <c r="H564" s="350">
        <v>0</v>
      </c>
      <c r="N564" s="349">
        <v>187.52</v>
      </c>
      <c r="O564" s="350">
        <v>186.12200000000001</v>
      </c>
      <c r="R564" s="349" t="s">
        <v>619</v>
      </c>
      <c r="S564" s="349">
        <v>0</v>
      </c>
      <c r="T564" s="349" t="s">
        <v>620</v>
      </c>
      <c r="U564" s="349" t="s">
        <v>1083</v>
      </c>
      <c r="W564" s="349" t="s">
        <v>1083</v>
      </c>
      <c r="X564" s="349">
        <v>2</v>
      </c>
      <c r="Y564" s="349">
        <v>53.5</v>
      </c>
      <c r="Z564" s="349">
        <v>78.599999999999994</v>
      </c>
      <c r="AA564" s="349">
        <v>25.2</v>
      </c>
      <c r="AB564" s="350">
        <v>1.3979999999999999</v>
      </c>
      <c r="AF564" s="350">
        <v>7003</v>
      </c>
      <c r="AJ564" s="350" t="s">
        <v>656</v>
      </c>
      <c r="AK564" s="350" t="s">
        <v>884</v>
      </c>
      <c r="AL564" s="350" t="s">
        <v>1845</v>
      </c>
      <c r="AR564" s="349">
        <v>1</v>
      </c>
      <c r="AS564" s="350">
        <v>0.68302300000000005</v>
      </c>
      <c r="AV564" s="349" t="s">
        <v>1844</v>
      </c>
    </row>
    <row r="565" spans="1:48">
      <c r="A565" s="349" t="s">
        <v>183</v>
      </c>
      <c r="B565" s="349">
        <v>133</v>
      </c>
      <c r="C565" s="349" t="s">
        <v>181</v>
      </c>
      <c r="D565" s="349" t="s">
        <v>512</v>
      </c>
      <c r="E565" s="349">
        <v>0.79500000000000004</v>
      </c>
      <c r="F565" s="350" t="s">
        <v>630</v>
      </c>
      <c r="G565" s="350">
        <v>2763</v>
      </c>
      <c r="H565" s="350">
        <v>29.140999999999998</v>
      </c>
      <c r="M565" s="350">
        <v>12.057085600000001</v>
      </c>
      <c r="N565" s="349">
        <v>56.137</v>
      </c>
      <c r="O565" s="350">
        <v>55.706000000000003</v>
      </c>
      <c r="R565" s="349" t="s">
        <v>619</v>
      </c>
      <c r="S565" s="349">
        <v>0</v>
      </c>
      <c r="T565" s="349" t="s">
        <v>620</v>
      </c>
      <c r="U565" s="349" t="s">
        <v>1083</v>
      </c>
      <c r="W565" s="349" t="s">
        <v>1083</v>
      </c>
      <c r="X565" s="349">
        <v>3</v>
      </c>
      <c r="Y565" s="349">
        <v>81.8</v>
      </c>
      <c r="Z565" s="349">
        <v>146.6</v>
      </c>
      <c r="AA565" s="349">
        <v>64.8</v>
      </c>
      <c r="AB565" s="350">
        <v>0.43099999999999999</v>
      </c>
      <c r="AF565" s="350">
        <v>1943</v>
      </c>
      <c r="AJ565" s="350" t="s">
        <v>631</v>
      </c>
      <c r="AK565" s="350" t="s">
        <v>661</v>
      </c>
      <c r="AL565" s="350" t="s">
        <v>1846</v>
      </c>
      <c r="AR565" s="349">
        <v>0</v>
      </c>
      <c r="AS565" s="350">
        <v>0.70292690000000002</v>
      </c>
      <c r="AV565" s="349" t="s">
        <v>1844</v>
      </c>
    </row>
    <row r="566" spans="1:48">
      <c r="A566" s="349" t="s">
        <v>183</v>
      </c>
      <c r="B566" s="349">
        <v>133</v>
      </c>
      <c r="C566" s="349" t="s">
        <v>181</v>
      </c>
      <c r="D566" s="349" t="s">
        <v>512</v>
      </c>
      <c r="E566" s="349">
        <v>0.79500000000000004</v>
      </c>
      <c r="F566" s="350" t="s">
        <v>634</v>
      </c>
      <c r="I566" s="350">
        <v>6580</v>
      </c>
      <c r="J566" s="350">
        <v>62.460999999999999</v>
      </c>
      <c r="M566" s="350">
        <v>76.638055800000004</v>
      </c>
      <c r="N566" s="349">
        <v>190.47399999999999</v>
      </c>
      <c r="P566" s="350">
        <v>187.328</v>
      </c>
      <c r="R566" s="349" t="s">
        <v>635</v>
      </c>
      <c r="S566" s="349">
        <v>89</v>
      </c>
      <c r="T566" s="349" t="s">
        <v>620</v>
      </c>
      <c r="U566" s="349" t="s">
        <v>1083</v>
      </c>
      <c r="W566" s="349" t="s">
        <v>1083</v>
      </c>
      <c r="X566" s="349">
        <v>4</v>
      </c>
      <c r="Y566" s="349">
        <v>199.4</v>
      </c>
      <c r="Z566" s="349">
        <v>293.7</v>
      </c>
      <c r="AA566" s="349">
        <v>94.3</v>
      </c>
      <c r="AC566" s="350">
        <v>2.3519999999999999</v>
      </c>
      <c r="AD566" s="350">
        <v>0.79400000000000004</v>
      </c>
      <c r="AG566" s="350">
        <v>8366</v>
      </c>
      <c r="AH566" s="350">
        <v>9315</v>
      </c>
      <c r="AM566" s="350" t="s">
        <v>755</v>
      </c>
      <c r="AN566" s="350" t="s">
        <v>741</v>
      </c>
      <c r="AO566" s="350" t="s">
        <v>1847</v>
      </c>
      <c r="AR566" s="349">
        <v>0</v>
      </c>
      <c r="AT566" s="350">
        <v>1.2554984</v>
      </c>
      <c r="AV566" s="349" t="s">
        <v>1844</v>
      </c>
    </row>
    <row r="567" spans="1:48">
      <c r="A567" s="349" t="s">
        <v>183</v>
      </c>
      <c r="B567" s="349">
        <v>133</v>
      </c>
      <c r="C567" s="349" t="s">
        <v>181</v>
      </c>
      <c r="D567" s="349" t="s">
        <v>512</v>
      </c>
      <c r="E567" s="349">
        <v>0.79500000000000004</v>
      </c>
      <c r="I567" s="350">
        <v>6428</v>
      </c>
      <c r="J567" s="350">
        <v>-10.944000000000001</v>
      </c>
      <c r="N567" s="349">
        <v>183.25899999999999</v>
      </c>
      <c r="P567" s="350">
        <v>180.387</v>
      </c>
      <c r="R567" s="349" t="s">
        <v>635</v>
      </c>
      <c r="S567" s="349">
        <v>89</v>
      </c>
      <c r="T567" s="349" t="s">
        <v>620</v>
      </c>
      <c r="U567" s="349" t="s">
        <v>1083</v>
      </c>
      <c r="W567" s="349" t="s">
        <v>1083</v>
      </c>
      <c r="X567" s="349">
        <v>5</v>
      </c>
      <c r="Y567" s="349">
        <v>437.8</v>
      </c>
      <c r="Z567" s="349">
        <v>473</v>
      </c>
      <c r="AA567" s="349">
        <v>35.200000000000003</v>
      </c>
      <c r="AC567" s="350">
        <v>2.117</v>
      </c>
      <c r="AD567" s="350">
        <v>0.755</v>
      </c>
      <c r="AG567" s="350">
        <v>7542</v>
      </c>
      <c r="AH567" s="350">
        <v>8961</v>
      </c>
      <c r="AM567" s="350" t="s">
        <v>891</v>
      </c>
      <c r="AN567" s="350" t="s">
        <v>692</v>
      </c>
      <c r="AO567" s="350" t="s">
        <v>1735</v>
      </c>
      <c r="AR567" s="349">
        <v>0</v>
      </c>
      <c r="AT567" s="350">
        <v>1.1738229</v>
      </c>
      <c r="AV567" s="349" t="s">
        <v>1844</v>
      </c>
    </row>
    <row r="568" spans="1:48">
      <c r="A568" s="349" t="s">
        <v>183</v>
      </c>
      <c r="B568" s="349">
        <v>133</v>
      </c>
      <c r="C568" s="349" t="s">
        <v>181</v>
      </c>
      <c r="D568" s="349" t="s">
        <v>512</v>
      </c>
      <c r="E568" s="349">
        <v>0.79500000000000004</v>
      </c>
      <c r="I568" s="350">
        <v>6421</v>
      </c>
      <c r="J568" s="350">
        <v>-11.5</v>
      </c>
      <c r="N568" s="349">
        <v>183.56200000000001</v>
      </c>
      <c r="P568" s="350">
        <v>180.68700000000001</v>
      </c>
      <c r="R568" s="349" t="s">
        <v>635</v>
      </c>
      <c r="S568" s="349">
        <v>89</v>
      </c>
      <c r="T568" s="349" t="s">
        <v>620</v>
      </c>
      <c r="U568" s="349" t="s">
        <v>1083</v>
      </c>
      <c r="W568" s="349" t="s">
        <v>1083</v>
      </c>
      <c r="X568" s="349">
        <v>6</v>
      </c>
      <c r="Y568" s="349">
        <v>488.1</v>
      </c>
      <c r="Z568" s="349">
        <v>523.29999999999995</v>
      </c>
      <c r="AA568" s="349">
        <v>35.200000000000003</v>
      </c>
      <c r="AC568" s="350">
        <v>2.12</v>
      </c>
      <c r="AD568" s="350">
        <v>0.755</v>
      </c>
      <c r="AG568" s="350">
        <v>7531</v>
      </c>
      <c r="AH568" s="350">
        <v>8944</v>
      </c>
      <c r="AM568" s="350" t="s">
        <v>973</v>
      </c>
      <c r="AN568" s="350" t="s">
        <v>692</v>
      </c>
      <c r="AO568" s="350" t="s">
        <v>1752</v>
      </c>
      <c r="AR568" s="349">
        <v>1</v>
      </c>
      <c r="AT568" s="350">
        <v>1.1731752</v>
      </c>
      <c r="AV568" s="349" t="s">
        <v>1844</v>
      </c>
    </row>
    <row r="569" spans="1:48">
      <c r="A569" s="349" t="s">
        <v>183</v>
      </c>
      <c r="B569" s="349">
        <v>134</v>
      </c>
      <c r="C569" s="349" t="s">
        <v>181</v>
      </c>
      <c r="D569" s="349" t="s">
        <v>512</v>
      </c>
      <c r="E569" s="349">
        <v>0.79500000000000004</v>
      </c>
      <c r="K569" s="350">
        <v>23271</v>
      </c>
      <c r="L569" s="350">
        <v>9.6</v>
      </c>
      <c r="N569" s="349">
        <v>135.11500000000001</v>
      </c>
      <c r="Q569" s="350">
        <v>128.66200000000001</v>
      </c>
      <c r="R569" s="349" t="s">
        <v>645</v>
      </c>
      <c r="S569" s="349">
        <v>0</v>
      </c>
      <c r="T569" s="349" t="s">
        <v>646</v>
      </c>
      <c r="U569" s="349" t="s">
        <v>673</v>
      </c>
      <c r="W569" s="349" t="s">
        <v>675</v>
      </c>
      <c r="X569" s="349">
        <v>1</v>
      </c>
      <c r="Y569" s="349">
        <v>29.5</v>
      </c>
      <c r="Z569" s="349">
        <v>83.6</v>
      </c>
      <c r="AA569" s="349">
        <v>54.1</v>
      </c>
      <c r="AE569" s="350">
        <v>6.4530000000000003</v>
      </c>
      <c r="AI569" s="350">
        <v>4643</v>
      </c>
      <c r="AP569" s="350" t="s">
        <v>1630</v>
      </c>
      <c r="AQ569" s="350" t="s">
        <v>1848</v>
      </c>
      <c r="AR569" s="349">
        <v>1</v>
      </c>
      <c r="AU569" s="350">
        <v>5.0155640999999997</v>
      </c>
      <c r="AV569" s="349" t="s">
        <v>1849</v>
      </c>
    </row>
    <row r="570" spans="1:48">
      <c r="A570" s="349" t="s">
        <v>183</v>
      </c>
      <c r="B570" s="349">
        <v>134</v>
      </c>
      <c r="C570" s="349" t="s">
        <v>181</v>
      </c>
      <c r="D570" s="349" t="s">
        <v>512</v>
      </c>
      <c r="E570" s="349">
        <v>0.79500000000000004</v>
      </c>
      <c r="K570" s="350">
        <v>23367</v>
      </c>
      <c r="L570" s="350">
        <v>9.8040000000000003</v>
      </c>
      <c r="N570" s="349">
        <v>133.85499999999999</v>
      </c>
      <c r="Q570" s="350">
        <v>127.461</v>
      </c>
      <c r="R570" s="349" t="s">
        <v>645</v>
      </c>
      <c r="S570" s="349">
        <v>0</v>
      </c>
      <c r="T570" s="349" t="s">
        <v>646</v>
      </c>
      <c r="U570" s="349" t="s">
        <v>673</v>
      </c>
      <c r="W570" s="349" t="s">
        <v>675</v>
      </c>
      <c r="X570" s="349">
        <v>2</v>
      </c>
      <c r="Y570" s="349">
        <v>412.8</v>
      </c>
      <c r="Z570" s="349">
        <v>465.2</v>
      </c>
      <c r="AA570" s="349">
        <v>52.5</v>
      </c>
      <c r="AE570" s="350">
        <v>6.3940000000000001</v>
      </c>
      <c r="AI570" s="350">
        <v>4660</v>
      </c>
      <c r="AP570" s="350" t="s">
        <v>1405</v>
      </c>
      <c r="AQ570" s="350" t="s">
        <v>1850</v>
      </c>
      <c r="AR570" s="349">
        <v>0</v>
      </c>
      <c r="AU570" s="350">
        <v>5.0164939999999998</v>
      </c>
      <c r="AV570" s="349" t="s">
        <v>1849</v>
      </c>
    </row>
    <row r="571" spans="1:48">
      <c r="A571" s="349" t="s">
        <v>183</v>
      </c>
      <c r="B571" s="349">
        <v>135</v>
      </c>
      <c r="C571" s="349" t="s">
        <v>188</v>
      </c>
      <c r="D571" s="349" t="s">
        <v>25</v>
      </c>
      <c r="E571" s="349">
        <v>1.002</v>
      </c>
      <c r="G571" s="350">
        <v>10220</v>
      </c>
      <c r="H571" s="350">
        <v>0.45600000000000002</v>
      </c>
      <c r="N571" s="349">
        <v>186.572</v>
      </c>
      <c r="O571" s="350">
        <v>185.18</v>
      </c>
      <c r="R571" s="349" t="s">
        <v>619</v>
      </c>
      <c r="S571" s="349">
        <v>0</v>
      </c>
      <c r="T571" s="349" t="s">
        <v>620</v>
      </c>
      <c r="U571" s="349" t="s">
        <v>1105</v>
      </c>
      <c r="W571" s="349" t="s">
        <v>1105</v>
      </c>
      <c r="X571" s="349">
        <v>1</v>
      </c>
      <c r="Y571" s="349">
        <v>13.2</v>
      </c>
      <c r="Z571" s="349">
        <v>38.4</v>
      </c>
      <c r="AA571" s="349">
        <v>25.2</v>
      </c>
      <c r="AB571" s="350">
        <v>1.3919999999999999</v>
      </c>
      <c r="AF571" s="350">
        <v>6982</v>
      </c>
      <c r="AJ571" s="350" t="s">
        <v>1851</v>
      </c>
      <c r="AK571" s="350" t="s">
        <v>1635</v>
      </c>
      <c r="AL571" s="350" t="s">
        <v>1852</v>
      </c>
      <c r="AR571" s="349">
        <v>0</v>
      </c>
      <c r="AS571" s="350">
        <v>0.6831912</v>
      </c>
      <c r="AV571" s="349" t="s">
        <v>1853</v>
      </c>
    </row>
    <row r="572" spans="1:48">
      <c r="A572" s="349" t="s">
        <v>183</v>
      </c>
      <c r="B572" s="349">
        <v>135</v>
      </c>
      <c r="C572" s="349" t="s">
        <v>188</v>
      </c>
      <c r="D572" s="349" t="s">
        <v>25</v>
      </c>
      <c r="E572" s="349">
        <v>1.002</v>
      </c>
      <c r="G572" s="350">
        <v>10232</v>
      </c>
      <c r="H572" s="350">
        <v>0</v>
      </c>
      <c r="N572" s="349">
        <v>187.32499999999999</v>
      </c>
      <c r="O572" s="350">
        <v>185.929</v>
      </c>
      <c r="R572" s="349" t="s">
        <v>619</v>
      </c>
      <c r="S572" s="349">
        <v>0</v>
      </c>
      <c r="T572" s="349" t="s">
        <v>620</v>
      </c>
      <c r="U572" s="349" t="s">
        <v>1105</v>
      </c>
      <c r="W572" s="349" t="s">
        <v>1105</v>
      </c>
      <c r="X572" s="349">
        <v>2</v>
      </c>
      <c r="Y572" s="349">
        <v>53.5</v>
      </c>
      <c r="Z572" s="349">
        <v>78.599999999999994</v>
      </c>
      <c r="AA572" s="349">
        <v>25.2</v>
      </c>
      <c r="AB572" s="350">
        <v>1.397</v>
      </c>
      <c r="AF572" s="350">
        <v>6985</v>
      </c>
      <c r="AJ572" s="350" t="s">
        <v>623</v>
      </c>
      <c r="AK572" s="350" t="s">
        <v>1566</v>
      </c>
      <c r="AL572" s="350" t="s">
        <v>1854</v>
      </c>
      <c r="AR572" s="349">
        <v>1</v>
      </c>
      <c r="AS572" s="350">
        <v>0.68287960000000003</v>
      </c>
      <c r="AV572" s="349" t="s">
        <v>1853</v>
      </c>
    </row>
    <row r="573" spans="1:48">
      <c r="A573" s="349" t="s">
        <v>183</v>
      </c>
      <c r="B573" s="349">
        <v>135</v>
      </c>
      <c r="C573" s="349" t="s">
        <v>188</v>
      </c>
      <c r="D573" s="349" t="s">
        <v>25</v>
      </c>
      <c r="E573" s="349">
        <v>1.002</v>
      </c>
      <c r="F573" s="350" t="s">
        <v>630</v>
      </c>
      <c r="G573" s="350">
        <v>4515</v>
      </c>
      <c r="H573" s="350">
        <v>7.4859999999999998</v>
      </c>
      <c r="M573" s="350">
        <v>16.0638422</v>
      </c>
      <c r="N573" s="349">
        <v>94.266000000000005</v>
      </c>
      <c r="O573" s="350">
        <v>93.558000000000007</v>
      </c>
      <c r="R573" s="349" t="s">
        <v>619</v>
      </c>
      <c r="S573" s="349">
        <v>0</v>
      </c>
      <c r="T573" s="349" t="s">
        <v>620</v>
      </c>
      <c r="U573" s="349" t="s">
        <v>1105</v>
      </c>
      <c r="W573" s="349" t="s">
        <v>1105</v>
      </c>
      <c r="X573" s="349">
        <v>3</v>
      </c>
      <c r="Y573" s="349">
        <v>81.8</v>
      </c>
      <c r="Z573" s="349">
        <v>151</v>
      </c>
      <c r="AA573" s="349">
        <v>69.2</v>
      </c>
      <c r="AB573" s="350">
        <v>0.70799999999999996</v>
      </c>
      <c r="AF573" s="350">
        <v>3108</v>
      </c>
      <c r="AJ573" s="350" t="s">
        <v>660</v>
      </c>
      <c r="AK573" s="350" t="s">
        <v>752</v>
      </c>
      <c r="AL573" s="350" t="s">
        <v>1855</v>
      </c>
      <c r="AR573" s="349">
        <v>0</v>
      </c>
      <c r="AS573" s="350">
        <v>0.68799169999999998</v>
      </c>
      <c r="AV573" s="349" t="s">
        <v>1853</v>
      </c>
    </row>
    <row r="574" spans="1:48">
      <c r="A574" s="349" t="s">
        <v>183</v>
      </c>
      <c r="B574" s="349">
        <v>135</v>
      </c>
      <c r="C574" s="349" t="s">
        <v>188</v>
      </c>
      <c r="D574" s="349" t="s">
        <v>25</v>
      </c>
      <c r="E574" s="349">
        <v>1.002</v>
      </c>
      <c r="F574" s="350" t="s">
        <v>634</v>
      </c>
      <c r="I574" s="350">
        <v>8469</v>
      </c>
      <c r="J574" s="350">
        <v>9.4979999999999993</v>
      </c>
      <c r="M574" s="350">
        <v>82.868703699999998</v>
      </c>
      <c r="N574" s="349">
        <v>259.58699999999999</v>
      </c>
      <c r="P574" s="350">
        <v>255.447</v>
      </c>
      <c r="R574" s="349" t="s">
        <v>635</v>
      </c>
      <c r="S574" s="349">
        <v>89</v>
      </c>
      <c r="T574" s="349" t="s">
        <v>620</v>
      </c>
      <c r="U574" s="349" t="s">
        <v>1105</v>
      </c>
      <c r="W574" s="349" t="s">
        <v>1105</v>
      </c>
      <c r="X574" s="349">
        <v>4</v>
      </c>
      <c r="Y574" s="349">
        <v>200.7</v>
      </c>
      <c r="Z574" s="349">
        <v>300.7</v>
      </c>
      <c r="AA574" s="349">
        <v>100</v>
      </c>
      <c r="AC574" s="350">
        <v>3.0579999999999998</v>
      </c>
      <c r="AD574" s="350">
        <v>1.0820000000000001</v>
      </c>
      <c r="AG574" s="350">
        <v>10296</v>
      </c>
      <c r="AH574" s="350">
        <v>11987</v>
      </c>
      <c r="AM574" s="350" t="s">
        <v>850</v>
      </c>
      <c r="AN574" s="350" t="s">
        <v>719</v>
      </c>
      <c r="AO574" s="350" t="s">
        <v>1856</v>
      </c>
      <c r="AR574" s="349">
        <v>0</v>
      </c>
      <c r="AT574" s="350">
        <v>1.1970008999999999</v>
      </c>
      <c r="AV574" s="349" t="s">
        <v>1853</v>
      </c>
    </row>
    <row r="575" spans="1:48">
      <c r="A575" s="349" t="s">
        <v>183</v>
      </c>
      <c r="B575" s="349">
        <v>135</v>
      </c>
      <c r="C575" s="349" t="s">
        <v>188</v>
      </c>
      <c r="D575" s="349" t="s">
        <v>25</v>
      </c>
      <c r="E575" s="349">
        <v>1.002</v>
      </c>
      <c r="I575" s="350">
        <v>6474</v>
      </c>
      <c r="J575" s="350">
        <v>-11.009</v>
      </c>
      <c r="N575" s="349">
        <v>184.68899999999999</v>
      </c>
      <c r="P575" s="350">
        <v>181.79499999999999</v>
      </c>
      <c r="R575" s="349" t="s">
        <v>635</v>
      </c>
      <c r="S575" s="349">
        <v>89</v>
      </c>
      <c r="T575" s="349" t="s">
        <v>620</v>
      </c>
      <c r="U575" s="349" t="s">
        <v>1105</v>
      </c>
      <c r="W575" s="349" t="s">
        <v>1105</v>
      </c>
      <c r="X575" s="349">
        <v>5</v>
      </c>
      <c r="Y575" s="349">
        <v>437.8</v>
      </c>
      <c r="Z575" s="349">
        <v>473</v>
      </c>
      <c r="AA575" s="349">
        <v>35.200000000000003</v>
      </c>
      <c r="AC575" s="350">
        <v>2.1339999999999999</v>
      </c>
      <c r="AD575" s="350">
        <v>0.76</v>
      </c>
      <c r="AG575" s="350">
        <v>7596</v>
      </c>
      <c r="AH575" s="350">
        <v>9022</v>
      </c>
      <c r="AM575" s="350" t="s">
        <v>736</v>
      </c>
      <c r="AN575" s="350" t="s">
        <v>722</v>
      </c>
      <c r="AO575" s="350" t="s">
        <v>1857</v>
      </c>
      <c r="AR575" s="349">
        <v>0</v>
      </c>
      <c r="AT575" s="350">
        <v>1.1737934000000001</v>
      </c>
      <c r="AV575" s="349" t="s">
        <v>1853</v>
      </c>
    </row>
    <row r="576" spans="1:48">
      <c r="A576" s="349" t="s">
        <v>183</v>
      </c>
      <c r="B576" s="349">
        <v>135</v>
      </c>
      <c r="C576" s="349" t="s">
        <v>188</v>
      </c>
      <c r="D576" s="349" t="s">
        <v>25</v>
      </c>
      <c r="E576" s="349">
        <v>1.002</v>
      </c>
      <c r="I576" s="350">
        <v>6476</v>
      </c>
      <c r="J576" s="350">
        <v>-11.5</v>
      </c>
      <c r="N576" s="349">
        <v>184.98599999999999</v>
      </c>
      <c r="P576" s="350">
        <v>182.089</v>
      </c>
      <c r="R576" s="349" t="s">
        <v>635</v>
      </c>
      <c r="S576" s="349">
        <v>89</v>
      </c>
      <c r="T576" s="349" t="s">
        <v>620</v>
      </c>
      <c r="U576" s="349" t="s">
        <v>1105</v>
      </c>
      <c r="W576" s="349" t="s">
        <v>1105</v>
      </c>
      <c r="X576" s="349">
        <v>6</v>
      </c>
      <c r="Y576" s="349">
        <v>488.1</v>
      </c>
      <c r="Z576" s="349">
        <v>523.29999999999995</v>
      </c>
      <c r="AA576" s="349">
        <v>35.200000000000003</v>
      </c>
      <c r="AC576" s="350">
        <v>2.1360000000000001</v>
      </c>
      <c r="AD576" s="350">
        <v>0.76100000000000001</v>
      </c>
      <c r="AG576" s="350">
        <v>7596</v>
      </c>
      <c r="AH576" s="350">
        <v>9019</v>
      </c>
      <c r="AM576" s="350" t="s">
        <v>832</v>
      </c>
      <c r="AN576" s="350" t="s">
        <v>667</v>
      </c>
      <c r="AO576" s="350" t="s">
        <v>737</v>
      </c>
      <c r="AR576" s="349">
        <v>1</v>
      </c>
      <c r="AT576" s="350">
        <v>1.173222</v>
      </c>
      <c r="AV576" s="349" t="s">
        <v>1853</v>
      </c>
    </row>
    <row r="577" spans="1:48">
      <c r="A577" s="349" t="s">
        <v>183</v>
      </c>
      <c r="B577" s="349">
        <v>136</v>
      </c>
      <c r="C577" s="349" t="s">
        <v>188</v>
      </c>
      <c r="D577" s="349" t="s">
        <v>25</v>
      </c>
      <c r="E577" s="349">
        <v>1.002</v>
      </c>
      <c r="K577" s="350">
        <v>23500</v>
      </c>
      <c r="L577" s="350">
        <v>9.6</v>
      </c>
      <c r="N577" s="349">
        <v>136.703</v>
      </c>
      <c r="Q577" s="350">
        <v>130.17500000000001</v>
      </c>
      <c r="R577" s="349" t="s">
        <v>645</v>
      </c>
      <c r="S577" s="349">
        <v>0</v>
      </c>
      <c r="T577" s="349" t="s">
        <v>646</v>
      </c>
      <c r="U577" s="349" t="s">
        <v>673</v>
      </c>
      <c r="W577" s="349" t="s">
        <v>675</v>
      </c>
      <c r="X577" s="349">
        <v>1</v>
      </c>
      <c r="Y577" s="349">
        <v>29.5</v>
      </c>
      <c r="Z577" s="349">
        <v>83.8</v>
      </c>
      <c r="AA577" s="349">
        <v>54.3</v>
      </c>
      <c r="AE577" s="350">
        <v>6.5289999999999999</v>
      </c>
      <c r="AI577" s="350">
        <v>4688</v>
      </c>
      <c r="AP577" s="350" t="s">
        <v>1651</v>
      </c>
      <c r="AQ577" s="350" t="s">
        <v>1858</v>
      </c>
      <c r="AR577" s="349">
        <v>1</v>
      </c>
      <c r="AU577" s="350">
        <v>5.0151830999999998</v>
      </c>
      <c r="AV577" s="349" t="s">
        <v>1859</v>
      </c>
    </row>
    <row r="578" spans="1:48">
      <c r="A578" s="349" t="s">
        <v>183</v>
      </c>
      <c r="B578" s="349">
        <v>136</v>
      </c>
      <c r="C578" s="349" t="s">
        <v>188</v>
      </c>
      <c r="D578" s="349" t="s">
        <v>25</v>
      </c>
      <c r="E578" s="349">
        <v>1.002</v>
      </c>
      <c r="F578" s="350" t="s">
        <v>764</v>
      </c>
      <c r="K578" s="350">
        <v>3267</v>
      </c>
      <c r="L578" s="350">
        <v>11.592000000000001</v>
      </c>
      <c r="N578" s="349">
        <v>5.5839999999999996</v>
      </c>
      <c r="Q578" s="350">
        <v>5.3170000000000002</v>
      </c>
      <c r="R578" s="349" t="s">
        <v>645</v>
      </c>
      <c r="S578" s="349">
        <v>0</v>
      </c>
      <c r="T578" s="349" t="s">
        <v>646</v>
      </c>
      <c r="U578" s="349" t="s">
        <v>673</v>
      </c>
      <c r="W578" s="349" t="s">
        <v>675</v>
      </c>
      <c r="X578" s="349">
        <v>2</v>
      </c>
      <c r="Y578" s="349">
        <v>235.1</v>
      </c>
      <c r="Z578" s="349">
        <v>263.8</v>
      </c>
      <c r="AA578" s="349">
        <v>28.6</v>
      </c>
      <c r="AE578" s="350">
        <v>0.26700000000000002</v>
      </c>
      <c r="AI578" s="350">
        <v>654</v>
      </c>
      <c r="AP578" s="350" t="s">
        <v>1669</v>
      </c>
      <c r="AQ578" s="350" t="s">
        <v>1860</v>
      </c>
      <c r="AR578" s="349">
        <v>0</v>
      </c>
      <c r="AU578" s="350">
        <v>5.0242613</v>
      </c>
      <c r="AV578" s="349" t="s">
        <v>1859</v>
      </c>
    </row>
    <row r="579" spans="1:48">
      <c r="A579" s="349" t="s">
        <v>183</v>
      </c>
      <c r="B579" s="349">
        <v>136</v>
      </c>
      <c r="C579" s="349" t="s">
        <v>188</v>
      </c>
      <c r="D579" s="349" t="s">
        <v>25</v>
      </c>
      <c r="E579" s="349">
        <v>1.002</v>
      </c>
      <c r="K579" s="350">
        <v>23387</v>
      </c>
      <c r="L579" s="350">
        <v>9.8879999999999999</v>
      </c>
      <c r="N579" s="349">
        <v>134.345</v>
      </c>
      <c r="Q579" s="350">
        <v>127.928</v>
      </c>
      <c r="R579" s="349" t="s">
        <v>645</v>
      </c>
      <c r="S579" s="349">
        <v>0</v>
      </c>
      <c r="T579" s="349" t="s">
        <v>646</v>
      </c>
      <c r="U579" s="349" t="s">
        <v>673</v>
      </c>
      <c r="W579" s="349" t="s">
        <v>675</v>
      </c>
      <c r="X579" s="349">
        <v>3</v>
      </c>
      <c r="Y579" s="349">
        <v>412.8</v>
      </c>
      <c r="Z579" s="349">
        <v>465.4</v>
      </c>
      <c r="AA579" s="349">
        <v>52.7</v>
      </c>
      <c r="AE579" s="350">
        <v>6.4169999999999998</v>
      </c>
      <c r="AI579" s="350">
        <v>4664</v>
      </c>
      <c r="AP579" s="350" t="s">
        <v>1392</v>
      </c>
      <c r="AQ579" s="350" t="s">
        <v>1861</v>
      </c>
      <c r="AR579" s="349">
        <v>0</v>
      </c>
      <c r="AU579" s="350">
        <v>5.0164935000000002</v>
      </c>
      <c r="AV579" s="349" t="s">
        <v>1859</v>
      </c>
    </row>
    <row r="580" spans="1:48">
      <c r="A580" s="349" t="s">
        <v>183</v>
      </c>
      <c r="B580" s="349">
        <v>137</v>
      </c>
      <c r="C580" s="349" t="s">
        <v>189</v>
      </c>
      <c r="D580" s="349" t="s">
        <v>25</v>
      </c>
      <c r="E580" s="349">
        <v>1.0129999999999999</v>
      </c>
      <c r="G580" s="350">
        <v>10250</v>
      </c>
      <c r="H580" s="350">
        <v>0.44700000000000001</v>
      </c>
      <c r="N580" s="349">
        <v>187.50700000000001</v>
      </c>
      <c r="O580" s="350">
        <v>186.108</v>
      </c>
      <c r="R580" s="349" t="s">
        <v>619</v>
      </c>
      <c r="S580" s="349">
        <v>0</v>
      </c>
      <c r="T580" s="349" t="s">
        <v>620</v>
      </c>
      <c r="U580" s="349" t="s">
        <v>1105</v>
      </c>
      <c r="W580" s="349" t="s">
        <v>1105</v>
      </c>
      <c r="X580" s="349">
        <v>1</v>
      </c>
      <c r="Y580" s="349">
        <v>13.2</v>
      </c>
      <c r="Z580" s="349">
        <v>38.4</v>
      </c>
      <c r="AA580" s="349">
        <v>25.2</v>
      </c>
      <c r="AB580" s="350">
        <v>1.399</v>
      </c>
      <c r="AF580" s="350">
        <v>7001</v>
      </c>
      <c r="AJ580" s="350" t="s">
        <v>1295</v>
      </c>
      <c r="AK580" s="350" t="s">
        <v>1682</v>
      </c>
      <c r="AL580" s="350" t="s">
        <v>1862</v>
      </c>
      <c r="AR580" s="349">
        <v>0</v>
      </c>
      <c r="AS580" s="350">
        <v>0.68318009999999996</v>
      </c>
      <c r="AV580" s="349" t="s">
        <v>1863</v>
      </c>
    </row>
    <row r="581" spans="1:48">
      <c r="A581" s="349" t="s">
        <v>183</v>
      </c>
      <c r="B581" s="349">
        <v>137</v>
      </c>
      <c r="C581" s="349" t="s">
        <v>189</v>
      </c>
      <c r="D581" s="349" t="s">
        <v>25</v>
      </c>
      <c r="E581" s="349">
        <v>1.0129999999999999</v>
      </c>
      <c r="G581" s="350">
        <v>10262</v>
      </c>
      <c r="H581" s="350">
        <v>0</v>
      </c>
      <c r="N581" s="349">
        <v>188.08099999999999</v>
      </c>
      <c r="O581" s="350">
        <v>186.679</v>
      </c>
      <c r="R581" s="349" t="s">
        <v>619</v>
      </c>
      <c r="S581" s="349">
        <v>0</v>
      </c>
      <c r="T581" s="349" t="s">
        <v>620</v>
      </c>
      <c r="U581" s="349" t="s">
        <v>1105</v>
      </c>
      <c r="W581" s="349" t="s">
        <v>1105</v>
      </c>
      <c r="X581" s="349">
        <v>2</v>
      </c>
      <c r="Y581" s="349">
        <v>53.5</v>
      </c>
      <c r="Z581" s="349">
        <v>78.599999999999994</v>
      </c>
      <c r="AA581" s="349">
        <v>25.2</v>
      </c>
      <c r="AB581" s="350">
        <v>1.4019999999999999</v>
      </c>
      <c r="AF581" s="350">
        <v>7005</v>
      </c>
      <c r="AJ581" s="350" t="s">
        <v>883</v>
      </c>
      <c r="AK581" s="350" t="s">
        <v>1566</v>
      </c>
      <c r="AL581" s="350" t="s">
        <v>1864</v>
      </c>
      <c r="AR581" s="349">
        <v>1</v>
      </c>
      <c r="AS581" s="350">
        <v>0.68287500000000001</v>
      </c>
      <c r="AV581" s="349" t="s">
        <v>1863</v>
      </c>
    </row>
    <row r="582" spans="1:48">
      <c r="A582" s="349" t="s">
        <v>183</v>
      </c>
      <c r="B582" s="349">
        <v>137</v>
      </c>
      <c r="C582" s="349" t="s">
        <v>189</v>
      </c>
      <c r="D582" s="349" t="s">
        <v>25</v>
      </c>
      <c r="E582" s="349">
        <v>1.0129999999999999</v>
      </c>
      <c r="F582" s="350" t="s">
        <v>630</v>
      </c>
      <c r="G582" s="350">
        <v>4701</v>
      </c>
      <c r="H582" s="350">
        <v>7.484</v>
      </c>
      <c r="M582" s="350">
        <v>16.335577099999998</v>
      </c>
      <c r="N582" s="349">
        <v>96.912999999999997</v>
      </c>
      <c r="O582" s="350">
        <v>96.185000000000002</v>
      </c>
      <c r="R582" s="349" t="s">
        <v>619</v>
      </c>
      <c r="S582" s="349">
        <v>0</v>
      </c>
      <c r="T582" s="349" t="s">
        <v>620</v>
      </c>
      <c r="U582" s="349" t="s">
        <v>1105</v>
      </c>
      <c r="W582" s="349" t="s">
        <v>1105</v>
      </c>
      <c r="X582" s="349">
        <v>3</v>
      </c>
      <c r="Y582" s="349">
        <v>81.8</v>
      </c>
      <c r="Z582" s="349">
        <v>150.30000000000001</v>
      </c>
      <c r="AA582" s="349">
        <v>68.599999999999994</v>
      </c>
      <c r="AB582" s="350">
        <v>0.72799999999999998</v>
      </c>
      <c r="AF582" s="350">
        <v>3235</v>
      </c>
      <c r="AJ582" s="350" t="s">
        <v>908</v>
      </c>
      <c r="AK582" s="350" t="s">
        <v>712</v>
      </c>
      <c r="AL582" s="350" t="s">
        <v>1865</v>
      </c>
      <c r="AR582" s="349">
        <v>0</v>
      </c>
      <c r="AS582" s="350">
        <v>0.68798579999999998</v>
      </c>
      <c r="AV582" s="349" t="s">
        <v>1863</v>
      </c>
    </row>
    <row r="583" spans="1:48">
      <c r="A583" s="349" t="s">
        <v>183</v>
      </c>
      <c r="B583" s="349">
        <v>137</v>
      </c>
      <c r="C583" s="349" t="s">
        <v>189</v>
      </c>
      <c r="D583" s="349" t="s">
        <v>25</v>
      </c>
      <c r="E583" s="349">
        <v>1.0129999999999999</v>
      </c>
      <c r="F583" s="350" t="s">
        <v>634</v>
      </c>
      <c r="I583" s="350">
        <v>8694</v>
      </c>
      <c r="J583" s="350">
        <v>9.4540000000000006</v>
      </c>
      <c r="M583" s="350">
        <v>83.9112042</v>
      </c>
      <c r="N583" s="349">
        <v>265.738</v>
      </c>
      <c r="P583" s="350">
        <v>261.5</v>
      </c>
      <c r="R583" s="349" t="s">
        <v>635</v>
      </c>
      <c r="S583" s="349">
        <v>89</v>
      </c>
      <c r="T583" s="349" t="s">
        <v>620</v>
      </c>
      <c r="U583" s="349" t="s">
        <v>1105</v>
      </c>
      <c r="W583" s="349" t="s">
        <v>1105</v>
      </c>
      <c r="X583" s="349">
        <v>4</v>
      </c>
      <c r="Y583" s="349">
        <v>199.4</v>
      </c>
      <c r="Z583" s="349">
        <v>299.39999999999998</v>
      </c>
      <c r="AA583" s="349">
        <v>100</v>
      </c>
      <c r="AC583" s="350">
        <v>3.13</v>
      </c>
      <c r="AD583" s="350">
        <v>1.1080000000000001</v>
      </c>
      <c r="AG583" s="350">
        <v>10568</v>
      </c>
      <c r="AH583" s="350">
        <v>12309</v>
      </c>
      <c r="AM583" s="350" t="s">
        <v>780</v>
      </c>
      <c r="AN583" s="350" t="s">
        <v>1129</v>
      </c>
      <c r="AO583" s="350" t="s">
        <v>1866</v>
      </c>
      <c r="AR583" s="349">
        <v>0</v>
      </c>
      <c r="AT583" s="350">
        <v>1.1969167000000001</v>
      </c>
      <c r="AV583" s="349" t="s">
        <v>1863</v>
      </c>
    </row>
    <row r="584" spans="1:48">
      <c r="A584" s="349" t="s">
        <v>183</v>
      </c>
      <c r="B584" s="349">
        <v>137</v>
      </c>
      <c r="C584" s="349" t="s">
        <v>189</v>
      </c>
      <c r="D584" s="349" t="s">
        <v>25</v>
      </c>
      <c r="E584" s="349">
        <v>1.0129999999999999</v>
      </c>
      <c r="I584" s="350">
        <v>6454</v>
      </c>
      <c r="J584" s="350">
        <v>-11.035</v>
      </c>
      <c r="N584" s="349">
        <v>184.34100000000001</v>
      </c>
      <c r="P584" s="350">
        <v>181.452</v>
      </c>
      <c r="R584" s="349" t="s">
        <v>635</v>
      </c>
      <c r="S584" s="349">
        <v>89</v>
      </c>
      <c r="T584" s="349" t="s">
        <v>620</v>
      </c>
      <c r="U584" s="349" t="s">
        <v>1105</v>
      </c>
      <c r="W584" s="349" t="s">
        <v>1105</v>
      </c>
      <c r="X584" s="349">
        <v>5</v>
      </c>
      <c r="Y584" s="349">
        <v>437.8</v>
      </c>
      <c r="Z584" s="349">
        <v>473</v>
      </c>
      <c r="AA584" s="349">
        <v>35.200000000000003</v>
      </c>
      <c r="AC584" s="350">
        <v>2.13</v>
      </c>
      <c r="AD584" s="350">
        <v>0.75900000000000001</v>
      </c>
      <c r="AG584" s="350">
        <v>7572</v>
      </c>
      <c r="AH584" s="350">
        <v>8995</v>
      </c>
      <c r="AM584" s="350" t="s">
        <v>894</v>
      </c>
      <c r="AN584" s="350" t="s">
        <v>829</v>
      </c>
      <c r="AO584" s="350" t="s">
        <v>1867</v>
      </c>
      <c r="AR584" s="349">
        <v>0</v>
      </c>
      <c r="AT584" s="350">
        <v>1.1737238999999999</v>
      </c>
      <c r="AV584" s="349" t="s">
        <v>1863</v>
      </c>
    </row>
    <row r="585" spans="1:48">
      <c r="A585" s="349" t="s">
        <v>183</v>
      </c>
      <c r="B585" s="349">
        <v>137</v>
      </c>
      <c r="C585" s="349" t="s">
        <v>189</v>
      </c>
      <c r="D585" s="349" t="s">
        <v>25</v>
      </c>
      <c r="E585" s="349">
        <v>1.0129999999999999</v>
      </c>
      <c r="I585" s="350">
        <v>6472</v>
      </c>
      <c r="J585" s="350">
        <v>-11.5</v>
      </c>
      <c r="N585" s="349">
        <v>184.691</v>
      </c>
      <c r="P585" s="350">
        <v>181.798</v>
      </c>
      <c r="R585" s="349" t="s">
        <v>635</v>
      </c>
      <c r="S585" s="349">
        <v>89</v>
      </c>
      <c r="T585" s="349" t="s">
        <v>620</v>
      </c>
      <c r="U585" s="349" t="s">
        <v>1105</v>
      </c>
      <c r="W585" s="349" t="s">
        <v>1105</v>
      </c>
      <c r="X585" s="349">
        <v>6</v>
      </c>
      <c r="Y585" s="349">
        <v>488.1</v>
      </c>
      <c r="Z585" s="349">
        <v>523.29999999999995</v>
      </c>
      <c r="AA585" s="349">
        <v>35.200000000000003</v>
      </c>
      <c r="AC585" s="350">
        <v>2.133</v>
      </c>
      <c r="AD585" s="350">
        <v>0.76</v>
      </c>
      <c r="AG585" s="350">
        <v>7591</v>
      </c>
      <c r="AH585" s="350">
        <v>9013</v>
      </c>
      <c r="AM585" s="350" t="s">
        <v>832</v>
      </c>
      <c r="AN585" s="350" t="s">
        <v>667</v>
      </c>
      <c r="AO585" s="350" t="s">
        <v>1868</v>
      </c>
      <c r="AR585" s="349">
        <v>1</v>
      </c>
      <c r="AT585" s="350">
        <v>1.1731803999999999</v>
      </c>
      <c r="AV585" s="349" t="s">
        <v>1863</v>
      </c>
    </row>
    <row r="586" spans="1:48">
      <c r="A586" s="349" t="s">
        <v>183</v>
      </c>
      <c r="B586" s="349">
        <v>138</v>
      </c>
      <c r="C586" s="349" t="s">
        <v>189</v>
      </c>
      <c r="D586" s="349" t="s">
        <v>25</v>
      </c>
      <c r="E586" s="349">
        <v>1.0129999999999999</v>
      </c>
      <c r="K586" s="350">
        <v>23501</v>
      </c>
      <c r="L586" s="350">
        <v>9.6</v>
      </c>
      <c r="N586" s="349">
        <v>136.90799999999999</v>
      </c>
      <c r="Q586" s="350">
        <v>130.37</v>
      </c>
      <c r="R586" s="349" t="s">
        <v>645</v>
      </c>
      <c r="S586" s="349">
        <v>0</v>
      </c>
      <c r="T586" s="349" t="s">
        <v>646</v>
      </c>
      <c r="U586" s="349" t="s">
        <v>673</v>
      </c>
      <c r="W586" s="349" t="s">
        <v>675</v>
      </c>
      <c r="X586" s="349">
        <v>1</v>
      </c>
      <c r="Y586" s="349">
        <v>29.5</v>
      </c>
      <c r="Z586" s="349">
        <v>83.8</v>
      </c>
      <c r="AA586" s="349">
        <v>54.3</v>
      </c>
      <c r="AE586" s="350">
        <v>6.5380000000000003</v>
      </c>
      <c r="AI586" s="350">
        <v>4689</v>
      </c>
      <c r="AP586" s="350" t="s">
        <v>1641</v>
      </c>
      <c r="AQ586" s="350" t="s">
        <v>1753</v>
      </c>
      <c r="AR586" s="349">
        <v>1</v>
      </c>
      <c r="AU586" s="350">
        <v>5.0151206000000004</v>
      </c>
      <c r="AV586" s="349" t="s">
        <v>1869</v>
      </c>
    </row>
    <row r="587" spans="1:48">
      <c r="A587" s="349" t="s">
        <v>183</v>
      </c>
      <c r="B587" s="349">
        <v>138</v>
      </c>
      <c r="C587" s="349" t="s">
        <v>189</v>
      </c>
      <c r="D587" s="349" t="s">
        <v>25</v>
      </c>
      <c r="E587" s="349">
        <v>1.0129999999999999</v>
      </c>
      <c r="F587" s="350" t="s">
        <v>764</v>
      </c>
      <c r="K587" s="350">
        <v>3322</v>
      </c>
      <c r="L587" s="350">
        <v>11.597</v>
      </c>
      <c r="N587" s="349">
        <v>5.8449999999999998</v>
      </c>
      <c r="Q587" s="350">
        <v>5.5650000000000004</v>
      </c>
      <c r="R587" s="349" t="s">
        <v>645</v>
      </c>
      <c r="S587" s="349">
        <v>0</v>
      </c>
      <c r="T587" s="349" t="s">
        <v>646</v>
      </c>
      <c r="U587" s="349" t="s">
        <v>673</v>
      </c>
      <c r="W587" s="349" t="s">
        <v>675</v>
      </c>
      <c r="X587" s="349">
        <v>2</v>
      </c>
      <c r="Y587" s="349">
        <v>235.3</v>
      </c>
      <c r="Z587" s="349">
        <v>264.60000000000002</v>
      </c>
      <c r="AA587" s="349">
        <v>29.3</v>
      </c>
      <c r="AE587" s="350">
        <v>0.28000000000000003</v>
      </c>
      <c r="AI587" s="350">
        <v>665</v>
      </c>
      <c r="AP587" s="350" t="s">
        <v>1700</v>
      </c>
      <c r="AQ587" s="350" t="s">
        <v>1681</v>
      </c>
      <c r="AR587" s="349">
        <v>0</v>
      </c>
      <c r="AU587" s="350">
        <v>5.024222</v>
      </c>
      <c r="AV587" s="349" t="s">
        <v>1869</v>
      </c>
    </row>
    <row r="588" spans="1:48">
      <c r="A588" s="349" t="s">
        <v>183</v>
      </c>
      <c r="B588" s="349">
        <v>138</v>
      </c>
      <c r="C588" s="349" t="s">
        <v>189</v>
      </c>
      <c r="D588" s="349" t="s">
        <v>25</v>
      </c>
      <c r="E588" s="349">
        <v>1.0129999999999999</v>
      </c>
      <c r="K588" s="350">
        <v>23338</v>
      </c>
      <c r="L588" s="350">
        <v>9.8870000000000005</v>
      </c>
      <c r="N588" s="349">
        <v>134.09700000000001</v>
      </c>
      <c r="Q588" s="350">
        <v>127.691</v>
      </c>
      <c r="R588" s="349" t="s">
        <v>645</v>
      </c>
      <c r="S588" s="349">
        <v>0</v>
      </c>
      <c r="T588" s="349" t="s">
        <v>646</v>
      </c>
      <c r="U588" s="349" t="s">
        <v>673</v>
      </c>
      <c r="W588" s="349" t="s">
        <v>675</v>
      </c>
      <c r="X588" s="349">
        <v>3</v>
      </c>
      <c r="Y588" s="349">
        <v>412.8</v>
      </c>
      <c r="Z588" s="349">
        <v>465.4</v>
      </c>
      <c r="AA588" s="349">
        <v>52.7</v>
      </c>
      <c r="AE588" s="350">
        <v>6.4059999999999997</v>
      </c>
      <c r="AI588" s="350">
        <v>4654</v>
      </c>
      <c r="AP588" s="350" t="s">
        <v>1325</v>
      </c>
      <c r="AQ588" s="350" t="s">
        <v>1870</v>
      </c>
      <c r="AR588" s="349">
        <v>0</v>
      </c>
      <c r="AU588" s="350">
        <v>5.0164298</v>
      </c>
      <c r="AV588" s="349" t="s">
        <v>1869</v>
      </c>
    </row>
    <row r="589" spans="1:48">
      <c r="A589" s="349" t="s">
        <v>183</v>
      </c>
      <c r="B589" s="349">
        <v>139</v>
      </c>
      <c r="C589" s="349" t="s">
        <v>194</v>
      </c>
      <c r="D589" s="349" t="s">
        <v>21</v>
      </c>
      <c r="E589" s="349">
        <v>8.3000000000000004E-2</v>
      </c>
      <c r="G589" s="350">
        <v>10248</v>
      </c>
      <c r="H589" s="350">
        <v>0.46300000000000002</v>
      </c>
      <c r="N589" s="349">
        <v>187.32499999999999</v>
      </c>
      <c r="O589" s="350">
        <v>185.928</v>
      </c>
      <c r="R589" s="349" t="s">
        <v>619</v>
      </c>
      <c r="S589" s="349">
        <v>0</v>
      </c>
      <c r="T589" s="349" t="s">
        <v>620</v>
      </c>
      <c r="U589" s="349" t="s">
        <v>1105</v>
      </c>
      <c r="W589" s="349" t="s">
        <v>1105</v>
      </c>
      <c r="X589" s="349">
        <v>1</v>
      </c>
      <c r="Y589" s="349">
        <v>13.2</v>
      </c>
      <c r="Z589" s="349">
        <v>38.4</v>
      </c>
      <c r="AA589" s="349">
        <v>25.2</v>
      </c>
      <c r="AB589" s="350">
        <v>1.397</v>
      </c>
      <c r="AF589" s="350">
        <v>7000</v>
      </c>
      <c r="AJ589" s="350" t="s">
        <v>1347</v>
      </c>
      <c r="AK589" s="350" t="s">
        <v>1255</v>
      </c>
      <c r="AL589" s="350" t="s">
        <v>1871</v>
      </c>
      <c r="AR589" s="349">
        <v>0</v>
      </c>
      <c r="AS589" s="350">
        <v>0.68318809999999996</v>
      </c>
      <c r="AV589" s="349" t="s">
        <v>1872</v>
      </c>
    </row>
    <row r="590" spans="1:48">
      <c r="A590" s="349" t="s">
        <v>183</v>
      </c>
      <c r="B590" s="349">
        <v>139</v>
      </c>
      <c r="C590" s="349" t="s">
        <v>194</v>
      </c>
      <c r="D590" s="349" t="s">
        <v>21</v>
      </c>
      <c r="E590" s="349">
        <v>8.3000000000000004E-2</v>
      </c>
      <c r="G590" s="350">
        <v>10256</v>
      </c>
      <c r="H590" s="350">
        <v>0</v>
      </c>
      <c r="N590" s="349">
        <v>188.30500000000001</v>
      </c>
      <c r="O590" s="350">
        <v>186.90100000000001</v>
      </c>
      <c r="R590" s="349" t="s">
        <v>619</v>
      </c>
      <c r="S590" s="349">
        <v>0</v>
      </c>
      <c r="T590" s="349" t="s">
        <v>620</v>
      </c>
      <c r="U590" s="349" t="s">
        <v>1105</v>
      </c>
      <c r="W590" s="349" t="s">
        <v>1105</v>
      </c>
      <c r="X590" s="349">
        <v>2</v>
      </c>
      <c r="Y590" s="349">
        <v>53.5</v>
      </c>
      <c r="Z590" s="349">
        <v>78.599999999999994</v>
      </c>
      <c r="AA590" s="349">
        <v>25.2</v>
      </c>
      <c r="AB590" s="350">
        <v>1.4039999999999999</v>
      </c>
      <c r="AF590" s="350">
        <v>6998</v>
      </c>
      <c r="AJ590" s="350" t="s">
        <v>682</v>
      </c>
      <c r="AK590" s="350" t="s">
        <v>884</v>
      </c>
      <c r="AL590" s="350" t="s">
        <v>1873</v>
      </c>
      <c r="AR590" s="349">
        <v>1</v>
      </c>
      <c r="AS590" s="350">
        <v>0.68287200000000003</v>
      </c>
      <c r="AV590" s="349" t="s">
        <v>1872</v>
      </c>
    </row>
    <row r="591" spans="1:48">
      <c r="A591" s="349" t="s">
        <v>183</v>
      </c>
      <c r="B591" s="349">
        <v>139</v>
      </c>
      <c r="C591" s="349" t="s">
        <v>194</v>
      </c>
      <c r="D591" s="349" t="s">
        <v>21</v>
      </c>
      <c r="E591" s="349">
        <v>8.3000000000000004E-2</v>
      </c>
      <c r="I591" s="350">
        <v>6442</v>
      </c>
      <c r="J591" s="350">
        <v>-10.488</v>
      </c>
      <c r="N591" s="349">
        <v>183.55199999999999</v>
      </c>
      <c r="P591" s="350">
        <v>180.673</v>
      </c>
      <c r="R591" s="349" t="s">
        <v>635</v>
      </c>
      <c r="S591" s="349">
        <v>89</v>
      </c>
      <c r="T591" s="349" t="s">
        <v>620</v>
      </c>
      <c r="U591" s="349" t="s">
        <v>1105</v>
      </c>
      <c r="W591" s="349" t="s">
        <v>1105</v>
      </c>
      <c r="X591" s="349">
        <v>3</v>
      </c>
      <c r="Y591" s="349">
        <v>437.8</v>
      </c>
      <c r="Z591" s="349">
        <v>473</v>
      </c>
      <c r="AA591" s="349">
        <v>35.200000000000003</v>
      </c>
      <c r="AC591" s="350">
        <v>2.1219999999999999</v>
      </c>
      <c r="AD591" s="350">
        <v>0.75600000000000001</v>
      </c>
      <c r="AG591" s="350">
        <v>7563</v>
      </c>
      <c r="AH591" s="350">
        <v>8984</v>
      </c>
      <c r="AM591" s="350" t="s">
        <v>890</v>
      </c>
      <c r="AN591" s="350" t="s">
        <v>869</v>
      </c>
      <c r="AO591" s="350" t="s">
        <v>1317</v>
      </c>
      <c r="AR591" s="349">
        <v>0</v>
      </c>
      <c r="AT591" s="350">
        <v>1.1747543</v>
      </c>
      <c r="AV591" s="349" t="s">
        <v>1872</v>
      </c>
    </row>
    <row r="592" spans="1:48">
      <c r="A592" s="349" t="s">
        <v>183</v>
      </c>
      <c r="B592" s="349">
        <v>139</v>
      </c>
      <c r="C592" s="349" t="s">
        <v>194</v>
      </c>
      <c r="D592" s="349" t="s">
        <v>21</v>
      </c>
      <c r="E592" s="349">
        <v>8.3000000000000004E-2</v>
      </c>
      <c r="I592" s="350">
        <v>6429</v>
      </c>
      <c r="J592" s="350">
        <v>-11.5</v>
      </c>
      <c r="N592" s="349">
        <v>183.90100000000001</v>
      </c>
      <c r="P592" s="350">
        <v>181.02</v>
      </c>
      <c r="R592" s="349" t="s">
        <v>635</v>
      </c>
      <c r="S592" s="349">
        <v>89</v>
      </c>
      <c r="T592" s="349" t="s">
        <v>620</v>
      </c>
      <c r="U592" s="349" t="s">
        <v>1105</v>
      </c>
      <c r="W592" s="349" t="s">
        <v>1105</v>
      </c>
      <c r="X592" s="349">
        <v>4</v>
      </c>
      <c r="Y592" s="349">
        <v>488.1</v>
      </c>
      <c r="Z592" s="349">
        <v>523.29999999999995</v>
      </c>
      <c r="AA592" s="349">
        <v>35.200000000000003</v>
      </c>
      <c r="AC592" s="350">
        <v>2.1240000000000001</v>
      </c>
      <c r="AD592" s="350">
        <v>0.75700000000000001</v>
      </c>
      <c r="AG592" s="350">
        <v>7543</v>
      </c>
      <c r="AH592" s="350">
        <v>8958</v>
      </c>
      <c r="AM592" s="350" t="s">
        <v>735</v>
      </c>
      <c r="AN592" s="350" t="s">
        <v>639</v>
      </c>
      <c r="AO592" s="350" t="s">
        <v>1874</v>
      </c>
      <c r="AR592" s="349">
        <v>1</v>
      </c>
      <c r="AT592" s="350">
        <v>1.1735823999999999</v>
      </c>
      <c r="AV592" s="349" t="s">
        <v>1872</v>
      </c>
    </row>
    <row r="593" spans="1:48">
      <c r="A593" s="349" t="s">
        <v>183</v>
      </c>
      <c r="B593" s="349">
        <v>140</v>
      </c>
      <c r="C593" s="349" t="s">
        <v>194</v>
      </c>
      <c r="D593" s="349" t="s">
        <v>21</v>
      </c>
      <c r="E593" s="349">
        <v>8.3000000000000004E-2</v>
      </c>
      <c r="K593" s="350">
        <v>23377</v>
      </c>
      <c r="L593" s="350">
        <v>9.6</v>
      </c>
      <c r="N593" s="349">
        <v>135.93299999999999</v>
      </c>
      <c r="Q593" s="350">
        <v>129.441</v>
      </c>
      <c r="R593" s="349" t="s">
        <v>645</v>
      </c>
      <c r="S593" s="349">
        <v>0</v>
      </c>
      <c r="T593" s="349" t="s">
        <v>646</v>
      </c>
      <c r="U593" s="349" t="s">
        <v>673</v>
      </c>
      <c r="W593" s="349" t="s">
        <v>675</v>
      </c>
      <c r="X593" s="349">
        <v>1</v>
      </c>
      <c r="Y593" s="349">
        <v>29.5</v>
      </c>
      <c r="Z593" s="349">
        <v>83.6</v>
      </c>
      <c r="AA593" s="349">
        <v>54.1</v>
      </c>
      <c r="AE593" s="350">
        <v>6.4909999999999997</v>
      </c>
      <c r="AI593" s="350">
        <v>4664</v>
      </c>
      <c r="AP593" s="350" t="s">
        <v>1641</v>
      </c>
      <c r="AQ593" s="350" t="s">
        <v>1875</v>
      </c>
      <c r="AR593" s="349">
        <v>1</v>
      </c>
      <c r="AU593" s="350">
        <v>5.0149026000000001</v>
      </c>
      <c r="AV593" s="349" t="s">
        <v>1876</v>
      </c>
    </row>
    <row r="594" spans="1:48">
      <c r="A594" s="349" t="s">
        <v>183</v>
      </c>
      <c r="B594" s="349">
        <v>140</v>
      </c>
      <c r="C594" s="349" t="s">
        <v>194</v>
      </c>
      <c r="D594" s="349" t="s">
        <v>21</v>
      </c>
      <c r="E594" s="349">
        <v>8.3000000000000004E-2</v>
      </c>
      <c r="F594" s="350" t="s">
        <v>764</v>
      </c>
      <c r="K594" s="350">
        <v>5621</v>
      </c>
      <c r="L594" s="350">
        <v>21.033999999999999</v>
      </c>
      <c r="N594" s="349">
        <v>9.8000000000000007</v>
      </c>
      <c r="Q594" s="350">
        <v>9.3279999999999994</v>
      </c>
      <c r="R594" s="349" t="s">
        <v>645</v>
      </c>
      <c r="S594" s="349">
        <v>0</v>
      </c>
      <c r="T594" s="349" t="s">
        <v>646</v>
      </c>
      <c r="U594" s="349" t="s">
        <v>673</v>
      </c>
      <c r="W594" s="349" t="s">
        <v>675</v>
      </c>
      <c r="X594" s="349">
        <v>2</v>
      </c>
      <c r="Y594" s="349">
        <v>233.7</v>
      </c>
      <c r="Z594" s="349">
        <v>265.39999999999998</v>
      </c>
      <c r="AA594" s="349">
        <v>31.8</v>
      </c>
      <c r="AE594" s="350">
        <v>0.47299999999999998</v>
      </c>
      <c r="AI594" s="350">
        <v>1115</v>
      </c>
      <c r="AP594" s="350" t="s">
        <v>1376</v>
      </c>
      <c r="AQ594" s="350" t="s">
        <v>1775</v>
      </c>
      <c r="AR594" s="349">
        <v>0</v>
      </c>
      <c r="AU594" s="350">
        <v>5.0670111999999996</v>
      </c>
      <c r="AV594" s="349" t="s">
        <v>1876</v>
      </c>
    </row>
    <row r="595" spans="1:48">
      <c r="A595" s="349" t="s">
        <v>183</v>
      </c>
      <c r="B595" s="349">
        <v>140</v>
      </c>
      <c r="C595" s="349" t="s">
        <v>194</v>
      </c>
      <c r="D595" s="349" t="s">
        <v>21</v>
      </c>
      <c r="E595" s="349">
        <v>8.3000000000000004E-2</v>
      </c>
      <c r="K595" s="350">
        <v>23136</v>
      </c>
      <c r="L595" s="350">
        <v>10.007999999999999</v>
      </c>
      <c r="N595" s="349">
        <v>132.88800000000001</v>
      </c>
      <c r="Q595" s="350">
        <v>126.54</v>
      </c>
      <c r="R595" s="349" t="s">
        <v>645</v>
      </c>
      <c r="S595" s="349">
        <v>0</v>
      </c>
      <c r="T595" s="349" t="s">
        <v>646</v>
      </c>
      <c r="U595" s="349" t="s">
        <v>673</v>
      </c>
      <c r="W595" s="349" t="s">
        <v>675</v>
      </c>
      <c r="X595" s="349">
        <v>3</v>
      </c>
      <c r="Y595" s="349">
        <v>412.8</v>
      </c>
      <c r="Z595" s="349">
        <v>465.2</v>
      </c>
      <c r="AA595" s="349">
        <v>52.5</v>
      </c>
      <c r="AE595" s="350">
        <v>6.3479999999999999</v>
      </c>
      <c r="AI595" s="350">
        <v>4614</v>
      </c>
      <c r="AP595" s="350" t="s">
        <v>1344</v>
      </c>
      <c r="AQ595" s="350" t="s">
        <v>1877</v>
      </c>
      <c r="AR595" s="349">
        <v>0</v>
      </c>
      <c r="AU595" s="350">
        <v>5.0167624999999996</v>
      </c>
      <c r="AV595" s="349" t="s">
        <v>1876</v>
      </c>
    </row>
    <row r="596" spans="1:48">
      <c r="A596" s="349" t="s">
        <v>183</v>
      </c>
      <c r="B596" s="349">
        <v>141</v>
      </c>
      <c r="C596" s="349" t="s">
        <v>195</v>
      </c>
      <c r="D596" s="349" t="s">
        <v>21</v>
      </c>
      <c r="E596" s="349">
        <v>7.4999999999999997E-2</v>
      </c>
      <c r="G596" s="350">
        <v>10248</v>
      </c>
      <c r="H596" s="350">
        <v>0.46100000000000002</v>
      </c>
      <c r="N596" s="349">
        <v>186.92699999999999</v>
      </c>
      <c r="O596" s="350">
        <v>185.53200000000001</v>
      </c>
      <c r="R596" s="349" t="s">
        <v>619</v>
      </c>
      <c r="S596" s="349">
        <v>0</v>
      </c>
      <c r="T596" s="349" t="s">
        <v>620</v>
      </c>
      <c r="U596" s="349" t="s">
        <v>1105</v>
      </c>
      <c r="W596" s="349" t="s">
        <v>1105</v>
      </c>
      <c r="X596" s="349">
        <v>1</v>
      </c>
      <c r="Y596" s="349">
        <v>13.2</v>
      </c>
      <c r="Z596" s="349">
        <v>38.4</v>
      </c>
      <c r="AA596" s="349">
        <v>25.2</v>
      </c>
      <c r="AB596" s="350">
        <v>1.3939999999999999</v>
      </c>
      <c r="AF596" s="350">
        <v>6998</v>
      </c>
      <c r="AJ596" s="350" t="s">
        <v>1347</v>
      </c>
      <c r="AK596" s="350" t="s">
        <v>1682</v>
      </c>
      <c r="AL596" s="350" t="s">
        <v>1878</v>
      </c>
      <c r="AR596" s="349">
        <v>0</v>
      </c>
      <c r="AS596" s="350">
        <v>0.68316129999999997</v>
      </c>
      <c r="AV596" s="349" t="s">
        <v>1879</v>
      </c>
    </row>
    <row r="597" spans="1:48">
      <c r="A597" s="349" t="s">
        <v>183</v>
      </c>
      <c r="B597" s="349">
        <v>141</v>
      </c>
      <c r="C597" s="349" t="s">
        <v>195</v>
      </c>
      <c r="D597" s="349" t="s">
        <v>21</v>
      </c>
      <c r="E597" s="349">
        <v>7.4999999999999997E-2</v>
      </c>
      <c r="G597" s="350">
        <v>10231</v>
      </c>
      <c r="H597" s="350">
        <v>0</v>
      </c>
      <c r="N597" s="349">
        <v>187.79499999999999</v>
      </c>
      <c r="O597" s="350">
        <v>186.39500000000001</v>
      </c>
      <c r="R597" s="349" t="s">
        <v>619</v>
      </c>
      <c r="S597" s="349">
        <v>0</v>
      </c>
      <c r="T597" s="349" t="s">
        <v>620</v>
      </c>
      <c r="U597" s="349" t="s">
        <v>1105</v>
      </c>
      <c r="W597" s="349" t="s">
        <v>1105</v>
      </c>
      <c r="X597" s="349">
        <v>2</v>
      </c>
      <c r="Y597" s="349">
        <v>53.5</v>
      </c>
      <c r="Z597" s="349">
        <v>78.599999999999994</v>
      </c>
      <c r="AA597" s="349">
        <v>25.2</v>
      </c>
      <c r="AB597" s="350">
        <v>1.4</v>
      </c>
      <c r="AF597" s="350">
        <v>6983</v>
      </c>
      <c r="AJ597" s="350" t="s">
        <v>682</v>
      </c>
      <c r="AK597" s="350" t="s">
        <v>924</v>
      </c>
      <c r="AL597" s="350" t="s">
        <v>1672</v>
      </c>
      <c r="AR597" s="349">
        <v>1</v>
      </c>
      <c r="AS597" s="350">
        <v>0.68284630000000002</v>
      </c>
      <c r="AV597" s="349" t="s">
        <v>1879</v>
      </c>
    </row>
    <row r="598" spans="1:48">
      <c r="A598" s="349" t="s">
        <v>183</v>
      </c>
      <c r="B598" s="349">
        <v>141</v>
      </c>
      <c r="C598" s="349" t="s">
        <v>195</v>
      </c>
      <c r="D598" s="349" t="s">
        <v>21</v>
      </c>
      <c r="E598" s="349">
        <v>7.4999999999999997E-2</v>
      </c>
      <c r="I598" s="350">
        <v>6430</v>
      </c>
      <c r="J598" s="350">
        <v>-10.471</v>
      </c>
      <c r="N598" s="349">
        <v>183.458</v>
      </c>
      <c r="P598" s="350">
        <v>180.58</v>
      </c>
      <c r="R598" s="349" t="s">
        <v>635</v>
      </c>
      <c r="S598" s="349">
        <v>89</v>
      </c>
      <c r="T598" s="349" t="s">
        <v>620</v>
      </c>
      <c r="U598" s="349" t="s">
        <v>1105</v>
      </c>
      <c r="W598" s="349" t="s">
        <v>1105</v>
      </c>
      <c r="X598" s="349">
        <v>3</v>
      </c>
      <c r="Y598" s="349">
        <v>437.8</v>
      </c>
      <c r="Z598" s="349">
        <v>473</v>
      </c>
      <c r="AA598" s="349">
        <v>35.200000000000003</v>
      </c>
      <c r="AC598" s="350">
        <v>2.1219999999999999</v>
      </c>
      <c r="AD598" s="350">
        <v>0.75600000000000001</v>
      </c>
      <c r="AG598" s="350">
        <v>7550</v>
      </c>
      <c r="AH598" s="350">
        <v>8967</v>
      </c>
      <c r="AM598" s="350" t="s">
        <v>890</v>
      </c>
      <c r="AN598" s="350" t="s">
        <v>891</v>
      </c>
      <c r="AO598" s="350" t="s">
        <v>1332</v>
      </c>
      <c r="AR598" s="349">
        <v>0</v>
      </c>
      <c r="AT598" s="350">
        <v>1.1749016999999999</v>
      </c>
      <c r="AV598" s="349" t="s">
        <v>1879</v>
      </c>
    </row>
    <row r="599" spans="1:48">
      <c r="A599" s="349" t="s">
        <v>183</v>
      </c>
      <c r="B599" s="349">
        <v>141</v>
      </c>
      <c r="C599" s="349" t="s">
        <v>195</v>
      </c>
      <c r="D599" s="349" t="s">
        <v>21</v>
      </c>
      <c r="E599" s="349">
        <v>7.4999999999999997E-2</v>
      </c>
      <c r="I599" s="350">
        <v>6440</v>
      </c>
      <c r="J599" s="350">
        <v>-11.5</v>
      </c>
      <c r="N599" s="349">
        <v>183.88200000000001</v>
      </c>
      <c r="P599" s="350">
        <v>181</v>
      </c>
      <c r="R599" s="349" t="s">
        <v>635</v>
      </c>
      <c r="S599" s="349">
        <v>89</v>
      </c>
      <c r="T599" s="349" t="s">
        <v>620</v>
      </c>
      <c r="U599" s="349" t="s">
        <v>1105</v>
      </c>
      <c r="W599" s="349" t="s">
        <v>1105</v>
      </c>
      <c r="X599" s="349">
        <v>4</v>
      </c>
      <c r="Y599" s="349">
        <v>488.1</v>
      </c>
      <c r="Z599" s="349">
        <v>523.29999999999995</v>
      </c>
      <c r="AA599" s="349">
        <v>35.200000000000003</v>
      </c>
      <c r="AC599" s="350">
        <v>2.1240000000000001</v>
      </c>
      <c r="AD599" s="350">
        <v>0.75700000000000001</v>
      </c>
      <c r="AG599" s="350">
        <v>7556</v>
      </c>
      <c r="AH599" s="350">
        <v>8971</v>
      </c>
      <c r="AM599" s="350" t="s">
        <v>735</v>
      </c>
      <c r="AN599" s="350" t="s">
        <v>894</v>
      </c>
      <c r="AO599" s="350" t="s">
        <v>1493</v>
      </c>
      <c r="AR599" s="349">
        <v>1</v>
      </c>
      <c r="AT599" s="350">
        <v>1.1737112999999999</v>
      </c>
      <c r="AV599" s="349" t="s">
        <v>1879</v>
      </c>
    </row>
    <row r="600" spans="1:48">
      <c r="A600" s="349" t="s">
        <v>183</v>
      </c>
      <c r="B600" s="349">
        <v>142</v>
      </c>
      <c r="C600" s="349" t="s">
        <v>195</v>
      </c>
      <c r="D600" s="349" t="s">
        <v>21</v>
      </c>
      <c r="E600" s="349">
        <v>7.4999999999999997E-2</v>
      </c>
      <c r="K600" s="350">
        <v>23255</v>
      </c>
      <c r="L600" s="350">
        <v>9.6</v>
      </c>
      <c r="N600" s="349">
        <v>135.518</v>
      </c>
      <c r="Q600" s="350">
        <v>129.04499999999999</v>
      </c>
      <c r="R600" s="349" t="s">
        <v>645</v>
      </c>
      <c r="S600" s="349">
        <v>0</v>
      </c>
      <c r="T600" s="349" t="s">
        <v>646</v>
      </c>
      <c r="U600" s="349" t="s">
        <v>673</v>
      </c>
      <c r="W600" s="349" t="s">
        <v>675</v>
      </c>
      <c r="X600" s="349">
        <v>1</v>
      </c>
      <c r="Y600" s="349">
        <v>29.5</v>
      </c>
      <c r="Z600" s="349">
        <v>83.8</v>
      </c>
      <c r="AA600" s="349">
        <v>54.3</v>
      </c>
      <c r="AE600" s="350">
        <v>6.4720000000000004</v>
      </c>
      <c r="AI600" s="350">
        <v>4639</v>
      </c>
      <c r="AP600" s="350" t="s">
        <v>1641</v>
      </c>
      <c r="AQ600" s="350" t="s">
        <v>1798</v>
      </c>
      <c r="AR600" s="349">
        <v>1</v>
      </c>
      <c r="AU600" s="350">
        <v>5.0154939000000001</v>
      </c>
      <c r="AV600" s="349" t="s">
        <v>1880</v>
      </c>
    </row>
    <row r="601" spans="1:48">
      <c r="A601" s="349" t="s">
        <v>183</v>
      </c>
      <c r="B601" s="349">
        <v>142</v>
      </c>
      <c r="C601" s="349" t="s">
        <v>195</v>
      </c>
      <c r="D601" s="349" t="s">
        <v>21</v>
      </c>
      <c r="E601" s="349">
        <v>7.4999999999999997E-2</v>
      </c>
      <c r="F601" s="350" t="s">
        <v>764</v>
      </c>
      <c r="K601" s="350">
        <v>5397</v>
      </c>
      <c r="L601" s="350">
        <v>21.091999999999999</v>
      </c>
      <c r="N601" s="349">
        <v>8.9969999999999999</v>
      </c>
      <c r="Q601" s="350">
        <v>8.5630000000000006</v>
      </c>
      <c r="R601" s="349" t="s">
        <v>645</v>
      </c>
      <c r="S601" s="349">
        <v>0</v>
      </c>
      <c r="T601" s="349" t="s">
        <v>646</v>
      </c>
      <c r="U601" s="349" t="s">
        <v>673</v>
      </c>
      <c r="W601" s="349" t="s">
        <v>675</v>
      </c>
      <c r="X601" s="349">
        <v>2</v>
      </c>
      <c r="Y601" s="349">
        <v>233.7</v>
      </c>
      <c r="Z601" s="349">
        <v>264.60000000000002</v>
      </c>
      <c r="AA601" s="349">
        <v>30.9</v>
      </c>
      <c r="AE601" s="350">
        <v>0.434</v>
      </c>
      <c r="AI601" s="350">
        <v>1070</v>
      </c>
      <c r="AP601" s="350" t="s">
        <v>1881</v>
      </c>
      <c r="AQ601" s="350" t="s">
        <v>1882</v>
      </c>
      <c r="AR601" s="349">
        <v>0</v>
      </c>
      <c r="AU601" s="350">
        <v>5.0678723000000003</v>
      </c>
      <c r="AV601" s="349" t="s">
        <v>1880</v>
      </c>
    </row>
    <row r="602" spans="1:48">
      <c r="A602" s="349" t="s">
        <v>183</v>
      </c>
      <c r="B602" s="349">
        <v>142</v>
      </c>
      <c r="C602" s="349" t="s">
        <v>195</v>
      </c>
      <c r="D602" s="349" t="s">
        <v>21</v>
      </c>
      <c r="E602" s="349">
        <v>7.4999999999999997E-2</v>
      </c>
      <c r="K602" s="350">
        <v>23214</v>
      </c>
      <c r="L602" s="350">
        <v>9.92</v>
      </c>
      <c r="N602" s="349">
        <v>133.398</v>
      </c>
      <c r="Q602" s="350">
        <v>127.02500000000001</v>
      </c>
      <c r="R602" s="349" t="s">
        <v>645</v>
      </c>
      <c r="S602" s="349">
        <v>0</v>
      </c>
      <c r="T602" s="349" t="s">
        <v>646</v>
      </c>
      <c r="U602" s="349" t="s">
        <v>673</v>
      </c>
      <c r="W602" s="349" t="s">
        <v>675</v>
      </c>
      <c r="X602" s="349">
        <v>3</v>
      </c>
      <c r="Y602" s="349">
        <v>412.8</v>
      </c>
      <c r="Z602" s="349">
        <v>465.2</v>
      </c>
      <c r="AA602" s="349">
        <v>52.5</v>
      </c>
      <c r="AE602" s="350">
        <v>6.3730000000000002</v>
      </c>
      <c r="AI602" s="350">
        <v>4629</v>
      </c>
      <c r="AP602" s="350" t="s">
        <v>1344</v>
      </c>
      <c r="AQ602" s="350" t="s">
        <v>1883</v>
      </c>
      <c r="AR602" s="349">
        <v>0</v>
      </c>
      <c r="AU602" s="350">
        <v>5.0169524000000001</v>
      </c>
      <c r="AV602" s="349" t="s">
        <v>1880</v>
      </c>
    </row>
    <row r="603" spans="1:48">
      <c r="A603" s="349" t="s">
        <v>183</v>
      </c>
      <c r="B603" s="349">
        <v>143</v>
      </c>
      <c r="C603" s="349" t="s">
        <v>201</v>
      </c>
      <c r="D603" s="349" t="s">
        <v>23</v>
      </c>
      <c r="E603" s="349">
        <v>8.3000000000000004E-2</v>
      </c>
      <c r="G603" s="350">
        <v>10265</v>
      </c>
      <c r="H603" s="350">
        <v>0.47</v>
      </c>
      <c r="N603" s="349">
        <v>187.50299999999999</v>
      </c>
      <c r="O603" s="350">
        <v>186.10499999999999</v>
      </c>
      <c r="R603" s="349" t="s">
        <v>619</v>
      </c>
      <c r="S603" s="349">
        <v>0</v>
      </c>
      <c r="T603" s="349" t="s">
        <v>620</v>
      </c>
      <c r="U603" s="349" t="s">
        <v>1105</v>
      </c>
      <c r="W603" s="349" t="s">
        <v>1105</v>
      </c>
      <c r="X603" s="349">
        <v>1</v>
      </c>
      <c r="Y603" s="349">
        <v>13.2</v>
      </c>
      <c r="Z603" s="349">
        <v>38.4</v>
      </c>
      <c r="AA603" s="349">
        <v>25.2</v>
      </c>
      <c r="AB603" s="350">
        <v>1.399</v>
      </c>
      <c r="AF603" s="350">
        <v>7010</v>
      </c>
      <c r="AJ603" s="350" t="s">
        <v>1851</v>
      </c>
      <c r="AK603" s="350" t="s">
        <v>1635</v>
      </c>
      <c r="AL603" s="350" t="s">
        <v>1884</v>
      </c>
      <c r="AR603" s="349">
        <v>0</v>
      </c>
      <c r="AS603" s="350">
        <v>0.68322150000000004</v>
      </c>
      <c r="AV603" s="349" t="s">
        <v>1885</v>
      </c>
    </row>
    <row r="604" spans="1:48">
      <c r="A604" s="349" t="s">
        <v>183</v>
      </c>
      <c r="B604" s="349">
        <v>143</v>
      </c>
      <c r="C604" s="349" t="s">
        <v>201</v>
      </c>
      <c r="D604" s="349" t="s">
        <v>23</v>
      </c>
      <c r="E604" s="349">
        <v>8.3000000000000004E-2</v>
      </c>
      <c r="G604" s="350">
        <v>10249</v>
      </c>
      <c r="H604" s="350">
        <v>0</v>
      </c>
      <c r="N604" s="349">
        <v>187.821</v>
      </c>
      <c r="O604" s="350">
        <v>186.42099999999999</v>
      </c>
      <c r="R604" s="349" t="s">
        <v>619</v>
      </c>
      <c r="S604" s="349">
        <v>0</v>
      </c>
      <c r="T604" s="349" t="s">
        <v>620</v>
      </c>
      <c r="U604" s="349" t="s">
        <v>1105</v>
      </c>
      <c r="W604" s="349" t="s">
        <v>1105</v>
      </c>
      <c r="X604" s="349">
        <v>2</v>
      </c>
      <c r="Y604" s="349">
        <v>53.5</v>
      </c>
      <c r="Z604" s="349">
        <v>78.599999999999994</v>
      </c>
      <c r="AA604" s="349">
        <v>25.2</v>
      </c>
      <c r="AB604" s="350">
        <v>1.4</v>
      </c>
      <c r="AF604" s="350">
        <v>6996</v>
      </c>
      <c r="AJ604" s="350" t="s">
        <v>883</v>
      </c>
      <c r="AK604" s="350" t="s">
        <v>1566</v>
      </c>
      <c r="AL604" s="350" t="s">
        <v>1886</v>
      </c>
      <c r="AR604" s="349">
        <v>1</v>
      </c>
      <c r="AS604" s="350">
        <v>0.68290039999999996</v>
      </c>
      <c r="AV604" s="349" t="s">
        <v>1885</v>
      </c>
    </row>
    <row r="605" spans="1:48">
      <c r="A605" s="349" t="s">
        <v>183</v>
      </c>
      <c r="B605" s="349">
        <v>143</v>
      </c>
      <c r="C605" s="349" t="s">
        <v>201</v>
      </c>
      <c r="D605" s="349" t="s">
        <v>23</v>
      </c>
      <c r="E605" s="349">
        <v>8.3000000000000004E-2</v>
      </c>
      <c r="I605" s="350">
        <v>6456</v>
      </c>
      <c r="J605" s="350">
        <v>-10.452999999999999</v>
      </c>
      <c r="N605" s="349">
        <v>183.55500000000001</v>
      </c>
      <c r="P605" s="350">
        <v>180.67500000000001</v>
      </c>
      <c r="R605" s="349" t="s">
        <v>635</v>
      </c>
      <c r="S605" s="349">
        <v>89</v>
      </c>
      <c r="T605" s="349" t="s">
        <v>620</v>
      </c>
      <c r="U605" s="349" t="s">
        <v>1105</v>
      </c>
      <c r="W605" s="349" t="s">
        <v>1105</v>
      </c>
      <c r="X605" s="349">
        <v>3</v>
      </c>
      <c r="Y605" s="349">
        <v>437.8</v>
      </c>
      <c r="Z605" s="349">
        <v>473</v>
      </c>
      <c r="AA605" s="349">
        <v>35.200000000000003</v>
      </c>
      <c r="AC605" s="350">
        <v>2.1230000000000002</v>
      </c>
      <c r="AD605" s="350">
        <v>0.75600000000000001</v>
      </c>
      <c r="AG605" s="350">
        <v>7580</v>
      </c>
      <c r="AH605" s="350">
        <v>9004</v>
      </c>
      <c r="AM605" s="350" t="s">
        <v>890</v>
      </c>
      <c r="AN605" s="350" t="s">
        <v>891</v>
      </c>
      <c r="AO605" s="350" t="s">
        <v>1316</v>
      </c>
      <c r="AR605" s="349">
        <v>0</v>
      </c>
      <c r="AT605" s="350">
        <v>1.1749508</v>
      </c>
      <c r="AV605" s="349" t="s">
        <v>1885</v>
      </c>
    </row>
    <row r="606" spans="1:48">
      <c r="A606" s="349" t="s">
        <v>183</v>
      </c>
      <c r="B606" s="349">
        <v>143</v>
      </c>
      <c r="C606" s="349" t="s">
        <v>201</v>
      </c>
      <c r="D606" s="349" t="s">
        <v>23</v>
      </c>
      <c r="E606" s="349">
        <v>8.3000000000000004E-2</v>
      </c>
      <c r="I606" s="350">
        <v>6433</v>
      </c>
      <c r="J606" s="350">
        <v>-11.5</v>
      </c>
      <c r="N606" s="349">
        <v>184.1</v>
      </c>
      <c r="P606" s="350">
        <v>181.21600000000001</v>
      </c>
      <c r="R606" s="349" t="s">
        <v>635</v>
      </c>
      <c r="S606" s="349">
        <v>89</v>
      </c>
      <c r="T606" s="349" t="s">
        <v>620</v>
      </c>
      <c r="U606" s="349" t="s">
        <v>1105</v>
      </c>
      <c r="W606" s="349" t="s">
        <v>1105</v>
      </c>
      <c r="X606" s="349">
        <v>4</v>
      </c>
      <c r="Y606" s="349">
        <v>488.1</v>
      </c>
      <c r="Z606" s="349">
        <v>523.29999999999995</v>
      </c>
      <c r="AA606" s="349">
        <v>35.200000000000003</v>
      </c>
      <c r="AC606" s="350">
        <v>2.1269999999999998</v>
      </c>
      <c r="AD606" s="350">
        <v>0.75800000000000001</v>
      </c>
      <c r="AG606" s="350">
        <v>7549</v>
      </c>
      <c r="AH606" s="350">
        <v>8962</v>
      </c>
      <c r="AM606" s="350" t="s">
        <v>735</v>
      </c>
      <c r="AN606" s="350" t="s">
        <v>894</v>
      </c>
      <c r="AO606" s="350" t="s">
        <v>1887</v>
      </c>
      <c r="AR606" s="349">
        <v>1</v>
      </c>
      <c r="AT606" s="350">
        <v>1.1737409000000001</v>
      </c>
      <c r="AV606" s="349" t="s">
        <v>1885</v>
      </c>
    </row>
    <row r="607" spans="1:48">
      <c r="A607" s="349" t="s">
        <v>183</v>
      </c>
      <c r="B607" s="349">
        <v>144</v>
      </c>
      <c r="C607" s="349" t="s">
        <v>201</v>
      </c>
      <c r="D607" s="349" t="s">
        <v>23</v>
      </c>
      <c r="E607" s="349">
        <v>8.3000000000000004E-2</v>
      </c>
      <c r="K607" s="350">
        <v>23435</v>
      </c>
      <c r="L607" s="350">
        <v>9.6</v>
      </c>
      <c r="N607" s="349">
        <v>135.93299999999999</v>
      </c>
      <c r="Q607" s="350">
        <v>129.44200000000001</v>
      </c>
      <c r="R607" s="349" t="s">
        <v>645</v>
      </c>
      <c r="S607" s="349">
        <v>0</v>
      </c>
      <c r="T607" s="349" t="s">
        <v>646</v>
      </c>
      <c r="U607" s="349" t="s">
        <v>673</v>
      </c>
      <c r="W607" s="349" t="s">
        <v>675</v>
      </c>
      <c r="X607" s="349">
        <v>1</v>
      </c>
      <c r="Y607" s="349">
        <v>29.5</v>
      </c>
      <c r="Z607" s="349">
        <v>83.8</v>
      </c>
      <c r="AA607" s="349">
        <v>54.3</v>
      </c>
      <c r="AE607" s="350">
        <v>6.4909999999999997</v>
      </c>
      <c r="AI607" s="350">
        <v>4676</v>
      </c>
      <c r="AP607" s="350" t="s">
        <v>644</v>
      </c>
      <c r="AQ607" s="350" t="s">
        <v>1888</v>
      </c>
      <c r="AR607" s="349">
        <v>1</v>
      </c>
      <c r="AU607" s="350">
        <v>5.0148098000000001</v>
      </c>
      <c r="AV607" s="349" t="s">
        <v>1889</v>
      </c>
    </row>
    <row r="608" spans="1:48">
      <c r="A608" s="349" t="s">
        <v>183</v>
      </c>
      <c r="B608" s="349">
        <v>144</v>
      </c>
      <c r="C608" s="349" t="s">
        <v>201</v>
      </c>
      <c r="D608" s="349" t="s">
        <v>23</v>
      </c>
      <c r="E608" s="349">
        <v>8.3000000000000004E-2</v>
      </c>
      <c r="F608" s="350" t="s">
        <v>764</v>
      </c>
      <c r="K608" s="350">
        <v>5940</v>
      </c>
      <c r="L608" s="350">
        <v>10.252000000000001</v>
      </c>
      <c r="N608" s="349">
        <v>10.166</v>
      </c>
      <c r="Q608" s="350">
        <v>9.68</v>
      </c>
      <c r="R608" s="349" t="s">
        <v>645</v>
      </c>
      <c r="S608" s="349">
        <v>0</v>
      </c>
      <c r="T608" s="349" t="s">
        <v>646</v>
      </c>
      <c r="U608" s="349" t="s">
        <v>673</v>
      </c>
      <c r="W608" s="349" t="s">
        <v>675</v>
      </c>
      <c r="X608" s="349">
        <v>2</v>
      </c>
      <c r="Y608" s="349">
        <v>234.5</v>
      </c>
      <c r="Z608" s="349">
        <v>266.5</v>
      </c>
      <c r="AA608" s="349">
        <v>32</v>
      </c>
      <c r="AE608" s="350">
        <v>0.48599999999999999</v>
      </c>
      <c r="AI608" s="350">
        <v>1190</v>
      </c>
      <c r="AP608" s="350" t="s">
        <v>1766</v>
      </c>
      <c r="AQ608" s="350" t="s">
        <v>1890</v>
      </c>
      <c r="AR608" s="349">
        <v>0</v>
      </c>
      <c r="AU608" s="350">
        <v>5.0177810000000003</v>
      </c>
      <c r="AV608" s="349" t="s">
        <v>1889</v>
      </c>
    </row>
    <row r="609" spans="1:48">
      <c r="A609" s="349" t="s">
        <v>183</v>
      </c>
      <c r="B609" s="349">
        <v>144</v>
      </c>
      <c r="C609" s="349" t="s">
        <v>201</v>
      </c>
      <c r="D609" s="349" t="s">
        <v>23</v>
      </c>
      <c r="E609" s="349">
        <v>8.3000000000000004E-2</v>
      </c>
      <c r="K609" s="350">
        <v>23364</v>
      </c>
      <c r="L609" s="350">
        <v>9.8740000000000006</v>
      </c>
      <c r="N609" s="349">
        <v>134.20599999999999</v>
      </c>
      <c r="Q609" s="350">
        <v>127.79600000000001</v>
      </c>
      <c r="R609" s="349" t="s">
        <v>645</v>
      </c>
      <c r="S609" s="349">
        <v>0</v>
      </c>
      <c r="T609" s="349" t="s">
        <v>646</v>
      </c>
      <c r="U609" s="349" t="s">
        <v>673</v>
      </c>
      <c r="W609" s="349" t="s">
        <v>675</v>
      </c>
      <c r="X609" s="349">
        <v>3</v>
      </c>
      <c r="Y609" s="349">
        <v>412.8</v>
      </c>
      <c r="Z609" s="349">
        <v>465.7</v>
      </c>
      <c r="AA609" s="349">
        <v>52.9</v>
      </c>
      <c r="AE609" s="350">
        <v>6.41</v>
      </c>
      <c r="AI609" s="350">
        <v>4660</v>
      </c>
      <c r="AP609" s="350" t="s">
        <v>1328</v>
      </c>
      <c r="AQ609" s="350" t="s">
        <v>1241</v>
      </c>
      <c r="AR609" s="349">
        <v>0</v>
      </c>
      <c r="AU609" s="350">
        <v>5.0160567</v>
      </c>
      <c r="AV609" s="349" t="s">
        <v>1889</v>
      </c>
    </row>
    <row r="610" spans="1:48">
      <c r="A610" s="349" t="s">
        <v>183</v>
      </c>
      <c r="B610" s="349">
        <v>145</v>
      </c>
      <c r="C610" s="349" t="s">
        <v>202</v>
      </c>
      <c r="D610" s="349" t="s">
        <v>23</v>
      </c>
      <c r="E610" s="349">
        <v>7.5999999999999998E-2</v>
      </c>
      <c r="G610" s="350">
        <v>10252</v>
      </c>
      <c r="H610" s="350">
        <v>0.46500000000000002</v>
      </c>
      <c r="N610" s="349">
        <v>187.43</v>
      </c>
      <c r="O610" s="350">
        <v>186.03200000000001</v>
      </c>
      <c r="R610" s="349" t="s">
        <v>619</v>
      </c>
      <c r="S610" s="349">
        <v>0</v>
      </c>
      <c r="T610" s="349" t="s">
        <v>620</v>
      </c>
      <c r="U610" s="349" t="s">
        <v>1105</v>
      </c>
      <c r="W610" s="349" t="s">
        <v>1105</v>
      </c>
      <c r="X610" s="349">
        <v>1</v>
      </c>
      <c r="Y610" s="349">
        <v>13.2</v>
      </c>
      <c r="Z610" s="349">
        <v>38.4</v>
      </c>
      <c r="AA610" s="349">
        <v>25.2</v>
      </c>
      <c r="AB610" s="350">
        <v>1.3979999999999999</v>
      </c>
      <c r="AF610" s="350">
        <v>7003</v>
      </c>
      <c r="AJ610" s="350" t="s">
        <v>1851</v>
      </c>
      <c r="AK610" s="350" t="s">
        <v>1635</v>
      </c>
      <c r="AL610" s="350" t="s">
        <v>1891</v>
      </c>
      <c r="AR610" s="349">
        <v>0</v>
      </c>
      <c r="AS610" s="350">
        <v>0.68321480000000001</v>
      </c>
      <c r="AV610" s="349" t="s">
        <v>1892</v>
      </c>
    </row>
    <row r="611" spans="1:48">
      <c r="A611" s="349" t="s">
        <v>183</v>
      </c>
      <c r="B611" s="349">
        <v>145</v>
      </c>
      <c r="C611" s="349" t="s">
        <v>202</v>
      </c>
      <c r="D611" s="349" t="s">
        <v>23</v>
      </c>
      <c r="E611" s="349">
        <v>7.5999999999999998E-2</v>
      </c>
      <c r="G611" s="350">
        <v>10269</v>
      </c>
      <c r="H611" s="350">
        <v>0</v>
      </c>
      <c r="N611" s="349">
        <v>188.072</v>
      </c>
      <c r="O611" s="350">
        <v>186.66900000000001</v>
      </c>
      <c r="R611" s="349" t="s">
        <v>619</v>
      </c>
      <c r="S611" s="349">
        <v>0</v>
      </c>
      <c r="T611" s="349" t="s">
        <v>620</v>
      </c>
      <c r="U611" s="349" t="s">
        <v>1105</v>
      </c>
      <c r="W611" s="349" t="s">
        <v>1105</v>
      </c>
      <c r="X611" s="349">
        <v>2</v>
      </c>
      <c r="Y611" s="349">
        <v>53.5</v>
      </c>
      <c r="Z611" s="349">
        <v>78.599999999999994</v>
      </c>
      <c r="AA611" s="349">
        <v>25.2</v>
      </c>
      <c r="AB611" s="350">
        <v>1.4019999999999999</v>
      </c>
      <c r="AF611" s="350">
        <v>7009</v>
      </c>
      <c r="AJ611" s="350" t="s">
        <v>883</v>
      </c>
      <c r="AK611" s="350" t="s">
        <v>1566</v>
      </c>
      <c r="AL611" s="350" t="s">
        <v>1893</v>
      </c>
      <c r="AR611" s="349">
        <v>1</v>
      </c>
      <c r="AS611" s="350">
        <v>0.68289719999999998</v>
      </c>
      <c r="AV611" s="349" t="s">
        <v>1892</v>
      </c>
    </row>
    <row r="612" spans="1:48">
      <c r="A612" s="349" t="s">
        <v>183</v>
      </c>
      <c r="B612" s="349">
        <v>145</v>
      </c>
      <c r="C612" s="349" t="s">
        <v>202</v>
      </c>
      <c r="D612" s="349" t="s">
        <v>23</v>
      </c>
      <c r="E612" s="349">
        <v>7.5999999999999998E-2</v>
      </c>
      <c r="I612" s="350">
        <v>6455</v>
      </c>
      <c r="J612" s="350">
        <v>-10.473000000000001</v>
      </c>
      <c r="N612" s="349">
        <v>183.73699999999999</v>
      </c>
      <c r="P612" s="350">
        <v>180.85499999999999</v>
      </c>
      <c r="R612" s="349" t="s">
        <v>635</v>
      </c>
      <c r="S612" s="349">
        <v>89</v>
      </c>
      <c r="T612" s="349" t="s">
        <v>620</v>
      </c>
      <c r="U612" s="349" t="s">
        <v>1105</v>
      </c>
      <c r="W612" s="349" t="s">
        <v>1105</v>
      </c>
      <c r="X612" s="349">
        <v>3</v>
      </c>
      <c r="Y612" s="349">
        <v>437.8</v>
      </c>
      <c r="Z612" s="349">
        <v>473</v>
      </c>
      <c r="AA612" s="349">
        <v>35.200000000000003</v>
      </c>
      <c r="AC612" s="350">
        <v>2.125</v>
      </c>
      <c r="AD612" s="350">
        <v>0.75700000000000001</v>
      </c>
      <c r="AG612" s="350">
        <v>7579</v>
      </c>
      <c r="AH612" s="350">
        <v>9003</v>
      </c>
      <c r="AM612" s="350" t="s">
        <v>890</v>
      </c>
      <c r="AN612" s="350" t="s">
        <v>891</v>
      </c>
      <c r="AO612" s="350" t="s">
        <v>1464</v>
      </c>
      <c r="AR612" s="349">
        <v>0</v>
      </c>
      <c r="AT612" s="350">
        <v>1.1749058999999999</v>
      </c>
      <c r="AV612" s="349" t="s">
        <v>1892</v>
      </c>
    </row>
    <row r="613" spans="1:48">
      <c r="A613" s="349" t="s">
        <v>183</v>
      </c>
      <c r="B613" s="349">
        <v>145</v>
      </c>
      <c r="C613" s="349" t="s">
        <v>202</v>
      </c>
      <c r="D613" s="349" t="s">
        <v>23</v>
      </c>
      <c r="E613" s="349">
        <v>7.5999999999999998E-2</v>
      </c>
      <c r="I613" s="350">
        <v>6467</v>
      </c>
      <c r="J613" s="350">
        <v>-11.5</v>
      </c>
      <c r="N613" s="349">
        <v>185.297</v>
      </c>
      <c r="P613" s="350">
        <v>182.39400000000001</v>
      </c>
      <c r="R613" s="349" t="s">
        <v>635</v>
      </c>
      <c r="S613" s="349">
        <v>89</v>
      </c>
      <c r="T613" s="349" t="s">
        <v>620</v>
      </c>
      <c r="U613" s="349" t="s">
        <v>1105</v>
      </c>
      <c r="W613" s="349" t="s">
        <v>1105</v>
      </c>
      <c r="X613" s="349">
        <v>4</v>
      </c>
      <c r="Y613" s="349">
        <v>488.1</v>
      </c>
      <c r="Z613" s="349">
        <v>523.29999999999995</v>
      </c>
      <c r="AA613" s="349">
        <v>35.200000000000003</v>
      </c>
      <c r="AC613" s="350">
        <v>2.141</v>
      </c>
      <c r="AD613" s="350">
        <v>0.76300000000000001</v>
      </c>
      <c r="AG613" s="350">
        <v>7589</v>
      </c>
      <c r="AH613" s="350">
        <v>9011</v>
      </c>
      <c r="AM613" s="350" t="s">
        <v>735</v>
      </c>
      <c r="AN613" s="350" t="s">
        <v>894</v>
      </c>
      <c r="AO613" s="350" t="s">
        <v>1887</v>
      </c>
      <c r="AR613" s="349">
        <v>1</v>
      </c>
      <c r="AT613" s="350">
        <v>1.1737164</v>
      </c>
      <c r="AV613" s="349" t="s">
        <v>1892</v>
      </c>
    </row>
    <row r="614" spans="1:48">
      <c r="A614" s="349" t="s">
        <v>183</v>
      </c>
      <c r="B614" s="349">
        <v>146</v>
      </c>
      <c r="C614" s="349" t="s">
        <v>202</v>
      </c>
      <c r="D614" s="349" t="s">
        <v>23</v>
      </c>
      <c r="E614" s="349">
        <v>7.5999999999999998E-2</v>
      </c>
      <c r="K614" s="350">
        <v>23496</v>
      </c>
      <c r="L614" s="350">
        <v>9.6</v>
      </c>
      <c r="N614" s="349">
        <v>136.24600000000001</v>
      </c>
      <c r="Q614" s="350">
        <v>129.74</v>
      </c>
      <c r="R614" s="349" t="s">
        <v>645</v>
      </c>
      <c r="S614" s="349">
        <v>0</v>
      </c>
      <c r="T614" s="349" t="s">
        <v>646</v>
      </c>
      <c r="U614" s="349" t="s">
        <v>673</v>
      </c>
      <c r="W614" s="349" t="s">
        <v>675</v>
      </c>
      <c r="X614" s="349">
        <v>1</v>
      </c>
      <c r="Y614" s="349">
        <v>29.5</v>
      </c>
      <c r="Z614" s="349">
        <v>83.8</v>
      </c>
      <c r="AA614" s="349">
        <v>54.3</v>
      </c>
      <c r="AE614" s="350">
        <v>6.5060000000000002</v>
      </c>
      <c r="AI614" s="350">
        <v>4688</v>
      </c>
      <c r="AP614" s="350" t="s">
        <v>644</v>
      </c>
      <c r="AQ614" s="350" t="s">
        <v>1894</v>
      </c>
      <c r="AR614" s="349">
        <v>1</v>
      </c>
      <c r="AU614" s="350">
        <v>5.0148472999999996</v>
      </c>
      <c r="AV614" s="349" t="s">
        <v>1895</v>
      </c>
    </row>
    <row r="615" spans="1:48">
      <c r="A615" s="349" t="s">
        <v>183</v>
      </c>
      <c r="B615" s="349">
        <v>146</v>
      </c>
      <c r="C615" s="349" t="s">
        <v>202</v>
      </c>
      <c r="D615" s="349" t="s">
        <v>23</v>
      </c>
      <c r="E615" s="349">
        <v>7.5999999999999998E-2</v>
      </c>
      <c r="F615" s="350" t="s">
        <v>764</v>
      </c>
      <c r="K615" s="350">
        <v>5549</v>
      </c>
      <c r="L615" s="350">
        <v>10.363</v>
      </c>
      <c r="N615" s="349">
        <v>9.6120000000000001</v>
      </c>
      <c r="Q615" s="350">
        <v>9.1530000000000005</v>
      </c>
      <c r="R615" s="349" t="s">
        <v>645</v>
      </c>
      <c r="S615" s="349">
        <v>0</v>
      </c>
      <c r="T615" s="349" t="s">
        <v>646</v>
      </c>
      <c r="U615" s="349" t="s">
        <v>673</v>
      </c>
      <c r="W615" s="349" t="s">
        <v>675</v>
      </c>
      <c r="X615" s="349">
        <v>2</v>
      </c>
      <c r="Y615" s="349">
        <v>234.1</v>
      </c>
      <c r="Z615" s="349">
        <v>265.8</v>
      </c>
      <c r="AA615" s="349">
        <v>31.8</v>
      </c>
      <c r="AE615" s="350">
        <v>0.45900000000000002</v>
      </c>
      <c r="AI615" s="350">
        <v>1111</v>
      </c>
      <c r="AP615" s="350" t="s">
        <v>1230</v>
      </c>
      <c r="AQ615" s="350" t="s">
        <v>1896</v>
      </c>
      <c r="AR615" s="349">
        <v>0</v>
      </c>
      <c r="AU615" s="350">
        <v>5.0183222000000001</v>
      </c>
      <c r="AV615" s="349" t="s">
        <v>1895</v>
      </c>
    </row>
    <row r="616" spans="1:48">
      <c r="A616" s="349" t="s">
        <v>183</v>
      </c>
      <c r="B616" s="349">
        <v>146</v>
      </c>
      <c r="C616" s="349" t="s">
        <v>202</v>
      </c>
      <c r="D616" s="349" t="s">
        <v>23</v>
      </c>
      <c r="E616" s="349">
        <v>7.5999999999999998E-2</v>
      </c>
      <c r="K616" s="350">
        <v>23233</v>
      </c>
      <c r="L616" s="350">
        <v>9.9090000000000007</v>
      </c>
      <c r="N616" s="349">
        <v>133.52600000000001</v>
      </c>
      <c r="Q616" s="350">
        <v>127.148</v>
      </c>
      <c r="R616" s="349" t="s">
        <v>645</v>
      </c>
      <c r="S616" s="349">
        <v>0</v>
      </c>
      <c r="T616" s="349" t="s">
        <v>646</v>
      </c>
      <c r="U616" s="349" t="s">
        <v>673</v>
      </c>
      <c r="W616" s="349" t="s">
        <v>675</v>
      </c>
      <c r="X616" s="349">
        <v>3</v>
      </c>
      <c r="Y616" s="349">
        <v>412.8</v>
      </c>
      <c r="Z616" s="349">
        <v>465.7</v>
      </c>
      <c r="AA616" s="349">
        <v>52.9</v>
      </c>
      <c r="AE616" s="350">
        <v>6.3780000000000001</v>
      </c>
      <c r="AI616" s="350">
        <v>4634</v>
      </c>
      <c r="AP616" s="350" t="s">
        <v>1188</v>
      </c>
      <c r="AQ616" s="350" t="s">
        <v>1897</v>
      </c>
      <c r="AR616" s="349">
        <v>0</v>
      </c>
      <c r="AU616" s="350">
        <v>5.0162566999999996</v>
      </c>
      <c r="AV616" s="349" t="s">
        <v>1895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063A-0945-4D84-AABF-2D398649F16D}">
  <dimension ref="A1:AW414"/>
  <sheetViews>
    <sheetView topLeftCell="A283"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49">
      <c r="B1" s="352" t="s">
        <v>475</v>
      </c>
      <c r="C1" s="352" t="s">
        <v>476</v>
      </c>
      <c r="D1" s="352" t="s">
        <v>573</v>
      </c>
      <c r="E1" s="352" t="s">
        <v>574</v>
      </c>
      <c r="F1" s="352" t="s">
        <v>479</v>
      </c>
      <c r="G1" s="352" t="s">
        <v>575</v>
      </c>
      <c r="H1" s="352" t="s">
        <v>576</v>
      </c>
      <c r="I1" s="352" t="s">
        <v>577</v>
      </c>
      <c r="J1" s="352" t="s">
        <v>578</v>
      </c>
      <c r="K1" s="352" t="s">
        <v>579</v>
      </c>
      <c r="L1" s="352" t="s">
        <v>580</v>
      </c>
      <c r="M1" s="352" t="s">
        <v>581</v>
      </c>
      <c r="N1" s="352" t="s">
        <v>582</v>
      </c>
      <c r="O1" s="352" t="s">
        <v>583</v>
      </c>
      <c r="P1" s="352" t="s">
        <v>584</v>
      </c>
      <c r="Q1" s="352" t="s">
        <v>585</v>
      </c>
      <c r="R1" s="352" t="s">
        <v>586</v>
      </c>
      <c r="S1" s="352" t="s">
        <v>587</v>
      </c>
      <c r="T1" s="352" t="s">
        <v>588</v>
      </c>
      <c r="U1" s="352" t="s">
        <v>589</v>
      </c>
      <c r="V1" s="352" t="s">
        <v>590</v>
      </c>
      <c r="W1" s="352" t="s">
        <v>591</v>
      </c>
      <c r="X1" s="352" t="s">
        <v>592</v>
      </c>
      <c r="Y1" s="352" t="s">
        <v>593</v>
      </c>
      <c r="Z1" s="352" t="s">
        <v>594</v>
      </c>
      <c r="AA1" s="352" t="s">
        <v>595</v>
      </c>
      <c r="AB1" s="352" t="s">
        <v>596</v>
      </c>
      <c r="AC1" s="352" t="s">
        <v>597</v>
      </c>
      <c r="AD1" s="352" t="s">
        <v>598</v>
      </c>
      <c r="AE1" s="352" t="s">
        <v>599</v>
      </c>
      <c r="AF1" s="352" t="s">
        <v>600</v>
      </c>
      <c r="AG1" s="352" t="s">
        <v>601</v>
      </c>
      <c r="AH1" s="352" t="s">
        <v>602</v>
      </c>
      <c r="AI1" s="352" t="s">
        <v>603</v>
      </c>
      <c r="AJ1" s="352" t="s">
        <v>604</v>
      </c>
      <c r="AK1" s="352" t="s">
        <v>605</v>
      </c>
      <c r="AL1" s="352" t="s">
        <v>606</v>
      </c>
      <c r="AM1" s="352" t="s">
        <v>607</v>
      </c>
      <c r="AN1" s="352" t="s">
        <v>608</v>
      </c>
      <c r="AO1" s="352" t="s">
        <v>609</v>
      </c>
      <c r="AP1" s="352" t="s">
        <v>610</v>
      </c>
      <c r="AQ1" s="352" t="s">
        <v>611</v>
      </c>
      <c r="AR1" s="352" t="s">
        <v>612</v>
      </c>
      <c r="AS1" s="352" t="s">
        <v>613</v>
      </c>
      <c r="AT1" s="352" t="s">
        <v>614</v>
      </c>
      <c r="AU1" s="352" t="s">
        <v>615</v>
      </c>
      <c r="AV1" s="352" t="s">
        <v>616</v>
      </c>
      <c r="AW1" s="352" t="s">
        <v>617</v>
      </c>
    </row>
    <row r="2" spans="1:49">
      <c r="A2" s="352" t="s">
        <v>505</v>
      </c>
      <c r="B2" s="352" t="s">
        <v>1898</v>
      </c>
      <c r="C2" s="352">
        <v>1</v>
      </c>
      <c r="D2" s="352" t="s">
        <v>1899</v>
      </c>
      <c r="E2" s="352" t="s">
        <v>506</v>
      </c>
      <c r="F2" s="352">
        <v>0.71399999999999997</v>
      </c>
      <c r="H2" s="352">
        <v>10145</v>
      </c>
      <c r="I2" s="352">
        <v>0.54200000000000004</v>
      </c>
      <c r="O2" s="352">
        <v>185.517</v>
      </c>
      <c r="P2" s="352">
        <v>184.13200000000001</v>
      </c>
      <c r="S2" s="352" t="s">
        <v>619</v>
      </c>
      <c r="T2" s="352">
        <v>0</v>
      </c>
      <c r="U2" s="352" t="s">
        <v>620</v>
      </c>
      <c r="V2" s="352" t="s">
        <v>621</v>
      </c>
      <c r="W2" s="352" t="s">
        <v>1900</v>
      </c>
      <c r="X2" s="352" t="s">
        <v>621</v>
      </c>
      <c r="Y2" s="352">
        <v>1</v>
      </c>
      <c r="Z2" s="352">
        <v>13.2</v>
      </c>
      <c r="AA2" s="352">
        <v>38.4</v>
      </c>
      <c r="AB2" s="352">
        <v>25.2</v>
      </c>
      <c r="AC2" s="352">
        <v>1.385</v>
      </c>
      <c r="AG2" s="352">
        <v>6935</v>
      </c>
      <c r="AK2" s="352" t="s">
        <v>663</v>
      </c>
      <c r="AL2" s="352" t="s">
        <v>1490</v>
      </c>
      <c r="AM2" s="352" t="s">
        <v>1901</v>
      </c>
      <c r="AS2" s="352">
        <v>0</v>
      </c>
      <c r="AT2" s="352">
        <v>0.68377980000000005</v>
      </c>
      <c r="AW2" s="352" t="s">
        <v>1902</v>
      </c>
    </row>
    <row r="3" spans="1:49">
      <c r="A3" s="352" t="s">
        <v>507</v>
      </c>
      <c r="B3" s="352" t="s">
        <v>1898</v>
      </c>
      <c r="C3" s="352">
        <v>1</v>
      </c>
      <c r="D3" s="352" t="s">
        <v>1899</v>
      </c>
      <c r="E3" s="352" t="s">
        <v>506</v>
      </c>
      <c r="F3" s="352">
        <v>0.71399999999999997</v>
      </c>
      <c r="H3" s="352">
        <v>10124</v>
      </c>
      <c r="I3" s="352">
        <v>0</v>
      </c>
      <c r="O3" s="352">
        <v>185.77199999999999</v>
      </c>
      <c r="P3" s="352">
        <v>184.386</v>
      </c>
      <c r="S3" s="352" t="s">
        <v>619</v>
      </c>
      <c r="T3" s="352">
        <v>0</v>
      </c>
      <c r="U3" s="352" t="s">
        <v>620</v>
      </c>
      <c r="V3" s="352" t="s">
        <v>621</v>
      </c>
      <c r="W3" s="352" t="s">
        <v>1900</v>
      </c>
      <c r="X3" s="352" t="s">
        <v>621</v>
      </c>
      <c r="Y3" s="352">
        <v>2</v>
      </c>
      <c r="Z3" s="352">
        <v>53.5</v>
      </c>
      <c r="AA3" s="352">
        <v>78.599999999999994</v>
      </c>
      <c r="AB3" s="352">
        <v>25.2</v>
      </c>
      <c r="AC3" s="352">
        <v>1.3859999999999999</v>
      </c>
      <c r="AG3" s="352">
        <v>6916</v>
      </c>
      <c r="AK3" s="352" t="s">
        <v>1260</v>
      </c>
      <c r="AL3" s="352" t="s">
        <v>1421</v>
      </c>
      <c r="AM3" s="352" t="s">
        <v>1903</v>
      </c>
      <c r="AS3" s="352">
        <v>1</v>
      </c>
      <c r="AT3" s="352">
        <v>0.68340959999999995</v>
      </c>
      <c r="AW3" s="352" t="s">
        <v>1902</v>
      </c>
    </row>
    <row r="4" spans="1:49">
      <c r="A4" s="352" t="s">
        <v>508</v>
      </c>
      <c r="B4" s="352" t="s">
        <v>1898</v>
      </c>
      <c r="C4" s="352">
        <v>1</v>
      </c>
      <c r="D4" s="352" t="s">
        <v>1899</v>
      </c>
      <c r="E4" s="352" t="s">
        <v>506</v>
      </c>
      <c r="F4" s="352">
        <v>0.71399999999999997</v>
      </c>
      <c r="G4" s="352" t="s">
        <v>630</v>
      </c>
      <c r="H4" s="352">
        <v>2218</v>
      </c>
      <c r="I4" s="352">
        <v>-1.2170000000000001</v>
      </c>
      <c r="N4" s="352">
        <v>13.938806700000001</v>
      </c>
      <c r="O4" s="352">
        <v>58.286000000000001</v>
      </c>
      <c r="P4" s="352">
        <v>57.850999999999999</v>
      </c>
      <c r="S4" s="352" t="s">
        <v>619</v>
      </c>
      <c r="T4" s="352">
        <v>0</v>
      </c>
      <c r="U4" s="352" t="s">
        <v>620</v>
      </c>
      <c r="V4" s="352" t="s">
        <v>621</v>
      </c>
      <c r="W4" s="352" t="s">
        <v>1900</v>
      </c>
      <c r="X4" s="352" t="s">
        <v>621</v>
      </c>
      <c r="Y4" s="352">
        <v>3</v>
      </c>
      <c r="Z4" s="352">
        <v>86.2</v>
      </c>
      <c r="AA4" s="352">
        <v>164.8</v>
      </c>
      <c r="AB4" s="352">
        <v>78.599999999999994</v>
      </c>
      <c r="AC4" s="352">
        <v>0.434</v>
      </c>
      <c r="AG4" s="352">
        <v>1513</v>
      </c>
      <c r="AK4" s="352" t="s">
        <v>1247</v>
      </c>
      <c r="AL4" s="352" t="s">
        <v>1423</v>
      </c>
      <c r="AM4" s="352" t="s">
        <v>1904</v>
      </c>
      <c r="AS4" s="352">
        <v>0</v>
      </c>
      <c r="AT4" s="352">
        <v>0.68257769999999995</v>
      </c>
      <c r="AW4" s="352" t="s">
        <v>1902</v>
      </c>
    </row>
    <row r="5" spans="1:49">
      <c r="A5" s="352" t="s">
        <v>509</v>
      </c>
      <c r="B5" s="352" t="s">
        <v>1898</v>
      </c>
      <c r="C5" s="352">
        <v>1</v>
      </c>
      <c r="D5" s="352" t="s">
        <v>1899</v>
      </c>
      <c r="E5" s="352" t="s">
        <v>506</v>
      </c>
      <c r="F5" s="352">
        <v>0.71399999999999997</v>
      </c>
      <c r="G5" s="352" t="s">
        <v>634</v>
      </c>
      <c r="J5" s="352">
        <v>4996</v>
      </c>
      <c r="K5" s="352">
        <v>8.6340000000000003</v>
      </c>
      <c r="N5" s="352">
        <v>70.389180600000003</v>
      </c>
      <c r="O5" s="352">
        <v>157.119</v>
      </c>
      <c r="Q5" s="352">
        <v>154.62</v>
      </c>
      <c r="S5" s="352" t="s">
        <v>635</v>
      </c>
      <c r="T5" s="352">
        <v>89</v>
      </c>
      <c r="U5" s="352" t="s">
        <v>620</v>
      </c>
      <c r="V5" s="352" t="s">
        <v>621</v>
      </c>
      <c r="W5" s="352" t="s">
        <v>1900</v>
      </c>
      <c r="X5" s="352" t="s">
        <v>621</v>
      </c>
      <c r="Y5" s="352">
        <v>4</v>
      </c>
      <c r="Z5" s="352">
        <v>222</v>
      </c>
      <c r="AA5" s="352">
        <v>320.8</v>
      </c>
      <c r="AB5" s="352">
        <v>98.8</v>
      </c>
      <c r="AD5" s="352">
        <v>1.8460000000000001</v>
      </c>
      <c r="AE5" s="352">
        <v>0.65200000000000002</v>
      </c>
      <c r="AH5" s="352">
        <v>6023</v>
      </c>
      <c r="AI5" s="352">
        <v>7026</v>
      </c>
      <c r="AN5" s="352" t="s">
        <v>736</v>
      </c>
      <c r="AO5" s="352" t="s">
        <v>829</v>
      </c>
      <c r="AP5" s="352" t="s">
        <v>1905</v>
      </c>
      <c r="AS5" s="352">
        <v>0</v>
      </c>
      <c r="AU5" s="352">
        <v>1.1941223999999999</v>
      </c>
      <c r="AW5" s="352" t="s">
        <v>1902</v>
      </c>
    </row>
    <row r="6" spans="1:49">
      <c r="A6" s="352" t="s">
        <v>510</v>
      </c>
      <c r="B6" s="352" t="s">
        <v>1898</v>
      </c>
      <c r="C6" s="352">
        <v>1</v>
      </c>
      <c r="D6" s="352" t="s">
        <v>1899</v>
      </c>
      <c r="E6" s="352" t="s">
        <v>506</v>
      </c>
      <c r="F6" s="352">
        <v>0.71399999999999997</v>
      </c>
      <c r="J6" s="352">
        <v>6296</v>
      </c>
      <c r="K6" s="352">
        <v>-11.064</v>
      </c>
      <c r="O6" s="352">
        <v>179.001</v>
      </c>
      <c r="Q6" s="352">
        <v>176.2</v>
      </c>
      <c r="S6" s="352" t="s">
        <v>635</v>
      </c>
      <c r="T6" s="352">
        <v>89</v>
      </c>
      <c r="U6" s="352" t="s">
        <v>620</v>
      </c>
      <c r="V6" s="352" t="s">
        <v>621</v>
      </c>
      <c r="W6" s="352" t="s">
        <v>1900</v>
      </c>
      <c r="X6" s="352" t="s">
        <v>621</v>
      </c>
      <c r="Y6" s="352">
        <v>5</v>
      </c>
      <c r="Z6" s="352">
        <v>438.4</v>
      </c>
      <c r="AA6" s="352">
        <v>473</v>
      </c>
      <c r="AB6" s="352">
        <v>34.6</v>
      </c>
      <c r="AD6" s="352">
        <v>2.0649999999999999</v>
      </c>
      <c r="AE6" s="352">
        <v>0.73599999999999999</v>
      </c>
      <c r="AH6" s="352">
        <v>7377</v>
      </c>
      <c r="AI6" s="352">
        <v>8764</v>
      </c>
      <c r="AN6" s="352" t="s">
        <v>717</v>
      </c>
      <c r="AO6" s="352" t="s">
        <v>1585</v>
      </c>
      <c r="AP6" s="352" t="s">
        <v>1906</v>
      </c>
      <c r="AS6" s="352">
        <v>0</v>
      </c>
      <c r="AU6" s="352">
        <v>1.1719721999999999</v>
      </c>
      <c r="AW6" s="352" t="s">
        <v>1902</v>
      </c>
    </row>
    <row r="7" spans="1:49">
      <c r="A7" s="352" t="s">
        <v>499</v>
      </c>
      <c r="B7" s="352" t="s">
        <v>1898</v>
      </c>
      <c r="C7" s="352">
        <v>1</v>
      </c>
      <c r="D7" s="352" t="s">
        <v>1899</v>
      </c>
      <c r="E7" s="352" t="s">
        <v>506</v>
      </c>
      <c r="F7" s="352">
        <v>0.71399999999999997</v>
      </c>
      <c r="J7" s="352">
        <v>6290</v>
      </c>
      <c r="K7" s="352">
        <v>-11.5</v>
      </c>
      <c r="O7" s="352">
        <v>179.893</v>
      </c>
      <c r="Q7" s="352">
        <v>177.07900000000001</v>
      </c>
      <c r="S7" s="352" t="s">
        <v>635</v>
      </c>
      <c r="T7" s="352">
        <v>89</v>
      </c>
      <c r="U7" s="352" t="s">
        <v>620</v>
      </c>
      <c r="V7" s="352" t="s">
        <v>621</v>
      </c>
      <c r="W7" s="352" t="s">
        <v>1900</v>
      </c>
      <c r="X7" s="352" t="s">
        <v>621</v>
      </c>
      <c r="Y7" s="352">
        <v>6</v>
      </c>
      <c r="Z7" s="352">
        <v>488.1</v>
      </c>
      <c r="AA7" s="352">
        <v>523.29999999999995</v>
      </c>
      <c r="AB7" s="352">
        <v>35.200000000000003</v>
      </c>
      <c r="AD7" s="352">
        <v>2.0739999999999998</v>
      </c>
      <c r="AE7" s="352">
        <v>0.73899999999999999</v>
      </c>
      <c r="AH7" s="352">
        <v>7368</v>
      </c>
      <c r="AI7" s="352">
        <v>8750</v>
      </c>
      <c r="AN7" s="352" t="s">
        <v>1129</v>
      </c>
      <c r="AO7" s="352" t="s">
        <v>640</v>
      </c>
      <c r="AP7" s="352" t="s">
        <v>1907</v>
      </c>
      <c r="AS7" s="352">
        <v>1</v>
      </c>
      <c r="AU7" s="352">
        <v>1.1714662</v>
      </c>
      <c r="AW7" s="352" t="s">
        <v>1902</v>
      </c>
    </row>
    <row r="8" spans="1:49">
      <c r="A8" s="352" t="s">
        <v>500</v>
      </c>
      <c r="B8" s="352" t="s">
        <v>1898</v>
      </c>
      <c r="C8" s="352">
        <v>2</v>
      </c>
      <c r="D8" s="352" t="s">
        <v>1899</v>
      </c>
      <c r="E8" s="352" t="s">
        <v>506</v>
      </c>
      <c r="F8" s="352">
        <v>0.71399999999999997</v>
      </c>
      <c r="L8" s="352">
        <v>22314</v>
      </c>
      <c r="M8" s="352">
        <v>9.6</v>
      </c>
      <c r="O8" s="352">
        <v>129.32599999999999</v>
      </c>
      <c r="R8" s="352">
        <v>123.158</v>
      </c>
      <c r="S8" s="352" t="s">
        <v>645</v>
      </c>
      <c r="T8" s="352">
        <v>0</v>
      </c>
      <c r="U8" s="352" t="s">
        <v>646</v>
      </c>
      <c r="V8" s="352" t="s">
        <v>647</v>
      </c>
      <c r="W8" s="352" t="s">
        <v>1908</v>
      </c>
      <c r="X8" s="352" t="s">
        <v>649</v>
      </c>
      <c r="Y8" s="352">
        <v>1</v>
      </c>
      <c r="Z8" s="352">
        <v>29.7</v>
      </c>
      <c r="AA8" s="352">
        <v>83</v>
      </c>
      <c r="AB8" s="352">
        <v>53.3</v>
      </c>
      <c r="AF8" s="352">
        <v>6.1680000000000001</v>
      </c>
      <c r="AJ8" s="352">
        <v>4457</v>
      </c>
      <c r="AQ8" s="352" t="s">
        <v>908</v>
      </c>
      <c r="AR8" s="352" t="s">
        <v>1909</v>
      </c>
      <c r="AS8" s="352">
        <v>1</v>
      </c>
      <c r="AV8" s="352">
        <v>5.0082933000000001</v>
      </c>
      <c r="AW8" s="352" t="s">
        <v>1910</v>
      </c>
    </row>
    <row r="9" spans="1:49">
      <c r="A9" s="352" t="s">
        <v>511</v>
      </c>
      <c r="B9" s="352" t="s">
        <v>1898</v>
      </c>
      <c r="C9" s="352">
        <v>2</v>
      </c>
      <c r="D9" s="352" t="s">
        <v>1899</v>
      </c>
      <c r="E9" s="352" t="s">
        <v>506</v>
      </c>
      <c r="F9" s="352">
        <v>0.71399999999999997</v>
      </c>
      <c r="G9" s="352" t="s">
        <v>764</v>
      </c>
      <c r="L9" s="352">
        <v>257</v>
      </c>
      <c r="M9" s="352">
        <v>13.757</v>
      </c>
      <c r="O9" s="352">
        <v>0.505</v>
      </c>
      <c r="R9" s="352">
        <v>0.48099999999999998</v>
      </c>
      <c r="S9" s="352" t="s">
        <v>645</v>
      </c>
      <c r="T9" s="352">
        <v>0</v>
      </c>
      <c r="U9" s="352" t="s">
        <v>646</v>
      </c>
      <c r="V9" s="352" t="s">
        <v>647</v>
      </c>
      <c r="W9" s="352" t="s">
        <v>1908</v>
      </c>
      <c r="X9" s="352" t="s">
        <v>649</v>
      </c>
      <c r="Y9" s="352">
        <v>2</v>
      </c>
      <c r="Z9" s="352">
        <v>227</v>
      </c>
      <c r="AA9" s="352">
        <v>255.4</v>
      </c>
      <c r="AB9" s="352">
        <v>28.4</v>
      </c>
      <c r="AF9" s="352">
        <v>2.4E-2</v>
      </c>
      <c r="AJ9" s="352">
        <v>51</v>
      </c>
      <c r="AQ9" s="352" t="s">
        <v>1272</v>
      </c>
      <c r="AR9" s="352" t="s">
        <v>1911</v>
      </c>
      <c r="AS9" s="352">
        <v>0</v>
      </c>
      <c r="AV9" s="352">
        <v>5.0272112</v>
      </c>
      <c r="AW9" s="352" t="s">
        <v>1910</v>
      </c>
    </row>
    <row r="10" spans="1:49">
      <c r="A10" s="352" t="s">
        <v>513</v>
      </c>
      <c r="B10" s="352" t="s">
        <v>1898</v>
      </c>
      <c r="C10" s="352">
        <v>2</v>
      </c>
      <c r="D10" s="352" t="s">
        <v>1899</v>
      </c>
      <c r="E10" s="352" t="s">
        <v>506</v>
      </c>
      <c r="F10" s="352">
        <v>0.71399999999999997</v>
      </c>
      <c r="L10" s="352">
        <v>22088</v>
      </c>
      <c r="M10" s="352">
        <v>9.08</v>
      </c>
      <c r="O10" s="352">
        <v>125.842</v>
      </c>
      <c r="R10" s="352">
        <v>119.843</v>
      </c>
      <c r="S10" s="352" t="s">
        <v>645</v>
      </c>
      <c r="T10" s="352">
        <v>0</v>
      </c>
      <c r="U10" s="352" t="s">
        <v>646</v>
      </c>
      <c r="V10" s="352" t="s">
        <v>647</v>
      </c>
      <c r="W10" s="352" t="s">
        <v>1908</v>
      </c>
      <c r="X10" s="352" t="s">
        <v>649</v>
      </c>
      <c r="Y10" s="352">
        <v>3</v>
      </c>
      <c r="Z10" s="352">
        <v>412.8</v>
      </c>
      <c r="AA10" s="352">
        <v>464.6</v>
      </c>
      <c r="AB10" s="352">
        <v>51.8</v>
      </c>
      <c r="AF10" s="352">
        <v>5.9989999999999997</v>
      </c>
      <c r="AJ10" s="352">
        <v>4413</v>
      </c>
      <c r="AQ10" s="352" t="s">
        <v>1912</v>
      </c>
      <c r="AR10" s="352" t="s">
        <v>1913</v>
      </c>
      <c r="AS10" s="352">
        <v>0</v>
      </c>
      <c r="AV10" s="352">
        <v>5.0059247999999998</v>
      </c>
      <c r="AW10" s="352" t="s">
        <v>1910</v>
      </c>
    </row>
    <row r="11" spans="1:49">
      <c r="A11" s="352" t="s">
        <v>514</v>
      </c>
      <c r="B11" s="352" t="s">
        <v>1898</v>
      </c>
      <c r="C11" s="352">
        <v>3</v>
      </c>
      <c r="D11" s="352" t="s">
        <v>1914</v>
      </c>
      <c r="E11" s="352" t="s">
        <v>506</v>
      </c>
      <c r="F11" s="352">
        <v>0.20599999999999999</v>
      </c>
      <c r="H11" s="352">
        <v>10062</v>
      </c>
      <c r="I11" s="352">
        <v>0.40200000000000002</v>
      </c>
      <c r="O11" s="352">
        <v>184.01</v>
      </c>
      <c r="P11" s="352">
        <v>182.63800000000001</v>
      </c>
      <c r="S11" s="352" t="s">
        <v>619</v>
      </c>
      <c r="T11" s="352">
        <v>0</v>
      </c>
      <c r="U11" s="352" t="s">
        <v>620</v>
      </c>
      <c r="V11" s="352" t="s">
        <v>705</v>
      </c>
      <c r="W11" s="352" t="s">
        <v>1915</v>
      </c>
      <c r="X11" s="352" t="s">
        <v>705</v>
      </c>
      <c r="Y11" s="352">
        <v>1</v>
      </c>
      <c r="Z11" s="352">
        <v>13.2</v>
      </c>
      <c r="AA11" s="352">
        <v>38.4</v>
      </c>
      <c r="AB11" s="352">
        <v>25.2</v>
      </c>
      <c r="AC11" s="352">
        <v>1.3720000000000001</v>
      </c>
      <c r="AG11" s="352">
        <v>6870</v>
      </c>
      <c r="AK11" s="352" t="s">
        <v>1294</v>
      </c>
      <c r="AL11" s="352" t="s">
        <v>707</v>
      </c>
      <c r="AM11" s="352" t="s">
        <v>1916</v>
      </c>
      <c r="AS11" s="352">
        <v>0</v>
      </c>
      <c r="AT11" s="352">
        <v>0.68302879999999999</v>
      </c>
      <c r="AW11" s="352" t="s">
        <v>1917</v>
      </c>
    </row>
    <row r="12" spans="1:49">
      <c r="A12" s="352" t="s">
        <v>515</v>
      </c>
      <c r="B12" s="352" t="s">
        <v>1898</v>
      </c>
      <c r="C12" s="352">
        <v>3</v>
      </c>
      <c r="D12" s="352" t="s">
        <v>1914</v>
      </c>
      <c r="E12" s="352" t="s">
        <v>506</v>
      </c>
      <c r="F12" s="352">
        <v>0.20599999999999999</v>
      </c>
      <c r="H12" s="352">
        <v>10063</v>
      </c>
      <c r="I12" s="352">
        <v>0</v>
      </c>
      <c r="O12" s="352">
        <v>184.649</v>
      </c>
      <c r="P12" s="352">
        <v>183.27199999999999</v>
      </c>
      <c r="S12" s="352" t="s">
        <v>619</v>
      </c>
      <c r="T12" s="352">
        <v>0</v>
      </c>
      <c r="U12" s="352" t="s">
        <v>620</v>
      </c>
      <c r="V12" s="352" t="s">
        <v>705</v>
      </c>
      <c r="W12" s="352" t="s">
        <v>1915</v>
      </c>
      <c r="X12" s="352" t="s">
        <v>705</v>
      </c>
      <c r="Y12" s="352">
        <v>2</v>
      </c>
      <c r="Z12" s="352">
        <v>53.5</v>
      </c>
      <c r="AA12" s="352">
        <v>78.599999999999994</v>
      </c>
      <c r="AB12" s="352">
        <v>25.2</v>
      </c>
      <c r="AC12" s="352">
        <v>1.3759999999999999</v>
      </c>
      <c r="AG12" s="352">
        <v>6867</v>
      </c>
      <c r="AK12" s="352" t="s">
        <v>788</v>
      </c>
      <c r="AL12" s="352" t="s">
        <v>686</v>
      </c>
      <c r="AM12" s="352" t="s">
        <v>1918</v>
      </c>
      <c r="AS12" s="352">
        <v>1</v>
      </c>
      <c r="AT12" s="352">
        <v>0.68275399999999997</v>
      </c>
      <c r="AW12" s="352" t="s">
        <v>1917</v>
      </c>
    </row>
    <row r="13" spans="1:49">
      <c r="A13" s="352" t="s">
        <v>516</v>
      </c>
      <c r="B13" s="352" t="s">
        <v>1898</v>
      </c>
      <c r="C13" s="352">
        <v>3</v>
      </c>
      <c r="D13" s="352" t="s">
        <v>1914</v>
      </c>
      <c r="E13" s="352" t="s">
        <v>506</v>
      </c>
      <c r="F13" s="352">
        <v>0.20599999999999999</v>
      </c>
      <c r="G13" s="352" t="s">
        <v>630</v>
      </c>
      <c r="H13" s="352">
        <v>557</v>
      </c>
      <c r="I13" s="352">
        <v>-2.2349999999999999</v>
      </c>
      <c r="N13" s="352">
        <v>11.1688613</v>
      </c>
      <c r="O13" s="352">
        <v>13.475</v>
      </c>
      <c r="P13" s="352">
        <v>13.374000000000001</v>
      </c>
      <c r="S13" s="352" t="s">
        <v>619</v>
      </c>
      <c r="T13" s="352">
        <v>0</v>
      </c>
      <c r="U13" s="352" t="s">
        <v>620</v>
      </c>
      <c r="V13" s="352" t="s">
        <v>705</v>
      </c>
      <c r="W13" s="352" t="s">
        <v>1915</v>
      </c>
      <c r="X13" s="352" t="s">
        <v>705</v>
      </c>
      <c r="Y13" s="352">
        <v>3</v>
      </c>
      <c r="Z13" s="352">
        <v>78.599999999999994</v>
      </c>
      <c r="AA13" s="352">
        <v>141.5</v>
      </c>
      <c r="AB13" s="352">
        <v>62.9</v>
      </c>
      <c r="AC13" s="352">
        <v>0.1</v>
      </c>
      <c r="AG13" s="352">
        <v>380</v>
      </c>
      <c r="AK13" s="352" t="s">
        <v>788</v>
      </c>
      <c r="AL13" s="352" t="s">
        <v>686</v>
      </c>
      <c r="AM13" s="352" t="s">
        <v>1918</v>
      </c>
      <c r="AS13" s="352">
        <v>0</v>
      </c>
      <c r="AT13" s="352">
        <v>0.68122819999999995</v>
      </c>
      <c r="AW13" s="352" t="s">
        <v>1917</v>
      </c>
    </row>
    <row r="14" spans="1:49">
      <c r="A14" s="352" t="s">
        <v>517</v>
      </c>
      <c r="B14" s="352" t="s">
        <v>1898</v>
      </c>
      <c r="C14" s="352">
        <v>3</v>
      </c>
      <c r="D14" s="352" t="s">
        <v>1914</v>
      </c>
      <c r="E14" s="352" t="s">
        <v>506</v>
      </c>
      <c r="F14" s="352">
        <v>0.20599999999999999</v>
      </c>
      <c r="G14" s="352" t="s">
        <v>634</v>
      </c>
      <c r="J14" s="352">
        <v>1448</v>
      </c>
      <c r="K14" s="352">
        <v>8.9499999999999993</v>
      </c>
      <c r="N14" s="352">
        <v>68.499255500000004</v>
      </c>
      <c r="O14" s="352">
        <v>44.113999999999997</v>
      </c>
      <c r="Q14" s="352">
        <v>43.411999999999999</v>
      </c>
      <c r="S14" s="352" t="s">
        <v>635</v>
      </c>
      <c r="T14" s="352">
        <v>89</v>
      </c>
      <c r="U14" s="352" t="s">
        <v>620</v>
      </c>
      <c r="V14" s="352" t="s">
        <v>705</v>
      </c>
      <c r="W14" s="352" t="s">
        <v>1915</v>
      </c>
      <c r="X14" s="352" t="s">
        <v>705</v>
      </c>
      <c r="Y14" s="352">
        <v>4</v>
      </c>
      <c r="Z14" s="352">
        <v>204.4</v>
      </c>
      <c r="AA14" s="352">
        <v>289.3</v>
      </c>
      <c r="AB14" s="352">
        <v>84.9</v>
      </c>
      <c r="AD14" s="352">
        <v>0.51900000000000002</v>
      </c>
      <c r="AE14" s="352">
        <v>0.183</v>
      </c>
      <c r="AH14" s="352">
        <v>1736</v>
      </c>
      <c r="AI14" s="352">
        <v>2041</v>
      </c>
      <c r="AN14" s="352" t="s">
        <v>1098</v>
      </c>
      <c r="AO14" s="352" t="s">
        <v>1919</v>
      </c>
      <c r="AP14" s="352" t="s">
        <v>1920</v>
      </c>
      <c r="AS14" s="352">
        <v>0</v>
      </c>
      <c r="AU14" s="352">
        <v>1.1949338</v>
      </c>
      <c r="AW14" s="352" t="s">
        <v>1917</v>
      </c>
    </row>
    <row r="15" spans="1:49">
      <c r="A15" s="352" t="s">
        <v>518</v>
      </c>
      <c r="B15" s="352" t="s">
        <v>1898</v>
      </c>
      <c r="C15" s="352">
        <v>3</v>
      </c>
      <c r="D15" s="352" t="s">
        <v>1914</v>
      </c>
      <c r="E15" s="352" t="s">
        <v>506</v>
      </c>
      <c r="F15" s="352">
        <v>0.20599999999999999</v>
      </c>
      <c r="J15" s="352">
        <v>6330</v>
      </c>
      <c r="K15" s="352">
        <v>-10.817</v>
      </c>
      <c r="O15" s="352">
        <v>180.429</v>
      </c>
      <c r="Q15" s="352">
        <v>177.60400000000001</v>
      </c>
      <c r="S15" s="352" t="s">
        <v>635</v>
      </c>
      <c r="T15" s="352">
        <v>89</v>
      </c>
      <c r="U15" s="352" t="s">
        <v>620</v>
      </c>
      <c r="V15" s="352" t="s">
        <v>705</v>
      </c>
      <c r="W15" s="352" t="s">
        <v>1915</v>
      </c>
      <c r="X15" s="352" t="s">
        <v>705</v>
      </c>
      <c r="Y15" s="352">
        <v>5</v>
      </c>
      <c r="Z15" s="352">
        <v>437.8</v>
      </c>
      <c r="AA15" s="352">
        <v>473</v>
      </c>
      <c r="AB15" s="352">
        <v>35.200000000000003</v>
      </c>
      <c r="AD15" s="352">
        <v>2.0830000000000002</v>
      </c>
      <c r="AE15" s="352">
        <v>0.74199999999999999</v>
      </c>
      <c r="AH15" s="352">
        <v>7419</v>
      </c>
      <c r="AI15" s="352">
        <v>8809</v>
      </c>
      <c r="AN15" s="352" t="s">
        <v>973</v>
      </c>
      <c r="AO15" s="352" t="s">
        <v>738</v>
      </c>
      <c r="AP15" s="352" t="s">
        <v>1554</v>
      </c>
      <c r="AS15" s="352">
        <v>0</v>
      </c>
      <c r="AU15" s="352">
        <v>1.1727319</v>
      </c>
      <c r="AW15" s="352" t="s">
        <v>1917</v>
      </c>
    </row>
    <row r="16" spans="1:49">
      <c r="A16" s="352" t="s">
        <v>495</v>
      </c>
      <c r="B16" s="352" t="s">
        <v>1898</v>
      </c>
      <c r="C16" s="352">
        <v>3</v>
      </c>
      <c r="D16" s="352" t="s">
        <v>1914</v>
      </c>
      <c r="E16" s="352" t="s">
        <v>506</v>
      </c>
      <c r="F16" s="352">
        <v>0.20599999999999999</v>
      </c>
      <c r="J16" s="352">
        <v>6310</v>
      </c>
      <c r="K16" s="352">
        <v>-11.5</v>
      </c>
      <c r="O16" s="352">
        <v>180.90700000000001</v>
      </c>
      <c r="Q16" s="352">
        <v>178.077</v>
      </c>
      <c r="S16" s="352" t="s">
        <v>635</v>
      </c>
      <c r="T16" s="352">
        <v>89</v>
      </c>
      <c r="U16" s="352" t="s">
        <v>620</v>
      </c>
      <c r="V16" s="352" t="s">
        <v>705</v>
      </c>
      <c r="W16" s="352" t="s">
        <v>1915</v>
      </c>
      <c r="X16" s="352" t="s">
        <v>705</v>
      </c>
      <c r="Y16" s="352">
        <v>6</v>
      </c>
      <c r="Z16" s="352">
        <v>488.1</v>
      </c>
      <c r="AA16" s="352">
        <v>523.29999999999995</v>
      </c>
      <c r="AB16" s="352">
        <v>35.200000000000003</v>
      </c>
      <c r="AD16" s="352">
        <v>2.0870000000000002</v>
      </c>
      <c r="AE16" s="352">
        <v>0.74299999999999999</v>
      </c>
      <c r="AH16" s="352">
        <v>7394</v>
      </c>
      <c r="AI16" s="352">
        <v>8778</v>
      </c>
      <c r="AN16" s="352" t="s">
        <v>666</v>
      </c>
      <c r="AO16" s="352" t="s">
        <v>1131</v>
      </c>
      <c r="AP16" s="352" t="s">
        <v>1921</v>
      </c>
      <c r="AS16" s="352">
        <v>1</v>
      </c>
      <c r="AU16" s="352">
        <v>1.1719432999999999</v>
      </c>
      <c r="AW16" s="352" t="s">
        <v>1917</v>
      </c>
    </row>
    <row r="17" spans="1:49">
      <c r="A17" s="352" t="s">
        <v>496</v>
      </c>
      <c r="B17" s="352" t="s">
        <v>1898</v>
      </c>
      <c r="C17" s="352">
        <v>4</v>
      </c>
      <c r="D17" s="352" t="s">
        <v>1914</v>
      </c>
      <c r="E17" s="352" t="s">
        <v>506</v>
      </c>
      <c r="F17" s="352">
        <v>0.20599999999999999</v>
      </c>
      <c r="L17" s="352">
        <v>22248</v>
      </c>
      <c r="M17" s="352">
        <v>9.6</v>
      </c>
      <c r="O17" s="352">
        <v>128.916</v>
      </c>
      <c r="R17" s="352">
        <v>122.76900000000001</v>
      </c>
      <c r="S17" s="352" t="s">
        <v>645</v>
      </c>
      <c r="T17" s="352">
        <v>0</v>
      </c>
      <c r="U17" s="352" t="s">
        <v>646</v>
      </c>
      <c r="V17" s="352" t="s">
        <v>647</v>
      </c>
      <c r="W17" s="352" t="s">
        <v>1922</v>
      </c>
      <c r="X17" s="352" t="s">
        <v>649</v>
      </c>
      <c r="Y17" s="352">
        <v>1</v>
      </c>
      <c r="Z17" s="352">
        <v>29.7</v>
      </c>
      <c r="AA17" s="352">
        <v>83</v>
      </c>
      <c r="AB17" s="352">
        <v>53.3</v>
      </c>
      <c r="AF17" s="352">
        <v>6.1470000000000002</v>
      </c>
      <c r="AJ17" s="352">
        <v>4445</v>
      </c>
      <c r="AQ17" s="352" t="s">
        <v>1391</v>
      </c>
      <c r="AR17" s="352" t="s">
        <v>1923</v>
      </c>
      <c r="AS17" s="352">
        <v>1</v>
      </c>
      <c r="AV17" s="352">
        <v>5.0068757000000002</v>
      </c>
      <c r="AW17" s="352" t="s">
        <v>1924</v>
      </c>
    </row>
    <row r="18" spans="1:49">
      <c r="A18" s="352" t="s">
        <v>497</v>
      </c>
      <c r="B18" s="352" t="s">
        <v>1898</v>
      </c>
      <c r="C18" s="352">
        <v>4</v>
      </c>
      <c r="D18" s="352" t="s">
        <v>1914</v>
      </c>
      <c r="E18" s="352" t="s">
        <v>506</v>
      </c>
      <c r="F18" s="352">
        <v>0.20599999999999999</v>
      </c>
      <c r="L18" s="352">
        <v>22009</v>
      </c>
      <c r="M18" s="352">
        <v>9.4489999999999998</v>
      </c>
      <c r="O18" s="352">
        <v>125.307</v>
      </c>
      <c r="R18" s="352">
        <v>119.333</v>
      </c>
      <c r="S18" s="352" t="s">
        <v>645</v>
      </c>
      <c r="T18" s="352">
        <v>0</v>
      </c>
      <c r="U18" s="352" t="s">
        <v>646</v>
      </c>
      <c r="V18" s="352" t="s">
        <v>647</v>
      </c>
      <c r="W18" s="352" t="s">
        <v>1922</v>
      </c>
      <c r="X18" s="352" t="s">
        <v>649</v>
      </c>
      <c r="Y18" s="352">
        <v>2</v>
      </c>
      <c r="Z18" s="352">
        <v>412.8</v>
      </c>
      <c r="AA18" s="352">
        <v>464.4</v>
      </c>
      <c r="AB18" s="352">
        <v>51.6</v>
      </c>
      <c r="AF18" s="352">
        <v>5.9740000000000002</v>
      </c>
      <c r="AJ18" s="352">
        <v>4397</v>
      </c>
      <c r="AQ18" s="352" t="s">
        <v>1925</v>
      </c>
      <c r="AR18" s="352" t="s">
        <v>1926</v>
      </c>
      <c r="AS18" s="352">
        <v>0</v>
      </c>
      <c r="AV18" s="352">
        <v>5.006189</v>
      </c>
      <c r="AW18" s="352" t="s">
        <v>1924</v>
      </c>
    </row>
    <row r="19" spans="1:49">
      <c r="A19" s="352" t="s">
        <v>498</v>
      </c>
      <c r="B19" s="352" t="s">
        <v>1898</v>
      </c>
      <c r="C19" s="352">
        <v>5</v>
      </c>
      <c r="D19" s="352" t="s">
        <v>1927</v>
      </c>
      <c r="E19" s="352" t="s">
        <v>506</v>
      </c>
      <c r="F19" s="352">
        <v>0.40500000000000003</v>
      </c>
      <c r="H19" s="352">
        <v>10048</v>
      </c>
      <c r="I19" s="352">
        <v>0.38600000000000001</v>
      </c>
      <c r="O19" s="352">
        <v>183.59</v>
      </c>
      <c r="P19" s="352">
        <v>182.221</v>
      </c>
      <c r="S19" s="352" t="s">
        <v>619</v>
      </c>
      <c r="T19" s="352">
        <v>0</v>
      </c>
      <c r="U19" s="352" t="s">
        <v>620</v>
      </c>
      <c r="V19" s="352" t="s">
        <v>705</v>
      </c>
      <c r="X19" s="352" t="s">
        <v>705</v>
      </c>
      <c r="Y19" s="352">
        <v>1</v>
      </c>
      <c r="Z19" s="352">
        <v>13.2</v>
      </c>
      <c r="AA19" s="352">
        <v>38.4</v>
      </c>
      <c r="AB19" s="352">
        <v>25.2</v>
      </c>
      <c r="AC19" s="352">
        <v>1.369</v>
      </c>
      <c r="AG19" s="352">
        <v>6860</v>
      </c>
      <c r="AK19" s="352" t="s">
        <v>1928</v>
      </c>
      <c r="AL19" s="352" t="s">
        <v>883</v>
      </c>
      <c r="AM19" s="352" t="s">
        <v>1929</v>
      </c>
      <c r="AS19" s="352">
        <v>0</v>
      </c>
      <c r="AT19" s="352">
        <v>0.68294489999999997</v>
      </c>
      <c r="AW19" s="352" t="s">
        <v>1930</v>
      </c>
    </row>
    <row r="20" spans="1:49">
      <c r="A20" s="352" t="s">
        <v>542</v>
      </c>
      <c r="B20" s="352" t="s">
        <v>1898</v>
      </c>
      <c r="C20" s="352">
        <v>5</v>
      </c>
      <c r="D20" s="352" t="s">
        <v>1927</v>
      </c>
      <c r="E20" s="352" t="s">
        <v>506</v>
      </c>
      <c r="F20" s="352">
        <v>0.40500000000000003</v>
      </c>
      <c r="H20" s="352">
        <v>10042</v>
      </c>
      <c r="I20" s="352">
        <v>0</v>
      </c>
      <c r="O20" s="352">
        <v>184.15299999999999</v>
      </c>
      <c r="P20" s="352">
        <v>182.78100000000001</v>
      </c>
      <c r="S20" s="352" t="s">
        <v>619</v>
      </c>
      <c r="T20" s="352">
        <v>0</v>
      </c>
      <c r="U20" s="352" t="s">
        <v>620</v>
      </c>
      <c r="V20" s="352" t="s">
        <v>705</v>
      </c>
      <c r="X20" s="352" t="s">
        <v>705</v>
      </c>
      <c r="Y20" s="352">
        <v>2</v>
      </c>
      <c r="Z20" s="352">
        <v>53.5</v>
      </c>
      <c r="AA20" s="352">
        <v>78.599999999999994</v>
      </c>
      <c r="AB20" s="352">
        <v>25.2</v>
      </c>
      <c r="AC20" s="352">
        <v>1.373</v>
      </c>
      <c r="AG20" s="352">
        <v>6853</v>
      </c>
      <c r="AK20" s="352" t="s">
        <v>761</v>
      </c>
      <c r="AL20" s="352" t="s">
        <v>770</v>
      </c>
      <c r="AM20" s="352" t="s">
        <v>1448</v>
      </c>
      <c r="AS20" s="352">
        <v>1</v>
      </c>
      <c r="AT20" s="352">
        <v>0.68268119999999999</v>
      </c>
      <c r="AW20" s="352" t="s">
        <v>1930</v>
      </c>
    </row>
    <row r="21" spans="1:49">
      <c r="A21" s="352" t="s">
        <v>543</v>
      </c>
      <c r="B21" s="352" t="s">
        <v>1898</v>
      </c>
      <c r="C21" s="352">
        <v>5</v>
      </c>
      <c r="D21" s="352" t="s">
        <v>1927</v>
      </c>
      <c r="E21" s="352" t="s">
        <v>506</v>
      </c>
      <c r="F21" s="352">
        <v>0.40500000000000003</v>
      </c>
      <c r="G21" s="352" t="s">
        <v>630</v>
      </c>
      <c r="H21" s="352">
        <v>1108</v>
      </c>
      <c r="I21" s="352">
        <v>-1.7529999999999999</v>
      </c>
      <c r="N21" s="352">
        <v>11.0631991</v>
      </c>
      <c r="O21" s="352">
        <v>26.241</v>
      </c>
      <c r="P21" s="352">
        <v>26.045000000000002</v>
      </c>
      <c r="S21" s="352" t="s">
        <v>619</v>
      </c>
      <c r="T21" s="352">
        <v>0</v>
      </c>
      <c r="U21" s="352" t="s">
        <v>620</v>
      </c>
      <c r="V21" s="352" t="s">
        <v>705</v>
      </c>
      <c r="X21" s="352" t="s">
        <v>705</v>
      </c>
      <c r="Y21" s="352">
        <v>3</v>
      </c>
      <c r="Z21" s="352">
        <v>78.599999999999994</v>
      </c>
      <c r="AA21" s="352">
        <v>145.30000000000001</v>
      </c>
      <c r="AB21" s="352">
        <v>66.7</v>
      </c>
      <c r="AC21" s="352">
        <v>0.19500000000000001</v>
      </c>
      <c r="AG21" s="352">
        <v>755</v>
      </c>
      <c r="AK21" s="352" t="s">
        <v>761</v>
      </c>
      <c r="AL21" s="352" t="s">
        <v>770</v>
      </c>
      <c r="AM21" s="352" t="s">
        <v>1448</v>
      </c>
      <c r="AS21" s="352">
        <v>0</v>
      </c>
      <c r="AT21" s="352">
        <v>0.68148470000000005</v>
      </c>
      <c r="AW21" s="352" t="s">
        <v>1930</v>
      </c>
    </row>
    <row r="22" spans="1:49">
      <c r="A22" s="352" t="s">
        <v>544</v>
      </c>
      <c r="B22" s="352" t="s">
        <v>1898</v>
      </c>
      <c r="C22" s="352">
        <v>5</v>
      </c>
      <c r="D22" s="352" t="s">
        <v>1927</v>
      </c>
      <c r="E22" s="352" t="s">
        <v>506</v>
      </c>
      <c r="F22" s="352">
        <v>0.40500000000000003</v>
      </c>
      <c r="G22" s="352" t="s">
        <v>634</v>
      </c>
      <c r="J22" s="352">
        <v>2909</v>
      </c>
      <c r="K22" s="352">
        <v>8.8689999999999998</v>
      </c>
      <c r="N22" s="352">
        <v>69.004580000000004</v>
      </c>
      <c r="O22" s="352">
        <v>87.369</v>
      </c>
      <c r="Q22" s="352">
        <v>85.978999999999999</v>
      </c>
      <c r="S22" s="352" t="s">
        <v>635</v>
      </c>
      <c r="T22" s="352">
        <v>89</v>
      </c>
      <c r="U22" s="352" t="s">
        <v>620</v>
      </c>
      <c r="V22" s="352" t="s">
        <v>705</v>
      </c>
      <c r="X22" s="352" t="s">
        <v>705</v>
      </c>
      <c r="Y22" s="352">
        <v>4</v>
      </c>
      <c r="Z22" s="352">
        <v>201.3</v>
      </c>
      <c r="AA22" s="352">
        <v>291.89999999999998</v>
      </c>
      <c r="AB22" s="352">
        <v>90.6</v>
      </c>
      <c r="AD22" s="352">
        <v>1.0269999999999999</v>
      </c>
      <c r="AE22" s="352">
        <v>0.36199999999999999</v>
      </c>
      <c r="AH22" s="352">
        <v>3490</v>
      </c>
      <c r="AI22" s="352">
        <v>4093</v>
      </c>
      <c r="AN22" s="352" t="s">
        <v>741</v>
      </c>
      <c r="AO22" s="352" t="s">
        <v>757</v>
      </c>
      <c r="AP22" s="352" t="s">
        <v>1236</v>
      </c>
      <c r="AS22" s="352">
        <v>0</v>
      </c>
      <c r="AU22" s="352">
        <v>1.1948867999999999</v>
      </c>
      <c r="AW22" s="352" t="s">
        <v>1930</v>
      </c>
    </row>
    <row r="23" spans="1:49">
      <c r="A23" s="352" t="s">
        <v>545</v>
      </c>
      <c r="B23" s="352" t="s">
        <v>1898</v>
      </c>
      <c r="C23" s="352">
        <v>5</v>
      </c>
      <c r="D23" s="352" t="s">
        <v>1927</v>
      </c>
      <c r="E23" s="352" t="s">
        <v>506</v>
      </c>
      <c r="F23" s="352">
        <v>0.40500000000000003</v>
      </c>
      <c r="J23" s="352">
        <v>6328</v>
      </c>
      <c r="K23" s="352">
        <v>-10.872999999999999</v>
      </c>
      <c r="O23" s="352">
        <v>180.386</v>
      </c>
      <c r="Q23" s="352">
        <v>177.56200000000001</v>
      </c>
      <c r="S23" s="352" t="s">
        <v>635</v>
      </c>
      <c r="T23" s="352">
        <v>89</v>
      </c>
      <c r="U23" s="352" t="s">
        <v>620</v>
      </c>
      <c r="V23" s="352" t="s">
        <v>705</v>
      </c>
      <c r="X23" s="352" t="s">
        <v>705</v>
      </c>
      <c r="Y23" s="352">
        <v>5</v>
      </c>
      <c r="Z23" s="352">
        <v>438.4</v>
      </c>
      <c r="AA23" s="352">
        <v>473.6</v>
      </c>
      <c r="AB23" s="352">
        <v>35.200000000000003</v>
      </c>
      <c r="AD23" s="352">
        <v>2.0819999999999999</v>
      </c>
      <c r="AE23" s="352">
        <v>0.74199999999999999</v>
      </c>
      <c r="AH23" s="352">
        <v>7418</v>
      </c>
      <c r="AI23" s="352">
        <v>8807</v>
      </c>
      <c r="AN23" s="352" t="s">
        <v>832</v>
      </c>
      <c r="AO23" s="352" t="s">
        <v>1131</v>
      </c>
      <c r="AP23" s="352" t="s">
        <v>1931</v>
      </c>
      <c r="AS23" s="352">
        <v>0</v>
      </c>
      <c r="AU23" s="352">
        <v>1.1727045</v>
      </c>
      <c r="AW23" s="352" t="s">
        <v>1930</v>
      </c>
    </row>
    <row r="24" spans="1:49">
      <c r="A24" s="352" t="s">
        <v>546</v>
      </c>
      <c r="B24" s="352" t="s">
        <v>1898</v>
      </c>
      <c r="C24" s="352">
        <v>5</v>
      </c>
      <c r="D24" s="352" t="s">
        <v>1927</v>
      </c>
      <c r="E24" s="352" t="s">
        <v>506</v>
      </c>
      <c r="F24" s="352">
        <v>0.40500000000000003</v>
      </c>
      <c r="J24" s="352">
        <v>6330</v>
      </c>
      <c r="K24" s="352">
        <v>-11.5</v>
      </c>
      <c r="O24" s="352">
        <v>180.74199999999999</v>
      </c>
      <c r="Q24" s="352">
        <v>177.91399999999999</v>
      </c>
      <c r="S24" s="352" t="s">
        <v>635</v>
      </c>
      <c r="T24" s="352">
        <v>89</v>
      </c>
      <c r="U24" s="352" t="s">
        <v>620</v>
      </c>
      <c r="V24" s="352" t="s">
        <v>705</v>
      </c>
      <c r="X24" s="352" t="s">
        <v>705</v>
      </c>
      <c r="Y24" s="352">
        <v>6</v>
      </c>
      <c r="Z24" s="352">
        <v>488.1</v>
      </c>
      <c r="AA24" s="352">
        <v>523.29999999999995</v>
      </c>
      <c r="AB24" s="352">
        <v>35.200000000000003</v>
      </c>
      <c r="AD24" s="352">
        <v>2.085</v>
      </c>
      <c r="AE24" s="352">
        <v>0.74299999999999999</v>
      </c>
      <c r="AH24" s="352">
        <v>7417</v>
      </c>
      <c r="AI24" s="352">
        <v>8803</v>
      </c>
      <c r="AN24" s="352" t="s">
        <v>721</v>
      </c>
      <c r="AO24" s="352" t="s">
        <v>643</v>
      </c>
      <c r="AP24" s="352" t="s">
        <v>1932</v>
      </c>
      <c r="AS24" s="352">
        <v>1</v>
      </c>
      <c r="AU24" s="352">
        <v>1.1719815</v>
      </c>
      <c r="AW24" s="352" t="s">
        <v>1930</v>
      </c>
    </row>
    <row r="25" spans="1:49">
      <c r="A25" s="352" t="s">
        <v>547</v>
      </c>
      <c r="B25" s="352" t="s">
        <v>1898</v>
      </c>
      <c r="C25" s="352">
        <v>6</v>
      </c>
      <c r="D25" s="352" t="s">
        <v>1927</v>
      </c>
      <c r="E25" s="352" t="s">
        <v>506</v>
      </c>
      <c r="F25" s="352">
        <v>0.40500000000000003</v>
      </c>
      <c r="L25" s="352">
        <v>22193</v>
      </c>
      <c r="M25" s="352">
        <v>9.6</v>
      </c>
      <c r="O25" s="352">
        <v>128.809</v>
      </c>
      <c r="R25" s="352">
        <v>122.667</v>
      </c>
      <c r="S25" s="352" t="s">
        <v>645</v>
      </c>
      <c r="T25" s="352">
        <v>0</v>
      </c>
      <c r="U25" s="352" t="s">
        <v>646</v>
      </c>
      <c r="V25" s="352" t="s">
        <v>673</v>
      </c>
      <c r="W25" s="352" t="s">
        <v>1933</v>
      </c>
      <c r="X25" s="352" t="s">
        <v>675</v>
      </c>
      <c r="Y25" s="352">
        <v>1</v>
      </c>
      <c r="Z25" s="352">
        <v>29.7</v>
      </c>
      <c r="AA25" s="352">
        <v>82.8</v>
      </c>
      <c r="AB25" s="352">
        <v>53.1</v>
      </c>
      <c r="AF25" s="352">
        <v>6.1420000000000003</v>
      </c>
      <c r="AJ25" s="352">
        <v>4434</v>
      </c>
      <c r="AQ25" s="352" t="s">
        <v>1766</v>
      </c>
      <c r="AR25" s="352" t="s">
        <v>1934</v>
      </c>
      <c r="AS25" s="352">
        <v>1</v>
      </c>
      <c r="AV25" s="352">
        <v>5.0069464999999997</v>
      </c>
      <c r="AW25" s="352" t="s">
        <v>1935</v>
      </c>
    </row>
    <row r="26" spans="1:49">
      <c r="A26" s="352" t="s">
        <v>548</v>
      </c>
      <c r="B26" s="352" t="s">
        <v>1898</v>
      </c>
      <c r="C26" s="352">
        <v>6</v>
      </c>
      <c r="D26" s="352" t="s">
        <v>1927</v>
      </c>
      <c r="E26" s="352" t="s">
        <v>506</v>
      </c>
      <c r="F26" s="352">
        <v>0.40500000000000003</v>
      </c>
      <c r="L26" s="352">
        <v>21938</v>
      </c>
      <c r="M26" s="352">
        <v>9.5150000000000006</v>
      </c>
      <c r="O26" s="352">
        <v>125.101</v>
      </c>
      <c r="R26" s="352">
        <v>119.137</v>
      </c>
      <c r="S26" s="352" t="s">
        <v>645</v>
      </c>
      <c r="T26" s="352">
        <v>0</v>
      </c>
      <c r="U26" s="352" t="s">
        <v>646</v>
      </c>
      <c r="V26" s="352" t="s">
        <v>673</v>
      </c>
      <c r="W26" s="352" t="s">
        <v>1933</v>
      </c>
      <c r="X26" s="352" t="s">
        <v>675</v>
      </c>
      <c r="Y26" s="352">
        <v>2</v>
      </c>
      <c r="Z26" s="352">
        <v>412.8</v>
      </c>
      <c r="AA26" s="352">
        <v>464.4</v>
      </c>
      <c r="AB26" s="352">
        <v>51.6</v>
      </c>
      <c r="AF26" s="352">
        <v>5.9649999999999999</v>
      </c>
      <c r="AJ26" s="352">
        <v>4382</v>
      </c>
      <c r="AQ26" s="352" t="s">
        <v>1936</v>
      </c>
      <c r="AR26" s="352" t="s">
        <v>743</v>
      </c>
      <c r="AS26" s="352">
        <v>0</v>
      </c>
      <c r="AV26" s="352">
        <v>5.0065600999999997</v>
      </c>
      <c r="AW26" s="352" t="s">
        <v>1935</v>
      </c>
    </row>
    <row r="27" spans="1:49">
      <c r="A27" s="352" t="s">
        <v>549</v>
      </c>
      <c r="B27" s="352" t="s">
        <v>1898</v>
      </c>
      <c r="C27" s="352">
        <v>7</v>
      </c>
      <c r="D27" s="352" t="s">
        <v>1937</v>
      </c>
      <c r="E27" s="352" t="s">
        <v>506</v>
      </c>
      <c r="F27" s="352">
        <v>1.0089999999999999</v>
      </c>
      <c r="H27" s="352">
        <v>10029</v>
      </c>
      <c r="I27" s="352">
        <v>0.39600000000000002</v>
      </c>
      <c r="O27" s="352">
        <v>183.268</v>
      </c>
      <c r="P27" s="352">
        <v>181.90199999999999</v>
      </c>
      <c r="S27" s="352" t="s">
        <v>619</v>
      </c>
      <c r="T27" s="352">
        <v>0</v>
      </c>
      <c r="U27" s="352" t="s">
        <v>620</v>
      </c>
      <c r="V27" s="352" t="s">
        <v>705</v>
      </c>
      <c r="W27" s="352" t="s">
        <v>706</v>
      </c>
      <c r="X27" s="352" t="s">
        <v>705</v>
      </c>
      <c r="Y27" s="352">
        <v>1</v>
      </c>
      <c r="Z27" s="352">
        <v>13.2</v>
      </c>
      <c r="AA27" s="352">
        <v>38.4</v>
      </c>
      <c r="AB27" s="352">
        <v>25.2</v>
      </c>
      <c r="AC27" s="352">
        <v>1.367</v>
      </c>
      <c r="AG27" s="352">
        <v>6847</v>
      </c>
      <c r="AK27" s="352" t="s">
        <v>676</v>
      </c>
      <c r="AL27" s="352" t="s">
        <v>1227</v>
      </c>
      <c r="AM27" s="352" t="s">
        <v>1938</v>
      </c>
      <c r="AS27" s="352">
        <v>0</v>
      </c>
      <c r="AT27" s="352">
        <v>0.68294310000000003</v>
      </c>
      <c r="AW27" s="352" t="s">
        <v>1939</v>
      </c>
    </row>
    <row r="28" spans="1:49">
      <c r="A28" s="352" t="s">
        <v>550</v>
      </c>
      <c r="B28" s="352" t="s">
        <v>1898</v>
      </c>
      <c r="C28" s="352">
        <v>7</v>
      </c>
      <c r="D28" s="352" t="s">
        <v>1937</v>
      </c>
      <c r="E28" s="352" t="s">
        <v>506</v>
      </c>
      <c r="F28" s="352">
        <v>1.0089999999999999</v>
      </c>
      <c r="H28" s="352">
        <v>10032</v>
      </c>
      <c r="I28" s="352">
        <v>0</v>
      </c>
      <c r="O28" s="352">
        <v>184.048</v>
      </c>
      <c r="P28" s="352">
        <v>182.67599999999999</v>
      </c>
      <c r="S28" s="352" t="s">
        <v>619</v>
      </c>
      <c r="T28" s="352">
        <v>0</v>
      </c>
      <c r="U28" s="352" t="s">
        <v>620</v>
      </c>
      <c r="V28" s="352" t="s">
        <v>705</v>
      </c>
      <c r="W28" s="352" t="s">
        <v>706</v>
      </c>
      <c r="X28" s="352" t="s">
        <v>705</v>
      </c>
      <c r="Y28" s="352">
        <v>2</v>
      </c>
      <c r="Z28" s="352">
        <v>53.5</v>
      </c>
      <c r="AA28" s="352">
        <v>78.599999999999994</v>
      </c>
      <c r="AB28" s="352">
        <v>25.2</v>
      </c>
      <c r="AC28" s="352">
        <v>1.3720000000000001</v>
      </c>
      <c r="AG28" s="352">
        <v>6846</v>
      </c>
      <c r="AK28" s="352" t="s">
        <v>725</v>
      </c>
      <c r="AL28" s="352" t="s">
        <v>1579</v>
      </c>
      <c r="AM28" s="352" t="s">
        <v>1940</v>
      </c>
      <c r="AS28" s="352">
        <v>1</v>
      </c>
      <c r="AT28" s="352">
        <v>0.68267299999999997</v>
      </c>
      <c r="AW28" s="352" t="s">
        <v>1939</v>
      </c>
    </row>
    <row r="29" spans="1:49">
      <c r="A29" s="352" t="s">
        <v>551</v>
      </c>
      <c r="B29" s="352" t="s">
        <v>1898</v>
      </c>
      <c r="C29" s="352">
        <v>7</v>
      </c>
      <c r="D29" s="352" t="s">
        <v>1937</v>
      </c>
      <c r="E29" s="352" t="s">
        <v>506</v>
      </c>
      <c r="F29" s="352">
        <v>1.0089999999999999</v>
      </c>
      <c r="G29" s="352" t="s">
        <v>630</v>
      </c>
      <c r="H29" s="352">
        <v>2764</v>
      </c>
      <c r="I29" s="352">
        <v>-2.0950000000000002</v>
      </c>
      <c r="N29" s="352">
        <v>10.8740478</v>
      </c>
      <c r="O29" s="352">
        <v>64.257000000000005</v>
      </c>
      <c r="P29" s="352">
        <v>63.779000000000003</v>
      </c>
      <c r="S29" s="352" t="s">
        <v>619</v>
      </c>
      <c r="T29" s="352">
        <v>0</v>
      </c>
      <c r="U29" s="352" t="s">
        <v>620</v>
      </c>
      <c r="V29" s="352" t="s">
        <v>705</v>
      </c>
      <c r="W29" s="352" t="s">
        <v>706</v>
      </c>
      <c r="X29" s="352" t="s">
        <v>705</v>
      </c>
      <c r="Y29" s="352">
        <v>3</v>
      </c>
      <c r="Z29" s="352">
        <v>79.3</v>
      </c>
      <c r="AA29" s="352">
        <v>151</v>
      </c>
      <c r="AB29" s="352">
        <v>71.7</v>
      </c>
      <c r="AC29" s="352">
        <v>0.47799999999999998</v>
      </c>
      <c r="AG29" s="352">
        <v>1883</v>
      </c>
      <c r="AK29" s="352" t="s">
        <v>1211</v>
      </c>
      <c r="AL29" s="352" t="s">
        <v>824</v>
      </c>
      <c r="AM29" s="352" t="s">
        <v>1941</v>
      </c>
      <c r="AS29" s="352">
        <v>0</v>
      </c>
      <c r="AT29" s="352">
        <v>0.68124280000000004</v>
      </c>
      <c r="AW29" s="352" t="s">
        <v>1939</v>
      </c>
    </row>
    <row r="30" spans="1:49">
      <c r="A30" s="352" t="s">
        <v>552</v>
      </c>
      <c r="B30" s="352" t="s">
        <v>1898</v>
      </c>
      <c r="C30" s="352">
        <v>7</v>
      </c>
      <c r="D30" s="352" t="s">
        <v>1937</v>
      </c>
      <c r="E30" s="352" t="s">
        <v>506</v>
      </c>
      <c r="F30" s="352">
        <v>1.0089999999999999</v>
      </c>
      <c r="G30" s="352" t="s">
        <v>634</v>
      </c>
      <c r="J30" s="352">
        <v>6974</v>
      </c>
      <c r="K30" s="352">
        <v>8.6440000000000001</v>
      </c>
      <c r="N30" s="352">
        <v>69.640192499999998</v>
      </c>
      <c r="O30" s="352">
        <v>219.672</v>
      </c>
      <c r="Q30" s="352">
        <v>216.179</v>
      </c>
      <c r="S30" s="352" t="s">
        <v>635</v>
      </c>
      <c r="T30" s="352">
        <v>89</v>
      </c>
      <c r="U30" s="352" t="s">
        <v>620</v>
      </c>
      <c r="V30" s="352" t="s">
        <v>705</v>
      </c>
      <c r="W30" s="352" t="s">
        <v>706</v>
      </c>
      <c r="X30" s="352" t="s">
        <v>705</v>
      </c>
      <c r="Y30" s="352">
        <v>4</v>
      </c>
      <c r="Z30" s="352">
        <v>198.8</v>
      </c>
      <c r="AA30" s="352">
        <v>298.8</v>
      </c>
      <c r="AB30" s="352">
        <v>100</v>
      </c>
      <c r="AD30" s="352">
        <v>2.5819999999999999</v>
      </c>
      <c r="AE30" s="352">
        <v>0.91100000000000003</v>
      </c>
      <c r="AH30" s="352">
        <v>8422</v>
      </c>
      <c r="AI30" s="352">
        <v>9809</v>
      </c>
      <c r="AN30" s="352" t="s">
        <v>894</v>
      </c>
      <c r="AO30" s="352" t="s">
        <v>640</v>
      </c>
      <c r="AP30" s="352" t="s">
        <v>1942</v>
      </c>
      <c r="AS30" s="352">
        <v>0</v>
      </c>
      <c r="AU30" s="352">
        <v>1.1945140000000001</v>
      </c>
      <c r="AW30" s="352" t="s">
        <v>1939</v>
      </c>
    </row>
    <row r="31" spans="1:49">
      <c r="A31" s="352" t="s">
        <v>553</v>
      </c>
      <c r="B31" s="352" t="s">
        <v>1898</v>
      </c>
      <c r="C31" s="352">
        <v>7</v>
      </c>
      <c r="D31" s="352" t="s">
        <v>1937</v>
      </c>
      <c r="E31" s="352" t="s">
        <v>506</v>
      </c>
      <c r="F31" s="352">
        <v>1.0089999999999999</v>
      </c>
      <c r="J31" s="352">
        <v>6320</v>
      </c>
      <c r="K31" s="352">
        <v>-11.063000000000001</v>
      </c>
      <c r="O31" s="352">
        <v>180.15799999999999</v>
      </c>
      <c r="Q31" s="352">
        <v>177.33799999999999</v>
      </c>
      <c r="S31" s="352" t="s">
        <v>635</v>
      </c>
      <c r="T31" s="352">
        <v>89</v>
      </c>
      <c r="U31" s="352" t="s">
        <v>620</v>
      </c>
      <c r="V31" s="352" t="s">
        <v>705</v>
      </c>
      <c r="W31" s="352" t="s">
        <v>706</v>
      </c>
      <c r="X31" s="352" t="s">
        <v>705</v>
      </c>
      <c r="Y31" s="352">
        <v>5</v>
      </c>
      <c r="Z31" s="352">
        <v>438.4</v>
      </c>
      <c r="AA31" s="352">
        <v>473.6</v>
      </c>
      <c r="AB31" s="352">
        <v>35.200000000000003</v>
      </c>
      <c r="AD31" s="352">
        <v>2.0790000000000002</v>
      </c>
      <c r="AE31" s="352">
        <v>0.74</v>
      </c>
      <c r="AH31" s="352">
        <v>7406</v>
      </c>
      <c r="AI31" s="352">
        <v>8792</v>
      </c>
      <c r="AN31" s="352" t="s">
        <v>669</v>
      </c>
      <c r="AO31" s="352" t="s">
        <v>1943</v>
      </c>
      <c r="AP31" s="352" t="s">
        <v>1944</v>
      </c>
      <c r="AS31" s="352">
        <v>0</v>
      </c>
      <c r="AU31" s="352">
        <v>1.172369</v>
      </c>
      <c r="AW31" s="352" t="s">
        <v>1939</v>
      </c>
    </row>
    <row r="32" spans="1:49">
      <c r="A32" s="352" t="s">
        <v>554</v>
      </c>
      <c r="B32" s="352" t="s">
        <v>1898</v>
      </c>
      <c r="C32" s="352">
        <v>7</v>
      </c>
      <c r="D32" s="352" t="s">
        <v>1937</v>
      </c>
      <c r="E32" s="352" t="s">
        <v>506</v>
      </c>
      <c r="F32" s="352">
        <v>1.0089999999999999</v>
      </c>
      <c r="J32" s="352">
        <v>6307</v>
      </c>
      <c r="K32" s="352">
        <v>-11.5</v>
      </c>
      <c r="O32" s="352">
        <v>180.39599999999999</v>
      </c>
      <c r="Q32" s="352">
        <v>177.57400000000001</v>
      </c>
      <c r="S32" s="352" t="s">
        <v>635</v>
      </c>
      <c r="T32" s="352">
        <v>89</v>
      </c>
      <c r="U32" s="352" t="s">
        <v>620</v>
      </c>
      <c r="V32" s="352" t="s">
        <v>705</v>
      </c>
      <c r="W32" s="352" t="s">
        <v>706</v>
      </c>
      <c r="X32" s="352" t="s">
        <v>705</v>
      </c>
      <c r="Y32" s="352">
        <v>6</v>
      </c>
      <c r="Z32" s="352">
        <v>488.1</v>
      </c>
      <c r="AA32" s="352">
        <v>523.29999999999995</v>
      </c>
      <c r="AB32" s="352">
        <v>35.200000000000003</v>
      </c>
      <c r="AD32" s="352">
        <v>2.081</v>
      </c>
      <c r="AE32" s="352">
        <v>0.74099999999999999</v>
      </c>
      <c r="AH32" s="352">
        <v>7389</v>
      </c>
      <c r="AI32" s="352">
        <v>8770</v>
      </c>
      <c r="AN32" s="352" t="s">
        <v>717</v>
      </c>
      <c r="AO32" s="352" t="s">
        <v>1945</v>
      </c>
      <c r="AP32" s="352" t="s">
        <v>1946</v>
      </c>
      <c r="AS32" s="352">
        <v>1</v>
      </c>
      <c r="AU32" s="352">
        <v>1.1718606</v>
      </c>
      <c r="AW32" s="352" t="s">
        <v>1939</v>
      </c>
    </row>
    <row r="33" spans="1:49">
      <c r="A33" s="352" t="s">
        <v>555</v>
      </c>
      <c r="B33" s="352" t="s">
        <v>1898</v>
      </c>
      <c r="C33" s="352">
        <v>8</v>
      </c>
      <c r="D33" s="352" t="s">
        <v>1937</v>
      </c>
      <c r="E33" s="352" t="s">
        <v>506</v>
      </c>
      <c r="F33" s="352">
        <v>1.0089999999999999</v>
      </c>
      <c r="L33" s="352">
        <v>22179</v>
      </c>
      <c r="M33" s="352">
        <v>9.6</v>
      </c>
      <c r="O33" s="352">
        <v>128.816</v>
      </c>
      <c r="R33" s="352">
        <v>122.673</v>
      </c>
      <c r="S33" s="352" t="s">
        <v>645</v>
      </c>
      <c r="T33" s="352">
        <v>0</v>
      </c>
      <c r="U33" s="352" t="s">
        <v>646</v>
      </c>
      <c r="V33" s="352" t="s">
        <v>673</v>
      </c>
      <c r="W33" s="352" t="s">
        <v>1947</v>
      </c>
      <c r="X33" s="352" t="s">
        <v>675</v>
      </c>
      <c r="Y33" s="352">
        <v>1</v>
      </c>
      <c r="Z33" s="352">
        <v>29.7</v>
      </c>
      <c r="AA33" s="352">
        <v>83</v>
      </c>
      <c r="AB33" s="352">
        <v>53.3</v>
      </c>
      <c r="AF33" s="352">
        <v>6.1429999999999998</v>
      </c>
      <c r="AJ33" s="352">
        <v>4430</v>
      </c>
      <c r="AQ33" s="352" t="s">
        <v>1948</v>
      </c>
      <c r="AR33" s="352" t="s">
        <v>1949</v>
      </c>
      <c r="AS33" s="352">
        <v>1</v>
      </c>
      <c r="AV33" s="352">
        <v>5.0073004000000001</v>
      </c>
      <c r="AW33" s="352" t="s">
        <v>1950</v>
      </c>
    </row>
    <row r="34" spans="1:49">
      <c r="A34" s="352" t="s">
        <v>556</v>
      </c>
      <c r="B34" s="352" t="s">
        <v>1898</v>
      </c>
      <c r="C34" s="352">
        <v>8</v>
      </c>
      <c r="D34" s="352" t="s">
        <v>1937</v>
      </c>
      <c r="E34" s="352" t="s">
        <v>506</v>
      </c>
      <c r="F34" s="352">
        <v>1.0089999999999999</v>
      </c>
      <c r="L34" s="352">
        <v>21918</v>
      </c>
      <c r="M34" s="352">
        <v>9.5289999999999999</v>
      </c>
      <c r="O34" s="352">
        <v>125.062</v>
      </c>
      <c r="R34" s="352">
        <v>119.099</v>
      </c>
      <c r="S34" s="352" t="s">
        <v>645</v>
      </c>
      <c r="T34" s="352">
        <v>0</v>
      </c>
      <c r="U34" s="352" t="s">
        <v>646</v>
      </c>
      <c r="V34" s="352" t="s">
        <v>673</v>
      </c>
      <c r="W34" s="352" t="s">
        <v>1947</v>
      </c>
      <c r="X34" s="352" t="s">
        <v>675</v>
      </c>
      <c r="Y34" s="352">
        <v>2</v>
      </c>
      <c r="Z34" s="352">
        <v>412.8</v>
      </c>
      <c r="AA34" s="352">
        <v>464.6</v>
      </c>
      <c r="AB34" s="352">
        <v>51.8</v>
      </c>
      <c r="AF34" s="352">
        <v>5.9630000000000001</v>
      </c>
      <c r="AJ34" s="352">
        <v>4378</v>
      </c>
      <c r="AQ34" s="352" t="s">
        <v>1951</v>
      </c>
      <c r="AR34" s="352" t="s">
        <v>830</v>
      </c>
      <c r="AS34" s="352">
        <v>0</v>
      </c>
      <c r="AV34" s="352">
        <v>5.0069765000000004</v>
      </c>
      <c r="AW34" s="352" t="s">
        <v>1950</v>
      </c>
    </row>
    <row r="35" spans="1:49">
      <c r="A35" s="352" t="s">
        <v>557</v>
      </c>
      <c r="B35" s="352" t="s">
        <v>1898</v>
      </c>
      <c r="C35" s="352">
        <v>9</v>
      </c>
      <c r="D35" s="352" t="s">
        <v>1952</v>
      </c>
      <c r="E35" s="352" t="s">
        <v>506</v>
      </c>
      <c r="F35" s="352">
        <v>1.5009999999999999</v>
      </c>
      <c r="H35" s="352">
        <v>10014</v>
      </c>
      <c r="I35" s="352">
        <v>0.40400000000000003</v>
      </c>
      <c r="O35" s="352">
        <v>183.04900000000001</v>
      </c>
      <c r="P35" s="352">
        <v>181.684</v>
      </c>
      <c r="S35" s="352" t="s">
        <v>619</v>
      </c>
      <c r="T35" s="352">
        <v>0</v>
      </c>
      <c r="U35" s="352" t="s">
        <v>620</v>
      </c>
      <c r="V35" s="352" t="s">
        <v>705</v>
      </c>
      <c r="W35" s="352" t="s">
        <v>730</v>
      </c>
      <c r="X35" s="352" t="s">
        <v>705</v>
      </c>
      <c r="Y35" s="352">
        <v>1</v>
      </c>
      <c r="Z35" s="352">
        <v>13.2</v>
      </c>
      <c r="AA35" s="352">
        <v>38.4</v>
      </c>
      <c r="AB35" s="352">
        <v>25.2</v>
      </c>
      <c r="AC35" s="352">
        <v>1.365</v>
      </c>
      <c r="AG35" s="352">
        <v>6837</v>
      </c>
      <c r="AK35" s="352" t="s">
        <v>1948</v>
      </c>
      <c r="AL35" s="352" t="s">
        <v>1756</v>
      </c>
      <c r="AM35" s="352" t="s">
        <v>1953</v>
      </c>
      <c r="AS35" s="352">
        <v>0</v>
      </c>
      <c r="AT35" s="352">
        <v>0.68294109999999997</v>
      </c>
      <c r="AW35" s="352" t="s">
        <v>1954</v>
      </c>
    </row>
    <row r="36" spans="1:49">
      <c r="A36" s="352" t="s">
        <v>558</v>
      </c>
      <c r="B36" s="352" t="s">
        <v>1898</v>
      </c>
      <c r="C36" s="352">
        <v>9</v>
      </c>
      <c r="D36" s="352" t="s">
        <v>1952</v>
      </c>
      <c r="E36" s="352" t="s">
        <v>506</v>
      </c>
      <c r="F36" s="352">
        <v>1.5009999999999999</v>
      </c>
      <c r="H36" s="352">
        <v>10034</v>
      </c>
      <c r="I36" s="352">
        <v>0</v>
      </c>
      <c r="O36" s="352">
        <v>183.71600000000001</v>
      </c>
      <c r="P36" s="352">
        <v>182.346</v>
      </c>
      <c r="S36" s="352" t="s">
        <v>619</v>
      </c>
      <c r="T36" s="352">
        <v>0</v>
      </c>
      <c r="U36" s="352" t="s">
        <v>620</v>
      </c>
      <c r="V36" s="352" t="s">
        <v>705</v>
      </c>
      <c r="W36" s="352" t="s">
        <v>730</v>
      </c>
      <c r="X36" s="352" t="s">
        <v>705</v>
      </c>
      <c r="Y36" s="352">
        <v>2</v>
      </c>
      <c r="Z36" s="352">
        <v>53.5</v>
      </c>
      <c r="AA36" s="352">
        <v>78.599999999999994</v>
      </c>
      <c r="AB36" s="352">
        <v>25.2</v>
      </c>
      <c r="AC36" s="352">
        <v>1.369</v>
      </c>
      <c r="AG36" s="352">
        <v>6847</v>
      </c>
      <c r="AK36" s="352" t="s">
        <v>1955</v>
      </c>
      <c r="AL36" s="352" t="s">
        <v>1956</v>
      </c>
      <c r="AM36" s="352" t="s">
        <v>1419</v>
      </c>
      <c r="AS36" s="352">
        <v>1</v>
      </c>
      <c r="AT36" s="352">
        <v>0.68266519999999997</v>
      </c>
      <c r="AW36" s="352" t="s">
        <v>1954</v>
      </c>
    </row>
    <row r="37" spans="1:49">
      <c r="A37" s="352" t="s">
        <v>559</v>
      </c>
      <c r="B37" s="352" t="s">
        <v>1898</v>
      </c>
      <c r="C37" s="352">
        <v>9</v>
      </c>
      <c r="D37" s="352" t="s">
        <v>1952</v>
      </c>
      <c r="E37" s="352" t="s">
        <v>506</v>
      </c>
      <c r="F37" s="352">
        <v>1.5009999999999999</v>
      </c>
      <c r="G37" s="352" t="s">
        <v>630</v>
      </c>
      <c r="H37" s="352">
        <v>4143</v>
      </c>
      <c r="I37" s="352">
        <v>-2.0110000000000001</v>
      </c>
      <c r="N37" s="352">
        <v>10.895394400000001</v>
      </c>
      <c r="O37" s="352">
        <v>95.777000000000001</v>
      </c>
      <c r="P37" s="352">
        <v>95.063999999999993</v>
      </c>
      <c r="S37" s="352" t="s">
        <v>619</v>
      </c>
      <c r="T37" s="352">
        <v>0</v>
      </c>
      <c r="U37" s="352" t="s">
        <v>620</v>
      </c>
      <c r="V37" s="352" t="s">
        <v>705</v>
      </c>
      <c r="W37" s="352" t="s">
        <v>730</v>
      </c>
      <c r="X37" s="352" t="s">
        <v>705</v>
      </c>
      <c r="Y37" s="352">
        <v>3</v>
      </c>
      <c r="Z37" s="352">
        <v>79.3</v>
      </c>
      <c r="AA37" s="352">
        <v>152.80000000000001</v>
      </c>
      <c r="AB37" s="352">
        <v>73.599999999999994</v>
      </c>
      <c r="AC37" s="352">
        <v>0.71199999999999997</v>
      </c>
      <c r="AG37" s="352">
        <v>2823</v>
      </c>
      <c r="AK37" s="352" t="s">
        <v>1267</v>
      </c>
      <c r="AL37" s="352" t="s">
        <v>663</v>
      </c>
      <c r="AM37" s="352" t="s">
        <v>1957</v>
      </c>
      <c r="AS37" s="352">
        <v>0</v>
      </c>
      <c r="AT37" s="352">
        <v>0.68129229999999996</v>
      </c>
      <c r="AW37" s="352" t="s">
        <v>1954</v>
      </c>
    </row>
    <row r="38" spans="1:49">
      <c r="A38" s="352" t="s">
        <v>560</v>
      </c>
      <c r="B38" s="352" t="s">
        <v>1898</v>
      </c>
      <c r="C38" s="352">
        <v>9</v>
      </c>
      <c r="D38" s="352" t="s">
        <v>1952</v>
      </c>
      <c r="E38" s="352" t="s">
        <v>506</v>
      </c>
      <c r="F38" s="352">
        <v>1.5009999999999999</v>
      </c>
      <c r="G38" s="352" t="s">
        <v>634</v>
      </c>
      <c r="J38" s="352">
        <v>10074</v>
      </c>
      <c r="K38" s="352">
        <v>8.49</v>
      </c>
      <c r="N38" s="352">
        <v>70.054525499999997</v>
      </c>
      <c r="O38" s="352">
        <v>328.73200000000003</v>
      </c>
      <c r="Q38" s="352">
        <v>323.50599999999997</v>
      </c>
      <c r="S38" s="352" t="s">
        <v>635</v>
      </c>
      <c r="T38" s="352">
        <v>89</v>
      </c>
      <c r="U38" s="352" t="s">
        <v>620</v>
      </c>
      <c r="V38" s="352" t="s">
        <v>705</v>
      </c>
      <c r="W38" s="352" t="s">
        <v>730</v>
      </c>
      <c r="X38" s="352" t="s">
        <v>705</v>
      </c>
      <c r="Y38" s="352">
        <v>4</v>
      </c>
      <c r="Z38" s="352">
        <v>196.2</v>
      </c>
      <c r="AA38" s="352">
        <v>303.2</v>
      </c>
      <c r="AB38" s="352">
        <v>106.9</v>
      </c>
      <c r="AD38" s="352">
        <v>3.863</v>
      </c>
      <c r="AE38" s="352">
        <v>1.3620000000000001</v>
      </c>
      <c r="AH38" s="352">
        <v>12212</v>
      </c>
      <c r="AI38" s="352">
        <v>14166</v>
      </c>
      <c r="AN38" s="352" t="s">
        <v>869</v>
      </c>
      <c r="AO38" s="352" t="s">
        <v>1133</v>
      </c>
      <c r="AP38" s="352" t="s">
        <v>1303</v>
      </c>
      <c r="AS38" s="352">
        <v>0</v>
      </c>
      <c r="AU38" s="352">
        <v>1.1942136000000001</v>
      </c>
      <c r="AW38" s="352" t="s">
        <v>1954</v>
      </c>
    </row>
    <row r="39" spans="1:49">
      <c r="A39" s="352" t="s">
        <v>561</v>
      </c>
      <c r="B39" s="352" t="s">
        <v>1898</v>
      </c>
      <c r="C39" s="352">
        <v>9</v>
      </c>
      <c r="D39" s="352" t="s">
        <v>1952</v>
      </c>
      <c r="E39" s="352" t="s">
        <v>506</v>
      </c>
      <c r="F39" s="352">
        <v>1.5009999999999999</v>
      </c>
      <c r="J39" s="352">
        <v>6297</v>
      </c>
      <c r="K39" s="352">
        <v>-11.154999999999999</v>
      </c>
      <c r="O39" s="352">
        <v>179.74199999999999</v>
      </c>
      <c r="Q39" s="352">
        <v>176.93</v>
      </c>
      <c r="S39" s="352" t="s">
        <v>635</v>
      </c>
      <c r="T39" s="352">
        <v>89</v>
      </c>
      <c r="U39" s="352" t="s">
        <v>620</v>
      </c>
      <c r="V39" s="352" t="s">
        <v>705</v>
      </c>
      <c r="W39" s="352" t="s">
        <v>730</v>
      </c>
      <c r="X39" s="352" t="s">
        <v>705</v>
      </c>
      <c r="Y39" s="352">
        <v>5</v>
      </c>
      <c r="Z39" s="352">
        <v>438.4</v>
      </c>
      <c r="AA39" s="352">
        <v>473</v>
      </c>
      <c r="AB39" s="352">
        <v>34.6</v>
      </c>
      <c r="AD39" s="352">
        <v>2.0739999999999998</v>
      </c>
      <c r="AE39" s="352">
        <v>0.73899999999999999</v>
      </c>
      <c r="AH39" s="352">
        <v>7378</v>
      </c>
      <c r="AI39" s="352">
        <v>8758</v>
      </c>
      <c r="AN39" s="352" t="s">
        <v>692</v>
      </c>
      <c r="AO39" s="352" t="s">
        <v>739</v>
      </c>
      <c r="AP39" s="352" t="s">
        <v>1958</v>
      </c>
      <c r="AS39" s="352">
        <v>0</v>
      </c>
      <c r="AU39" s="352">
        <v>1.1721599</v>
      </c>
      <c r="AW39" s="352" t="s">
        <v>1954</v>
      </c>
    </row>
    <row r="40" spans="1:49">
      <c r="A40" s="352" t="s">
        <v>562</v>
      </c>
      <c r="B40" s="352" t="s">
        <v>1898</v>
      </c>
      <c r="C40" s="352">
        <v>9</v>
      </c>
      <c r="D40" s="352" t="s">
        <v>1952</v>
      </c>
      <c r="E40" s="352" t="s">
        <v>506</v>
      </c>
      <c r="F40" s="352">
        <v>1.5009999999999999</v>
      </c>
      <c r="J40" s="352">
        <v>6325</v>
      </c>
      <c r="K40" s="352">
        <v>-11.5</v>
      </c>
      <c r="O40" s="352">
        <v>180.66300000000001</v>
      </c>
      <c r="Q40" s="352">
        <v>177.83699999999999</v>
      </c>
      <c r="S40" s="352" t="s">
        <v>635</v>
      </c>
      <c r="T40" s="352">
        <v>89</v>
      </c>
      <c r="U40" s="352" t="s">
        <v>620</v>
      </c>
      <c r="V40" s="352" t="s">
        <v>705</v>
      </c>
      <c r="W40" s="352" t="s">
        <v>730</v>
      </c>
      <c r="X40" s="352" t="s">
        <v>705</v>
      </c>
      <c r="Y40" s="352">
        <v>6</v>
      </c>
      <c r="Z40" s="352">
        <v>488.1</v>
      </c>
      <c r="AA40" s="352">
        <v>523.29999999999995</v>
      </c>
      <c r="AB40" s="352">
        <v>35.200000000000003</v>
      </c>
      <c r="AD40" s="352">
        <v>2.0840000000000001</v>
      </c>
      <c r="AE40" s="352">
        <v>0.74199999999999999</v>
      </c>
      <c r="AH40" s="352">
        <v>7410</v>
      </c>
      <c r="AI40" s="352">
        <v>8795</v>
      </c>
      <c r="AN40" s="352" t="s">
        <v>637</v>
      </c>
      <c r="AO40" s="352" t="s">
        <v>1959</v>
      </c>
      <c r="AP40" s="352" t="s">
        <v>1960</v>
      </c>
      <c r="AS40" s="352">
        <v>1</v>
      </c>
      <c r="AU40" s="352">
        <v>1.1717592999999999</v>
      </c>
      <c r="AW40" s="352" t="s">
        <v>1954</v>
      </c>
    </row>
    <row r="41" spans="1:49">
      <c r="A41" s="352" t="s">
        <v>565</v>
      </c>
      <c r="B41" s="352" t="s">
        <v>1898</v>
      </c>
      <c r="C41" s="352">
        <v>10</v>
      </c>
      <c r="D41" s="352" t="s">
        <v>1952</v>
      </c>
      <c r="E41" s="352" t="s">
        <v>506</v>
      </c>
      <c r="F41" s="352">
        <v>1.5009999999999999</v>
      </c>
      <c r="L41" s="352">
        <v>22191</v>
      </c>
      <c r="M41" s="352">
        <v>9.6</v>
      </c>
      <c r="O41" s="352">
        <v>128.75700000000001</v>
      </c>
      <c r="R41" s="352">
        <v>122.616</v>
      </c>
      <c r="S41" s="352" t="s">
        <v>645</v>
      </c>
      <c r="T41" s="352">
        <v>0</v>
      </c>
      <c r="U41" s="352" t="s">
        <v>646</v>
      </c>
      <c r="V41" s="352" t="s">
        <v>673</v>
      </c>
      <c r="X41" s="352" t="s">
        <v>675</v>
      </c>
      <c r="Y41" s="352">
        <v>1</v>
      </c>
      <c r="Z41" s="352">
        <v>29.7</v>
      </c>
      <c r="AA41" s="352">
        <v>83</v>
      </c>
      <c r="AB41" s="352">
        <v>53.3</v>
      </c>
      <c r="AF41" s="352">
        <v>6.141</v>
      </c>
      <c r="AJ41" s="352">
        <v>4433</v>
      </c>
      <c r="AQ41" s="352" t="s">
        <v>1961</v>
      </c>
      <c r="AR41" s="352" t="s">
        <v>1962</v>
      </c>
      <c r="AS41" s="352">
        <v>1</v>
      </c>
      <c r="AV41" s="352">
        <v>5.0079380000000002</v>
      </c>
      <c r="AW41" s="352" t="s">
        <v>1963</v>
      </c>
    </row>
    <row r="42" spans="1:49">
      <c r="A42" s="352" t="s">
        <v>566</v>
      </c>
      <c r="B42" s="352" t="s">
        <v>1898</v>
      </c>
      <c r="C42" s="352">
        <v>10</v>
      </c>
      <c r="D42" s="352" t="s">
        <v>1952</v>
      </c>
      <c r="E42" s="352" t="s">
        <v>506</v>
      </c>
      <c r="F42" s="352">
        <v>1.5009999999999999</v>
      </c>
      <c r="L42" s="352">
        <v>21986</v>
      </c>
      <c r="M42" s="352">
        <v>9.5190000000000001</v>
      </c>
      <c r="O42" s="352">
        <v>125.444</v>
      </c>
      <c r="R42" s="352">
        <v>119.462</v>
      </c>
      <c r="S42" s="352" t="s">
        <v>645</v>
      </c>
      <c r="T42" s="352">
        <v>0</v>
      </c>
      <c r="U42" s="352" t="s">
        <v>646</v>
      </c>
      <c r="V42" s="352" t="s">
        <v>673</v>
      </c>
      <c r="X42" s="352" t="s">
        <v>675</v>
      </c>
      <c r="Y42" s="352">
        <v>2</v>
      </c>
      <c r="Z42" s="352">
        <v>412.8</v>
      </c>
      <c r="AA42" s="352">
        <v>464.4</v>
      </c>
      <c r="AB42" s="352">
        <v>51.6</v>
      </c>
      <c r="AF42" s="352">
        <v>5.9820000000000002</v>
      </c>
      <c r="AJ42" s="352">
        <v>4391</v>
      </c>
      <c r="AQ42" s="352" t="s">
        <v>1964</v>
      </c>
      <c r="AR42" s="352" t="s">
        <v>1965</v>
      </c>
      <c r="AS42" s="352">
        <v>0</v>
      </c>
      <c r="AV42" s="352">
        <v>5.0075703000000003</v>
      </c>
      <c r="AW42" s="352" t="s">
        <v>1963</v>
      </c>
    </row>
    <row r="43" spans="1:49">
      <c r="A43" s="352" t="s">
        <v>567</v>
      </c>
      <c r="B43" s="352" t="s">
        <v>1898</v>
      </c>
      <c r="C43" s="352">
        <v>11</v>
      </c>
      <c r="D43" s="352" t="s">
        <v>1966</v>
      </c>
      <c r="E43" s="352" t="s">
        <v>25</v>
      </c>
      <c r="F43" s="352">
        <v>1.139</v>
      </c>
      <c r="H43" s="352">
        <v>10010</v>
      </c>
      <c r="I43" s="352">
        <v>0.40100000000000002</v>
      </c>
      <c r="O43" s="352">
        <v>182.85599999999999</v>
      </c>
      <c r="P43" s="352">
        <v>181.49299999999999</v>
      </c>
      <c r="S43" s="352" t="s">
        <v>619</v>
      </c>
      <c r="T43" s="352">
        <v>0</v>
      </c>
      <c r="U43" s="352" t="s">
        <v>620</v>
      </c>
      <c r="V43" s="352" t="s">
        <v>705</v>
      </c>
      <c r="X43" s="352" t="s">
        <v>705</v>
      </c>
      <c r="Y43" s="352">
        <v>1</v>
      </c>
      <c r="Z43" s="352">
        <v>13.2</v>
      </c>
      <c r="AA43" s="352">
        <v>38.4</v>
      </c>
      <c r="AB43" s="352">
        <v>25.2</v>
      </c>
      <c r="AC43" s="352">
        <v>1.363</v>
      </c>
      <c r="AG43" s="352">
        <v>6831</v>
      </c>
      <c r="AK43" s="352" t="s">
        <v>1727</v>
      </c>
      <c r="AL43" s="352" t="s">
        <v>1392</v>
      </c>
      <c r="AM43" s="352" t="s">
        <v>1967</v>
      </c>
      <c r="AS43" s="352">
        <v>0</v>
      </c>
      <c r="AT43" s="352">
        <v>0.68294440000000001</v>
      </c>
      <c r="AW43" s="352" t="s">
        <v>1968</v>
      </c>
    </row>
    <row r="44" spans="1:49">
      <c r="A44" s="352" t="s">
        <v>568</v>
      </c>
      <c r="B44" s="352" t="s">
        <v>1898</v>
      </c>
      <c r="C44" s="352">
        <v>11</v>
      </c>
      <c r="D44" s="352" t="s">
        <v>1966</v>
      </c>
      <c r="E44" s="352" t="s">
        <v>25</v>
      </c>
      <c r="F44" s="352">
        <v>1.139</v>
      </c>
      <c r="H44" s="352">
        <v>10034</v>
      </c>
      <c r="I44" s="352">
        <v>0</v>
      </c>
      <c r="O44" s="352">
        <v>183.54300000000001</v>
      </c>
      <c r="P44" s="352">
        <v>182.17500000000001</v>
      </c>
      <c r="S44" s="352" t="s">
        <v>619</v>
      </c>
      <c r="T44" s="352">
        <v>0</v>
      </c>
      <c r="U44" s="352" t="s">
        <v>620</v>
      </c>
      <c r="V44" s="352" t="s">
        <v>705</v>
      </c>
      <c r="X44" s="352" t="s">
        <v>705</v>
      </c>
      <c r="Y44" s="352">
        <v>2</v>
      </c>
      <c r="Z44" s="352">
        <v>53.5</v>
      </c>
      <c r="AA44" s="352">
        <v>78.599999999999994</v>
      </c>
      <c r="AB44" s="352">
        <v>25.2</v>
      </c>
      <c r="AC44" s="352">
        <v>1.3680000000000001</v>
      </c>
      <c r="AG44" s="352">
        <v>6847</v>
      </c>
      <c r="AK44" s="352" t="s">
        <v>1378</v>
      </c>
      <c r="AL44" s="352" t="s">
        <v>1756</v>
      </c>
      <c r="AM44" s="352" t="s">
        <v>1969</v>
      </c>
      <c r="AS44" s="352">
        <v>1</v>
      </c>
      <c r="AT44" s="352">
        <v>0.68267089999999997</v>
      </c>
      <c r="AW44" s="352" t="s">
        <v>1968</v>
      </c>
    </row>
    <row r="45" spans="1:49">
      <c r="A45" s="352" t="s">
        <v>563</v>
      </c>
      <c r="B45" s="352" t="s">
        <v>1898</v>
      </c>
      <c r="C45" s="352">
        <v>11</v>
      </c>
      <c r="D45" s="352" t="s">
        <v>1966</v>
      </c>
      <c r="E45" s="352" t="s">
        <v>25</v>
      </c>
      <c r="F45" s="352">
        <v>1.139</v>
      </c>
      <c r="G45" s="352" t="s">
        <v>630</v>
      </c>
      <c r="H45" s="352">
        <v>4688</v>
      </c>
      <c r="I45" s="352">
        <v>7.1349999999999998</v>
      </c>
      <c r="N45" s="352">
        <v>16.255896499999999</v>
      </c>
      <c r="O45" s="352">
        <v>108.435</v>
      </c>
      <c r="P45" s="352">
        <v>107.622</v>
      </c>
      <c r="S45" s="352" t="s">
        <v>619</v>
      </c>
      <c r="T45" s="352">
        <v>0</v>
      </c>
      <c r="U45" s="352" t="s">
        <v>620</v>
      </c>
      <c r="V45" s="352" t="s">
        <v>705</v>
      </c>
      <c r="X45" s="352" t="s">
        <v>705</v>
      </c>
      <c r="Y45" s="352">
        <v>3</v>
      </c>
      <c r="Z45" s="352">
        <v>79.3</v>
      </c>
      <c r="AA45" s="352">
        <v>153.5</v>
      </c>
      <c r="AB45" s="352">
        <v>74.2</v>
      </c>
      <c r="AC45" s="352">
        <v>0.81399999999999995</v>
      </c>
      <c r="AG45" s="352">
        <v>3223</v>
      </c>
      <c r="AK45" s="352" t="s">
        <v>1970</v>
      </c>
      <c r="AL45" s="352" t="s">
        <v>686</v>
      </c>
      <c r="AM45" s="352" t="s">
        <v>1971</v>
      </c>
      <c r="AS45" s="352">
        <v>0</v>
      </c>
      <c r="AT45" s="352">
        <v>0.68754150000000003</v>
      </c>
      <c r="AW45" s="352" t="s">
        <v>1968</v>
      </c>
    </row>
    <row r="46" spans="1:49">
      <c r="A46" s="352" t="s">
        <v>564</v>
      </c>
      <c r="B46" s="352" t="s">
        <v>1898</v>
      </c>
      <c r="C46" s="352">
        <v>11</v>
      </c>
      <c r="D46" s="352" t="s">
        <v>1966</v>
      </c>
      <c r="E46" s="352" t="s">
        <v>25</v>
      </c>
      <c r="F46" s="352">
        <v>1.139</v>
      </c>
      <c r="G46" s="352" t="s">
        <v>634</v>
      </c>
      <c r="J46" s="352">
        <v>9319</v>
      </c>
      <c r="K46" s="352">
        <v>9.7409999999999997</v>
      </c>
      <c r="N46" s="352">
        <v>84.335442400000005</v>
      </c>
      <c r="O46" s="352">
        <v>300.30200000000002</v>
      </c>
      <c r="Q46" s="352">
        <v>295.524</v>
      </c>
      <c r="S46" s="352" t="s">
        <v>635</v>
      </c>
      <c r="T46" s="352">
        <v>89</v>
      </c>
      <c r="U46" s="352" t="s">
        <v>620</v>
      </c>
      <c r="V46" s="352" t="s">
        <v>705</v>
      </c>
      <c r="X46" s="352" t="s">
        <v>705</v>
      </c>
      <c r="Y46" s="352">
        <v>4</v>
      </c>
      <c r="Z46" s="352">
        <v>196.9</v>
      </c>
      <c r="AA46" s="352">
        <v>301.89999999999998</v>
      </c>
      <c r="AB46" s="352">
        <v>105</v>
      </c>
      <c r="AD46" s="352">
        <v>3.5329999999999999</v>
      </c>
      <c r="AE46" s="352">
        <v>1.2450000000000001</v>
      </c>
      <c r="AH46" s="352">
        <v>11298</v>
      </c>
      <c r="AI46" s="352">
        <v>13108</v>
      </c>
      <c r="AN46" s="352" t="s">
        <v>973</v>
      </c>
      <c r="AO46" s="352" t="s">
        <v>692</v>
      </c>
      <c r="AP46" s="352" t="s">
        <v>1608</v>
      </c>
      <c r="AS46" s="352">
        <v>0</v>
      </c>
      <c r="AU46" s="352">
        <v>1.1956354</v>
      </c>
      <c r="AW46" s="352" t="s">
        <v>1968</v>
      </c>
    </row>
    <row r="47" spans="1:49">
      <c r="A47" s="352" t="s">
        <v>569</v>
      </c>
      <c r="B47" s="352" t="s">
        <v>1898</v>
      </c>
      <c r="C47" s="352">
        <v>11</v>
      </c>
      <c r="D47" s="352" t="s">
        <v>1966</v>
      </c>
      <c r="E47" s="352" t="s">
        <v>25</v>
      </c>
      <c r="F47" s="352">
        <v>1.139</v>
      </c>
      <c r="J47" s="352">
        <v>6318</v>
      </c>
      <c r="K47" s="352">
        <v>-11.125999999999999</v>
      </c>
      <c r="O47" s="352">
        <v>180.142</v>
      </c>
      <c r="Q47" s="352">
        <v>177.32300000000001</v>
      </c>
      <c r="S47" s="352" t="s">
        <v>635</v>
      </c>
      <c r="T47" s="352">
        <v>89</v>
      </c>
      <c r="U47" s="352" t="s">
        <v>620</v>
      </c>
      <c r="V47" s="352" t="s">
        <v>705</v>
      </c>
      <c r="X47" s="352" t="s">
        <v>705</v>
      </c>
      <c r="Y47" s="352">
        <v>5</v>
      </c>
      <c r="Z47" s="352">
        <v>438.4</v>
      </c>
      <c r="AA47" s="352">
        <v>473.6</v>
      </c>
      <c r="AB47" s="352">
        <v>35.200000000000003</v>
      </c>
      <c r="AD47" s="352">
        <v>2.0790000000000002</v>
      </c>
      <c r="AE47" s="352">
        <v>0.74</v>
      </c>
      <c r="AH47" s="352">
        <v>7403</v>
      </c>
      <c r="AI47" s="352">
        <v>8787</v>
      </c>
      <c r="AN47" s="352" t="s">
        <v>697</v>
      </c>
      <c r="AO47" s="352" t="s">
        <v>1919</v>
      </c>
      <c r="AP47" s="352" t="s">
        <v>638</v>
      </c>
      <c r="AS47" s="352">
        <v>0</v>
      </c>
      <c r="AU47" s="352">
        <v>1.1722253</v>
      </c>
      <c r="AW47" s="352" t="s">
        <v>1968</v>
      </c>
    </row>
    <row r="48" spans="1:49">
      <c r="A48" s="352" t="s">
        <v>570</v>
      </c>
      <c r="B48" s="352" t="s">
        <v>1898</v>
      </c>
      <c r="C48" s="352">
        <v>11</v>
      </c>
      <c r="D48" s="352" t="s">
        <v>1966</v>
      </c>
      <c r="E48" s="352" t="s">
        <v>25</v>
      </c>
      <c r="F48" s="352">
        <v>1.139</v>
      </c>
      <c r="J48" s="352">
        <v>6313</v>
      </c>
      <c r="K48" s="352">
        <v>-11.5</v>
      </c>
      <c r="O48" s="352">
        <v>180.583</v>
      </c>
      <c r="Q48" s="352">
        <v>177.75800000000001</v>
      </c>
      <c r="S48" s="352" t="s">
        <v>635</v>
      </c>
      <c r="T48" s="352">
        <v>89</v>
      </c>
      <c r="U48" s="352" t="s">
        <v>620</v>
      </c>
      <c r="V48" s="352" t="s">
        <v>705</v>
      </c>
      <c r="X48" s="352" t="s">
        <v>705</v>
      </c>
      <c r="Y48" s="352">
        <v>6</v>
      </c>
      <c r="Z48" s="352">
        <v>488.1</v>
      </c>
      <c r="AA48" s="352">
        <v>523.29999999999995</v>
      </c>
      <c r="AB48" s="352">
        <v>35.200000000000003</v>
      </c>
      <c r="AD48" s="352">
        <v>2.0830000000000002</v>
      </c>
      <c r="AE48" s="352">
        <v>0.74199999999999999</v>
      </c>
      <c r="AH48" s="352">
        <v>7396</v>
      </c>
      <c r="AI48" s="352">
        <v>8777</v>
      </c>
      <c r="AN48" s="352" t="s">
        <v>1098</v>
      </c>
      <c r="AO48" s="352" t="s">
        <v>1972</v>
      </c>
      <c r="AP48" s="352" t="s">
        <v>1973</v>
      </c>
      <c r="AS48" s="352">
        <v>1</v>
      </c>
      <c r="AU48" s="352">
        <v>1.1717907999999999</v>
      </c>
      <c r="AW48" s="352" t="s">
        <v>1968</v>
      </c>
    </row>
    <row r="49" spans="1:49">
      <c r="A49" s="352" t="s">
        <v>571</v>
      </c>
      <c r="B49" s="352" t="s">
        <v>1898</v>
      </c>
      <c r="C49" s="352">
        <v>12</v>
      </c>
      <c r="D49" s="352" t="s">
        <v>1966</v>
      </c>
      <c r="E49" s="352" t="s">
        <v>25</v>
      </c>
      <c r="F49" s="352">
        <v>1.139</v>
      </c>
      <c r="L49" s="352">
        <v>22229</v>
      </c>
      <c r="M49" s="352">
        <v>9.6</v>
      </c>
      <c r="O49" s="352">
        <v>128.78</v>
      </c>
      <c r="R49" s="352">
        <v>122.63800000000001</v>
      </c>
      <c r="S49" s="352" t="s">
        <v>645</v>
      </c>
      <c r="T49" s="352">
        <v>0</v>
      </c>
      <c r="U49" s="352" t="s">
        <v>646</v>
      </c>
      <c r="V49" s="352" t="s">
        <v>673</v>
      </c>
      <c r="X49" s="352" t="s">
        <v>675</v>
      </c>
      <c r="Y49" s="352">
        <v>1</v>
      </c>
      <c r="Z49" s="352">
        <v>29.7</v>
      </c>
      <c r="AA49" s="352">
        <v>82.8</v>
      </c>
      <c r="AB49" s="352">
        <v>53.1</v>
      </c>
      <c r="AF49" s="352">
        <v>6.1420000000000003</v>
      </c>
      <c r="AJ49" s="352">
        <v>4441</v>
      </c>
      <c r="AQ49" s="352" t="s">
        <v>676</v>
      </c>
      <c r="AR49" s="352" t="s">
        <v>1974</v>
      </c>
      <c r="AS49" s="352">
        <v>1</v>
      </c>
      <c r="AV49" s="352">
        <v>5.0080629999999999</v>
      </c>
      <c r="AW49" s="352" t="s">
        <v>1975</v>
      </c>
    </row>
    <row r="50" spans="1:49">
      <c r="A50" s="352" t="s">
        <v>572</v>
      </c>
      <c r="B50" s="352" t="s">
        <v>1898</v>
      </c>
      <c r="C50" s="352">
        <v>12</v>
      </c>
      <c r="D50" s="352" t="s">
        <v>1966</v>
      </c>
      <c r="E50" s="352" t="s">
        <v>25</v>
      </c>
      <c r="F50" s="352">
        <v>1.139</v>
      </c>
      <c r="G50" s="352" t="s">
        <v>764</v>
      </c>
      <c r="L50" s="352">
        <v>4186</v>
      </c>
      <c r="M50" s="352">
        <v>9.3970000000000002</v>
      </c>
      <c r="O50" s="352">
        <v>6.6980000000000004</v>
      </c>
      <c r="R50" s="352">
        <v>6.3789999999999996</v>
      </c>
      <c r="S50" s="352" t="s">
        <v>645</v>
      </c>
      <c r="T50" s="352">
        <v>0</v>
      </c>
      <c r="U50" s="352" t="s">
        <v>646</v>
      </c>
      <c r="V50" s="352" t="s">
        <v>673</v>
      </c>
      <c r="X50" s="352" t="s">
        <v>675</v>
      </c>
      <c r="Y50" s="352">
        <v>2</v>
      </c>
      <c r="Z50" s="352">
        <v>229.3</v>
      </c>
      <c r="AA50" s="352">
        <v>258.3</v>
      </c>
      <c r="AB50" s="352">
        <v>29.1</v>
      </c>
      <c r="AF50" s="352">
        <v>0.31900000000000001</v>
      </c>
      <c r="AJ50" s="352">
        <v>839</v>
      </c>
      <c r="AQ50" s="352" t="s">
        <v>880</v>
      </c>
      <c r="AR50" s="352" t="s">
        <v>1976</v>
      </c>
      <c r="AS50" s="352">
        <v>0</v>
      </c>
      <c r="AV50" s="352">
        <v>5.0071377999999997</v>
      </c>
      <c r="AW50" s="352" t="s">
        <v>1975</v>
      </c>
    </row>
    <row r="51" spans="1:49">
      <c r="A51" s="352" t="s">
        <v>769</v>
      </c>
      <c r="B51" s="352" t="s">
        <v>1898</v>
      </c>
      <c r="C51" s="352">
        <v>12</v>
      </c>
      <c r="D51" s="352" t="s">
        <v>1966</v>
      </c>
      <c r="E51" s="352" t="s">
        <v>25</v>
      </c>
      <c r="F51" s="352">
        <v>1.139</v>
      </c>
      <c r="L51" s="352">
        <v>22028</v>
      </c>
      <c r="M51" s="352">
        <v>9.5519999999999996</v>
      </c>
      <c r="O51" s="352">
        <v>125.968</v>
      </c>
      <c r="R51" s="352">
        <v>119.96</v>
      </c>
      <c r="S51" s="352" t="s">
        <v>645</v>
      </c>
      <c r="T51" s="352">
        <v>0</v>
      </c>
      <c r="U51" s="352" t="s">
        <v>646</v>
      </c>
      <c r="V51" s="352" t="s">
        <v>673</v>
      </c>
      <c r="X51" s="352" t="s">
        <v>675</v>
      </c>
      <c r="Y51" s="352">
        <v>3</v>
      </c>
      <c r="Z51" s="352">
        <v>412.8</v>
      </c>
      <c r="AA51" s="352">
        <v>464.6</v>
      </c>
      <c r="AB51" s="352">
        <v>51.8</v>
      </c>
      <c r="AF51" s="352">
        <v>6.0069999999999997</v>
      </c>
      <c r="AJ51" s="352">
        <v>4399</v>
      </c>
      <c r="AQ51" s="352" t="s">
        <v>1977</v>
      </c>
      <c r="AR51" s="352" t="s">
        <v>680</v>
      </c>
      <c r="AS51" s="352">
        <v>0</v>
      </c>
      <c r="AV51" s="352">
        <v>5.0078440999999998</v>
      </c>
      <c r="AW51" s="352" t="s">
        <v>1975</v>
      </c>
    </row>
    <row r="52" spans="1:49">
      <c r="A52" s="352" t="s">
        <v>773</v>
      </c>
      <c r="B52" s="352" t="s">
        <v>1898</v>
      </c>
      <c r="C52" s="352">
        <v>13</v>
      </c>
      <c r="D52" s="352" t="s">
        <v>1978</v>
      </c>
      <c r="E52" s="352" t="s">
        <v>25</v>
      </c>
      <c r="F52" s="352">
        <v>1.1819999999999999</v>
      </c>
      <c r="H52" s="352">
        <v>10017</v>
      </c>
      <c r="I52" s="352">
        <v>0.41899999999999998</v>
      </c>
      <c r="O52" s="352">
        <v>183.09399999999999</v>
      </c>
      <c r="P52" s="352">
        <v>181.72900000000001</v>
      </c>
      <c r="S52" s="352" t="s">
        <v>619</v>
      </c>
      <c r="T52" s="352">
        <v>0</v>
      </c>
      <c r="U52" s="352" t="s">
        <v>620</v>
      </c>
      <c r="V52" s="352" t="s">
        <v>705</v>
      </c>
      <c r="X52" s="352" t="s">
        <v>705</v>
      </c>
      <c r="Y52" s="352">
        <v>1</v>
      </c>
      <c r="Z52" s="352">
        <v>13.2</v>
      </c>
      <c r="AA52" s="352">
        <v>38.4</v>
      </c>
      <c r="AB52" s="352">
        <v>25.2</v>
      </c>
      <c r="AC52" s="352">
        <v>1.365</v>
      </c>
      <c r="AG52" s="352">
        <v>6840</v>
      </c>
      <c r="AK52" s="352" t="s">
        <v>1391</v>
      </c>
      <c r="AL52" s="352" t="s">
        <v>1358</v>
      </c>
      <c r="AM52" s="352" t="s">
        <v>1979</v>
      </c>
      <c r="AS52" s="352">
        <v>0</v>
      </c>
      <c r="AT52" s="352">
        <v>0.68296049999999997</v>
      </c>
      <c r="AW52" s="352" t="s">
        <v>1980</v>
      </c>
    </row>
    <row r="53" spans="1:49">
      <c r="A53" s="352" t="s">
        <v>775</v>
      </c>
      <c r="B53" s="352" t="s">
        <v>1898</v>
      </c>
      <c r="C53" s="352">
        <v>13</v>
      </c>
      <c r="D53" s="352" t="s">
        <v>1978</v>
      </c>
      <c r="E53" s="352" t="s">
        <v>25</v>
      </c>
      <c r="F53" s="352">
        <v>1.1819999999999999</v>
      </c>
      <c r="H53" s="352">
        <v>10003</v>
      </c>
      <c r="I53" s="352">
        <v>0</v>
      </c>
      <c r="O53" s="352">
        <v>183.44300000000001</v>
      </c>
      <c r="P53" s="352">
        <v>182.07499999999999</v>
      </c>
      <c r="S53" s="352" t="s">
        <v>619</v>
      </c>
      <c r="T53" s="352">
        <v>0</v>
      </c>
      <c r="U53" s="352" t="s">
        <v>620</v>
      </c>
      <c r="V53" s="352" t="s">
        <v>705</v>
      </c>
      <c r="X53" s="352" t="s">
        <v>705</v>
      </c>
      <c r="Y53" s="352">
        <v>2</v>
      </c>
      <c r="Z53" s="352">
        <v>53.5</v>
      </c>
      <c r="AA53" s="352">
        <v>78.599999999999994</v>
      </c>
      <c r="AB53" s="352">
        <v>25.2</v>
      </c>
      <c r="AC53" s="352">
        <v>1.367</v>
      </c>
      <c r="AG53" s="352">
        <v>6825</v>
      </c>
      <c r="AK53" s="352" t="s">
        <v>1948</v>
      </c>
      <c r="AL53" s="352" t="s">
        <v>1738</v>
      </c>
      <c r="AM53" s="352" t="s">
        <v>1710</v>
      </c>
      <c r="AS53" s="352">
        <v>1</v>
      </c>
      <c r="AT53" s="352">
        <v>0.68267449999999996</v>
      </c>
      <c r="AW53" s="352" t="s">
        <v>1980</v>
      </c>
    </row>
    <row r="54" spans="1:49">
      <c r="A54" s="352" t="s">
        <v>779</v>
      </c>
      <c r="B54" s="352" t="s">
        <v>1898</v>
      </c>
      <c r="C54" s="352">
        <v>13</v>
      </c>
      <c r="D54" s="352" t="s">
        <v>1978</v>
      </c>
      <c r="E54" s="352" t="s">
        <v>25</v>
      </c>
      <c r="F54" s="352">
        <v>1.1819999999999999</v>
      </c>
      <c r="G54" s="352" t="s">
        <v>630</v>
      </c>
      <c r="H54" s="352">
        <v>4938</v>
      </c>
      <c r="I54" s="352">
        <v>7.11</v>
      </c>
      <c r="N54" s="352">
        <v>16.4956763</v>
      </c>
      <c r="O54" s="352">
        <v>114.18899999999999</v>
      </c>
      <c r="P54" s="352">
        <v>113.33199999999999</v>
      </c>
      <c r="S54" s="352" t="s">
        <v>619</v>
      </c>
      <c r="T54" s="352">
        <v>0</v>
      </c>
      <c r="U54" s="352" t="s">
        <v>620</v>
      </c>
      <c r="V54" s="352" t="s">
        <v>705</v>
      </c>
      <c r="X54" s="352" t="s">
        <v>705</v>
      </c>
      <c r="Y54" s="352">
        <v>3</v>
      </c>
      <c r="Z54" s="352">
        <v>79.3</v>
      </c>
      <c r="AA54" s="352">
        <v>153.5</v>
      </c>
      <c r="AB54" s="352">
        <v>74.2</v>
      </c>
      <c r="AC54" s="352">
        <v>0.85699999999999998</v>
      </c>
      <c r="AG54" s="352">
        <v>3395</v>
      </c>
      <c r="AK54" s="352" t="s">
        <v>788</v>
      </c>
      <c r="AL54" s="352" t="s">
        <v>866</v>
      </c>
      <c r="AM54" s="352" t="s">
        <v>1981</v>
      </c>
      <c r="AS54" s="352">
        <v>0</v>
      </c>
      <c r="AT54" s="352">
        <v>0.68752809999999998</v>
      </c>
      <c r="AW54" s="352" t="s">
        <v>1980</v>
      </c>
    </row>
    <row r="55" spans="1:49">
      <c r="A55" s="352" t="s">
        <v>782</v>
      </c>
      <c r="B55" s="352" t="s">
        <v>1898</v>
      </c>
      <c r="C55" s="352">
        <v>13</v>
      </c>
      <c r="D55" s="352" t="s">
        <v>1978</v>
      </c>
      <c r="E55" s="352" t="s">
        <v>25</v>
      </c>
      <c r="F55" s="352">
        <v>1.1819999999999999</v>
      </c>
      <c r="G55" s="352" t="s">
        <v>634</v>
      </c>
      <c r="J55" s="352">
        <v>9738</v>
      </c>
      <c r="K55" s="352">
        <v>9.7650000000000006</v>
      </c>
      <c r="N55" s="352">
        <v>85.440971000000005</v>
      </c>
      <c r="O55" s="352">
        <v>315.72399999999999</v>
      </c>
      <c r="Q55" s="352">
        <v>310.70100000000002</v>
      </c>
      <c r="S55" s="352" t="s">
        <v>635</v>
      </c>
      <c r="T55" s="352">
        <v>89</v>
      </c>
      <c r="U55" s="352" t="s">
        <v>620</v>
      </c>
      <c r="V55" s="352" t="s">
        <v>705</v>
      </c>
      <c r="X55" s="352" t="s">
        <v>705</v>
      </c>
      <c r="Y55" s="352">
        <v>4</v>
      </c>
      <c r="Z55" s="352">
        <v>196.9</v>
      </c>
      <c r="AA55" s="352">
        <v>302.5</v>
      </c>
      <c r="AB55" s="352">
        <v>105.7</v>
      </c>
      <c r="AD55" s="352">
        <v>3.7149999999999999</v>
      </c>
      <c r="AE55" s="352">
        <v>1.3080000000000001</v>
      </c>
      <c r="AH55" s="352">
        <v>11811</v>
      </c>
      <c r="AI55" s="352">
        <v>13696</v>
      </c>
      <c r="AN55" s="352" t="s">
        <v>891</v>
      </c>
      <c r="AO55" s="352" t="s">
        <v>974</v>
      </c>
      <c r="AP55" s="352" t="s">
        <v>1782</v>
      </c>
      <c r="AS55" s="352">
        <v>0</v>
      </c>
      <c r="AU55" s="352">
        <v>1.1956765</v>
      </c>
      <c r="AW55" s="352" t="s">
        <v>1980</v>
      </c>
    </row>
    <row r="56" spans="1:49">
      <c r="A56" s="352" t="s">
        <v>785</v>
      </c>
      <c r="B56" s="352" t="s">
        <v>1898</v>
      </c>
      <c r="C56" s="352">
        <v>13</v>
      </c>
      <c r="D56" s="352" t="s">
        <v>1978</v>
      </c>
      <c r="E56" s="352" t="s">
        <v>25</v>
      </c>
      <c r="F56" s="352">
        <v>1.1819999999999999</v>
      </c>
      <c r="J56" s="352">
        <v>6323</v>
      </c>
      <c r="K56" s="352">
        <v>-11.127000000000001</v>
      </c>
      <c r="O56" s="352">
        <v>179.91499999999999</v>
      </c>
      <c r="Q56" s="352">
        <v>177.1</v>
      </c>
      <c r="S56" s="352" t="s">
        <v>635</v>
      </c>
      <c r="T56" s="352">
        <v>89</v>
      </c>
      <c r="U56" s="352" t="s">
        <v>620</v>
      </c>
      <c r="V56" s="352" t="s">
        <v>705</v>
      </c>
      <c r="X56" s="352" t="s">
        <v>705</v>
      </c>
      <c r="Y56" s="352">
        <v>5</v>
      </c>
      <c r="Z56" s="352">
        <v>438.4</v>
      </c>
      <c r="AA56" s="352">
        <v>473</v>
      </c>
      <c r="AB56" s="352">
        <v>34.6</v>
      </c>
      <c r="AD56" s="352">
        <v>2.0760000000000001</v>
      </c>
      <c r="AE56" s="352">
        <v>0.73899999999999999</v>
      </c>
      <c r="AH56" s="352">
        <v>7410</v>
      </c>
      <c r="AI56" s="352">
        <v>8796</v>
      </c>
      <c r="AN56" s="352" t="s">
        <v>1427</v>
      </c>
      <c r="AO56" s="352" t="s">
        <v>1982</v>
      </c>
      <c r="AP56" s="352" t="s">
        <v>1983</v>
      </c>
      <c r="AS56" s="352">
        <v>0</v>
      </c>
      <c r="AU56" s="352">
        <v>1.1722482999999999</v>
      </c>
      <c r="AW56" s="352" t="s">
        <v>1980</v>
      </c>
    </row>
    <row r="57" spans="1:49">
      <c r="A57" s="352" t="s">
        <v>787</v>
      </c>
      <c r="B57" s="352" t="s">
        <v>1898</v>
      </c>
      <c r="C57" s="352">
        <v>13</v>
      </c>
      <c r="D57" s="352" t="s">
        <v>1978</v>
      </c>
      <c r="E57" s="352" t="s">
        <v>25</v>
      </c>
      <c r="F57" s="352">
        <v>1.1819999999999999</v>
      </c>
      <c r="J57" s="352">
        <v>6296</v>
      </c>
      <c r="K57" s="352">
        <v>-11.5</v>
      </c>
      <c r="O57" s="352">
        <v>180.38399999999999</v>
      </c>
      <c r="Q57" s="352">
        <v>177.56200000000001</v>
      </c>
      <c r="S57" s="352" t="s">
        <v>635</v>
      </c>
      <c r="T57" s="352">
        <v>89</v>
      </c>
      <c r="U57" s="352" t="s">
        <v>620</v>
      </c>
      <c r="V57" s="352" t="s">
        <v>705</v>
      </c>
      <c r="X57" s="352" t="s">
        <v>705</v>
      </c>
      <c r="Y57" s="352">
        <v>6</v>
      </c>
      <c r="Z57" s="352">
        <v>488.1</v>
      </c>
      <c r="AA57" s="352">
        <v>523.29999999999995</v>
      </c>
      <c r="AB57" s="352">
        <v>35.200000000000003</v>
      </c>
      <c r="AD57" s="352">
        <v>2.081</v>
      </c>
      <c r="AE57" s="352">
        <v>0.74099999999999999</v>
      </c>
      <c r="AH57" s="352">
        <v>7377</v>
      </c>
      <c r="AI57" s="352">
        <v>8754</v>
      </c>
      <c r="AN57" s="352" t="s">
        <v>671</v>
      </c>
      <c r="AO57" s="352" t="s">
        <v>783</v>
      </c>
      <c r="AP57" s="352" t="s">
        <v>1984</v>
      </c>
      <c r="AS57" s="352">
        <v>1</v>
      </c>
      <c r="AU57" s="352">
        <v>1.171816</v>
      </c>
      <c r="AW57" s="352" t="s">
        <v>1980</v>
      </c>
    </row>
    <row r="58" spans="1:49">
      <c r="A58" s="352" t="s">
        <v>791</v>
      </c>
      <c r="B58" s="352" t="s">
        <v>1898</v>
      </c>
      <c r="C58" s="352">
        <v>14</v>
      </c>
      <c r="D58" s="352" t="s">
        <v>1978</v>
      </c>
      <c r="E58" s="352" t="s">
        <v>25</v>
      </c>
      <c r="F58" s="352">
        <v>1.1819999999999999</v>
      </c>
      <c r="L58" s="352">
        <v>22166</v>
      </c>
      <c r="M58" s="352">
        <v>9.6</v>
      </c>
      <c r="O58" s="352">
        <v>129.07</v>
      </c>
      <c r="R58" s="352">
        <v>122.914</v>
      </c>
      <c r="S58" s="352" t="s">
        <v>645</v>
      </c>
      <c r="T58" s="352">
        <v>0</v>
      </c>
      <c r="U58" s="352" t="s">
        <v>646</v>
      </c>
      <c r="V58" s="352" t="s">
        <v>673</v>
      </c>
      <c r="X58" s="352" t="s">
        <v>675</v>
      </c>
      <c r="Y58" s="352">
        <v>1</v>
      </c>
      <c r="Z58" s="352">
        <v>29.7</v>
      </c>
      <c r="AA58" s="352">
        <v>83</v>
      </c>
      <c r="AB58" s="352">
        <v>53.3</v>
      </c>
      <c r="AF58" s="352">
        <v>6.1559999999999997</v>
      </c>
      <c r="AJ58" s="352">
        <v>4428</v>
      </c>
      <c r="AQ58" s="352" t="s">
        <v>1985</v>
      </c>
      <c r="AR58" s="352" t="s">
        <v>1986</v>
      </c>
      <c r="AS58" s="352">
        <v>1</v>
      </c>
      <c r="AV58" s="352">
        <v>5.0082170000000001</v>
      </c>
      <c r="AW58" s="352" t="s">
        <v>1987</v>
      </c>
    </row>
    <row r="59" spans="1:49">
      <c r="A59" s="352" t="s">
        <v>794</v>
      </c>
      <c r="B59" s="352" t="s">
        <v>1898</v>
      </c>
      <c r="C59" s="352">
        <v>14</v>
      </c>
      <c r="D59" s="352" t="s">
        <v>1978</v>
      </c>
      <c r="E59" s="352" t="s">
        <v>25</v>
      </c>
      <c r="F59" s="352">
        <v>1.1819999999999999</v>
      </c>
      <c r="G59" s="352" t="s">
        <v>764</v>
      </c>
      <c r="L59" s="352">
        <v>4387</v>
      </c>
      <c r="M59" s="352">
        <v>9.3360000000000003</v>
      </c>
      <c r="O59" s="352">
        <v>7.13</v>
      </c>
      <c r="R59" s="352">
        <v>6.79</v>
      </c>
      <c r="S59" s="352" t="s">
        <v>645</v>
      </c>
      <c r="T59" s="352">
        <v>0</v>
      </c>
      <c r="U59" s="352" t="s">
        <v>646</v>
      </c>
      <c r="V59" s="352" t="s">
        <v>673</v>
      </c>
      <c r="X59" s="352" t="s">
        <v>675</v>
      </c>
      <c r="Y59" s="352">
        <v>2</v>
      </c>
      <c r="Z59" s="352">
        <v>228.4</v>
      </c>
      <c r="AA59" s="352">
        <v>257.89999999999998</v>
      </c>
      <c r="AB59" s="352">
        <v>29.5</v>
      </c>
      <c r="AF59" s="352">
        <v>0.34</v>
      </c>
      <c r="AJ59" s="352">
        <v>880</v>
      </c>
      <c r="AQ59" s="352" t="s">
        <v>1988</v>
      </c>
      <c r="AR59" s="352" t="s">
        <v>1989</v>
      </c>
      <c r="AS59" s="352">
        <v>0</v>
      </c>
      <c r="AV59" s="352">
        <v>5.007015</v>
      </c>
      <c r="AW59" s="352" t="s">
        <v>1987</v>
      </c>
    </row>
    <row r="60" spans="1:49">
      <c r="A60" s="352" t="s">
        <v>797</v>
      </c>
      <c r="B60" s="352" t="s">
        <v>1898</v>
      </c>
      <c r="C60" s="352">
        <v>14</v>
      </c>
      <c r="D60" s="352" t="s">
        <v>1978</v>
      </c>
      <c r="E60" s="352" t="s">
        <v>25</v>
      </c>
      <c r="F60" s="352">
        <v>1.1819999999999999</v>
      </c>
      <c r="L60" s="352">
        <v>22036</v>
      </c>
      <c r="M60" s="352">
        <v>9.5459999999999994</v>
      </c>
      <c r="O60" s="352">
        <v>125.976</v>
      </c>
      <c r="R60" s="352">
        <v>119.968</v>
      </c>
      <c r="S60" s="352" t="s">
        <v>645</v>
      </c>
      <c r="T60" s="352">
        <v>0</v>
      </c>
      <c r="U60" s="352" t="s">
        <v>646</v>
      </c>
      <c r="V60" s="352" t="s">
        <v>673</v>
      </c>
      <c r="X60" s="352" t="s">
        <v>675</v>
      </c>
      <c r="Y60" s="352">
        <v>3</v>
      </c>
      <c r="Z60" s="352">
        <v>412.8</v>
      </c>
      <c r="AA60" s="352">
        <v>464.6</v>
      </c>
      <c r="AB60" s="352">
        <v>51.8</v>
      </c>
      <c r="AF60" s="352">
        <v>6.008</v>
      </c>
      <c r="AJ60" s="352">
        <v>4401</v>
      </c>
      <c r="AQ60" s="352" t="s">
        <v>1990</v>
      </c>
      <c r="AR60" s="352" t="s">
        <v>1991</v>
      </c>
      <c r="AS60" s="352">
        <v>0</v>
      </c>
      <c r="AV60" s="352">
        <v>5.0079706000000002</v>
      </c>
      <c r="AW60" s="352" t="s">
        <v>1987</v>
      </c>
    </row>
    <row r="61" spans="1:49">
      <c r="A61" s="352" t="s">
        <v>800</v>
      </c>
      <c r="B61" s="352" t="s">
        <v>1898</v>
      </c>
      <c r="C61" s="352">
        <v>15</v>
      </c>
      <c r="D61" s="352" t="s">
        <v>1992</v>
      </c>
      <c r="E61" s="352" t="s">
        <v>512</v>
      </c>
      <c r="F61" s="352">
        <v>0.752</v>
      </c>
      <c r="H61" s="352">
        <v>9972</v>
      </c>
      <c r="I61" s="352">
        <v>0.38800000000000001</v>
      </c>
      <c r="O61" s="352">
        <v>182.28700000000001</v>
      </c>
      <c r="P61" s="352">
        <v>180.92699999999999</v>
      </c>
      <c r="S61" s="352" t="s">
        <v>619</v>
      </c>
      <c r="T61" s="352">
        <v>0</v>
      </c>
      <c r="U61" s="352" t="s">
        <v>620</v>
      </c>
      <c r="V61" s="352" t="s">
        <v>705</v>
      </c>
      <c r="X61" s="352" t="s">
        <v>705</v>
      </c>
      <c r="Y61" s="352">
        <v>1</v>
      </c>
      <c r="Z61" s="352">
        <v>13.2</v>
      </c>
      <c r="AA61" s="352">
        <v>38.4</v>
      </c>
      <c r="AB61" s="352">
        <v>25.2</v>
      </c>
      <c r="AC61" s="352">
        <v>1.359</v>
      </c>
      <c r="AG61" s="352">
        <v>6809</v>
      </c>
      <c r="AK61" s="352" t="s">
        <v>1373</v>
      </c>
      <c r="AL61" s="352" t="s">
        <v>1009</v>
      </c>
      <c r="AM61" s="352" t="s">
        <v>1993</v>
      </c>
      <c r="AS61" s="352">
        <v>0</v>
      </c>
      <c r="AT61" s="352">
        <v>0.68297370000000002</v>
      </c>
      <c r="AW61" s="352" t="s">
        <v>1994</v>
      </c>
    </row>
    <row r="62" spans="1:49">
      <c r="A62" s="352" t="s">
        <v>802</v>
      </c>
      <c r="B62" s="352" t="s">
        <v>1898</v>
      </c>
      <c r="C62" s="352">
        <v>15</v>
      </c>
      <c r="D62" s="352" t="s">
        <v>1992</v>
      </c>
      <c r="E62" s="352" t="s">
        <v>512</v>
      </c>
      <c r="F62" s="352">
        <v>0.752</v>
      </c>
      <c r="H62" s="352">
        <v>9976</v>
      </c>
      <c r="I62" s="352">
        <v>0</v>
      </c>
      <c r="O62" s="352">
        <v>182.85499999999999</v>
      </c>
      <c r="P62" s="352">
        <v>181.49199999999999</v>
      </c>
      <c r="S62" s="352" t="s">
        <v>619</v>
      </c>
      <c r="T62" s="352">
        <v>0</v>
      </c>
      <c r="U62" s="352" t="s">
        <v>620</v>
      </c>
      <c r="V62" s="352" t="s">
        <v>705</v>
      </c>
      <c r="X62" s="352" t="s">
        <v>705</v>
      </c>
      <c r="Y62" s="352">
        <v>2</v>
      </c>
      <c r="Z62" s="352">
        <v>53.5</v>
      </c>
      <c r="AA62" s="352">
        <v>78.599999999999994</v>
      </c>
      <c r="AB62" s="352">
        <v>25.2</v>
      </c>
      <c r="AC62" s="352">
        <v>1.363</v>
      </c>
      <c r="AG62" s="352">
        <v>6807</v>
      </c>
      <c r="AK62" s="352" t="s">
        <v>1376</v>
      </c>
      <c r="AL62" s="352" t="s">
        <v>1423</v>
      </c>
      <c r="AM62" s="352" t="s">
        <v>1786</v>
      </c>
      <c r="AS62" s="352">
        <v>1</v>
      </c>
      <c r="AT62" s="352">
        <v>0.68270889999999995</v>
      </c>
      <c r="AW62" s="352" t="s">
        <v>1994</v>
      </c>
    </row>
    <row r="63" spans="1:49">
      <c r="A63" s="352" t="s">
        <v>804</v>
      </c>
      <c r="B63" s="352" t="s">
        <v>1898</v>
      </c>
      <c r="C63" s="352">
        <v>15</v>
      </c>
      <c r="D63" s="352" t="s">
        <v>1992</v>
      </c>
      <c r="E63" s="352" t="s">
        <v>512</v>
      </c>
      <c r="F63" s="352">
        <v>0.752</v>
      </c>
      <c r="G63" s="352" t="s">
        <v>630</v>
      </c>
      <c r="H63" s="352">
        <v>2224</v>
      </c>
      <c r="I63" s="352">
        <v>29.251999999999999</v>
      </c>
      <c r="N63" s="352">
        <v>11.8033818</v>
      </c>
      <c r="O63" s="352">
        <v>51.982999999999997</v>
      </c>
      <c r="P63" s="352">
        <v>51.584000000000003</v>
      </c>
      <c r="S63" s="352" t="s">
        <v>619</v>
      </c>
      <c r="T63" s="352">
        <v>0</v>
      </c>
      <c r="U63" s="352" t="s">
        <v>620</v>
      </c>
      <c r="V63" s="352" t="s">
        <v>705</v>
      </c>
      <c r="X63" s="352" t="s">
        <v>705</v>
      </c>
      <c r="Y63" s="352">
        <v>3</v>
      </c>
      <c r="Z63" s="352">
        <v>78.599999999999994</v>
      </c>
      <c r="AA63" s="352">
        <v>149.1</v>
      </c>
      <c r="AB63" s="352">
        <v>70.400000000000006</v>
      </c>
      <c r="AC63" s="352">
        <v>0.39900000000000002</v>
      </c>
      <c r="AG63" s="352">
        <v>1563</v>
      </c>
      <c r="AK63" s="352" t="s">
        <v>1376</v>
      </c>
      <c r="AL63" s="352" t="s">
        <v>1423</v>
      </c>
      <c r="AM63" s="352" t="s">
        <v>1786</v>
      </c>
      <c r="AS63" s="352">
        <v>0</v>
      </c>
      <c r="AT63" s="352">
        <v>0.70267950000000001</v>
      </c>
      <c r="AW63" s="352" t="s">
        <v>1994</v>
      </c>
    </row>
    <row r="64" spans="1:49">
      <c r="A64" s="352" t="s">
        <v>807</v>
      </c>
      <c r="B64" s="352" t="s">
        <v>1898</v>
      </c>
      <c r="C64" s="352">
        <v>15</v>
      </c>
      <c r="D64" s="352" t="s">
        <v>1992</v>
      </c>
      <c r="E64" s="352" t="s">
        <v>512</v>
      </c>
      <c r="F64" s="352">
        <v>0.752</v>
      </c>
      <c r="G64" s="352" t="s">
        <v>634</v>
      </c>
      <c r="J64" s="352">
        <v>5885</v>
      </c>
      <c r="K64" s="352">
        <v>62.883000000000003</v>
      </c>
      <c r="N64" s="352">
        <v>75.642290200000005</v>
      </c>
      <c r="O64" s="352">
        <v>177.83099999999999</v>
      </c>
      <c r="Q64" s="352">
        <v>174.9</v>
      </c>
      <c r="S64" s="352" t="s">
        <v>635</v>
      </c>
      <c r="T64" s="352">
        <v>89</v>
      </c>
      <c r="U64" s="352" t="s">
        <v>620</v>
      </c>
      <c r="V64" s="352" t="s">
        <v>705</v>
      </c>
      <c r="X64" s="352" t="s">
        <v>705</v>
      </c>
      <c r="Y64" s="352">
        <v>4</v>
      </c>
      <c r="Z64" s="352">
        <v>198.8</v>
      </c>
      <c r="AA64" s="352">
        <v>296.3</v>
      </c>
      <c r="AB64" s="352">
        <v>97.5</v>
      </c>
      <c r="AD64" s="352">
        <v>2.194</v>
      </c>
      <c r="AE64" s="352">
        <v>0.73699999999999999</v>
      </c>
      <c r="AH64" s="352">
        <v>7453</v>
      </c>
      <c r="AI64" s="352">
        <v>8277</v>
      </c>
      <c r="AN64" s="352" t="s">
        <v>642</v>
      </c>
      <c r="AO64" s="352" t="s">
        <v>722</v>
      </c>
      <c r="AP64" s="352" t="s">
        <v>1807</v>
      </c>
      <c r="AS64" s="352">
        <v>0</v>
      </c>
      <c r="AU64" s="352">
        <v>1.2545489000000001</v>
      </c>
      <c r="AW64" s="352" t="s">
        <v>1994</v>
      </c>
    </row>
    <row r="65" spans="1:49">
      <c r="A65" s="352" t="s">
        <v>808</v>
      </c>
      <c r="B65" s="352" t="s">
        <v>1898</v>
      </c>
      <c r="C65" s="352">
        <v>15</v>
      </c>
      <c r="D65" s="352" t="s">
        <v>1992</v>
      </c>
      <c r="E65" s="352" t="s">
        <v>512</v>
      </c>
      <c r="F65" s="352">
        <v>0.752</v>
      </c>
      <c r="J65" s="352">
        <v>6338</v>
      </c>
      <c r="K65" s="352">
        <v>-10.992000000000001</v>
      </c>
      <c r="O65" s="352">
        <v>180.55500000000001</v>
      </c>
      <c r="Q65" s="352">
        <v>177.72900000000001</v>
      </c>
      <c r="S65" s="352" t="s">
        <v>635</v>
      </c>
      <c r="T65" s="352">
        <v>89</v>
      </c>
      <c r="U65" s="352" t="s">
        <v>620</v>
      </c>
      <c r="V65" s="352" t="s">
        <v>705</v>
      </c>
      <c r="X65" s="352" t="s">
        <v>705</v>
      </c>
      <c r="Y65" s="352">
        <v>5</v>
      </c>
      <c r="Z65" s="352">
        <v>438.4</v>
      </c>
      <c r="AA65" s="352">
        <v>473</v>
      </c>
      <c r="AB65" s="352">
        <v>34.6</v>
      </c>
      <c r="AD65" s="352">
        <v>2.0840000000000001</v>
      </c>
      <c r="AE65" s="352">
        <v>0.74199999999999999</v>
      </c>
      <c r="AH65" s="352">
        <v>7430</v>
      </c>
      <c r="AI65" s="352">
        <v>8818</v>
      </c>
      <c r="AN65" s="352" t="s">
        <v>894</v>
      </c>
      <c r="AO65" s="352" t="s">
        <v>829</v>
      </c>
      <c r="AP65" s="352" t="s">
        <v>1960</v>
      </c>
      <c r="AS65" s="352">
        <v>0</v>
      </c>
      <c r="AU65" s="352">
        <v>1.1725996999999999</v>
      </c>
      <c r="AW65" s="352" t="s">
        <v>1994</v>
      </c>
    </row>
    <row r="66" spans="1:49">
      <c r="A66" s="352" t="s">
        <v>811</v>
      </c>
      <c r="B66" s="352" t="s">
        <v>1898</v>
      </c>
      <c r="C66" s="352">
        <v>15</v>
      </c>
      <c r="D66" s="352" t="s">
        <v>1992</v>
      </c>
      <c r="E66" s="352" t="s">
        <v>512</v>
      </c>
      <c r="F66" s="352">
        <v>0.752</v>
      </c>
      <c r="J66" s="352">
        <v>6322</v>
      </c>
      <c r="K66" s="352">
        <v>-11.5</v>
      </c>
      <c r="O66" s="352">
        <v>180.77199999999999</v>
      </c>
      <c r="Q66" s="352">
        <v>177.94399999999999</v>
      </c>
      <c r="S66" s="352" t="s">
        <v>635</v>
      </c>
      <c r="T66" s="352">
        <v>89</v>
      </c>
      <c r="U66" s="352" t="s">
        <v>620</v>
      </c>
      <c r="V66" s="352" t="s">
        <v>705</v>
      </c>
      <c r="X66" s="352" t="s">
        <v>705</v>
      </c>
      <c r="Y66" s="352">
        <v>6</v>
      </c>
      <c r="Z66" s="352">
        <v>488.1</v>
      </c>
      <c r="AA66" s="352">
        <v>523.29999999999995</v>
      </c>
      <c r="AB66" s="352">
        <v>35.200000000000003</v>
      </c>
      <c r="AD66" s="352">
        <v>2.0859999999999999</v>
      </c>
      <c r="AE66" s="352">
        <v>0.74299999999999999</v>
      </c>
      <c r="AH66" s="352">
        <v>7408</v>
      </c>
      <c r="AI66" s="352">
        <v>8789</v>
      </c>
      <c r="AN66" s="352" t="s">
        <v>736</v>
      </c>
      <c r="AO66" s="352" t="s">
        <v>722</v>
      </c>
      <c r="AP66" s="352" t="s">
        <v>1096</v>
      </c>
      <c r="AS66" s="352">
        <v>1</v>
      </c>
      <c r="AU66" s="352">
        <v>1.1720119</v>
      </c>
      <c r="AW66" s="352" t="s">
        <v>1994</v>
      </c>
    </row>
    <row r="67" spans="1:49">
      <c r="A67" s="352" t="s">
        <v>815</v>
      </c>
      <c r="B67" s="352" t="s">
        <v>1898</v>
      </c>
      <c r="C67" s="352">
        <v>16</v>
      </c>
      <c r="D67" s="352" t="s">
        <v>1992</v>
      </c>
      <c r="E67" s="352" t="s">
        <v>512</v>
      </c>
      <c r="F67" s="352">
        <v>0.752</v>
      </c>
      <c r="L67" s="352">
        <v>22240</v>
      </c>
      <c r="M67" s="352">
        <v>9.6</v>
      </c>
      <c r="O67" s="352">
        <v>129.42099999999999</v>
      </c>
      <c r="R67" s="352">
        <v>123.248</v>
      </c>
      <c r="S67" s="352" t="s">
        <v>645</v>
      </c>
      <c r="T67" s="352">
        <v>0</v>
      </c>
      <c r="U67" s="352" t="s">
        <v>646</v>
      </c>
      <c r="V67" s="352" t="s">
        <v>673</v>
      </c>
      <c r="X67" s="352" t="s">
        <v>675</v>
      </c>
      <c r="Y67" s="352">
        <v>1</v>
      </c>
      <c r="Z67" s="352">
        <v>29.7</v>
      </c>
      <c r="AA67" s="352">
        <v>83</v>
      </c>
      <c r="AB67" s="352">
        <v>53.3</v>
      </c>
      <c r="AF67" s="352">
        <v>6.1719999999999997</v>
      </c>
      <c r="AJ67" s="352">
        <v>4443</v>
      </c>
      <c r="AQ67" s="352" t="s">
        <v>1327</v>
      </c>
      <c r="AR67" s="352" t="s">
        <v>1995</v>
      </c>
      <c r="AS67" s="352">
        <v>1</v>
      </c>
      <c r="AV67" s="352">
        <v>5.0081378000000001</v>
      </c>
      <c r="AW67" s="352" t="s">
        <v>1996</v>
      </c>
    </row>
    <row r="68" spans="1:49">
      <c r="A68" s="352" t="s">
        <v>818</v>
      </c>
      <c r="B68" s="352" t="s">
        <v>1898</v>
      </c>
      <c r="C68" s="352">
        <v>16</v>
      </c>
      <c r="D68" s="352" t="s">
        <v>1992</v>
      </c>
      <c r="E68" s="352" t="s">
        <v>512</v>
      </c>
      <c r="F68" s="352">
        <v>0.752</v>
      </c>
      <c r="L68" s="352">
        <v>22025</v>
      </c>
      <c r="M68" s="352">
        <v>9.5850000000000009</v>
      </c>
      <c r="O68" s="352">
        <v>125.637</v>
      </c>
      <c r="R68" s="352">
        <v>119.646</v>
      </c>
      <c r="S68" s="352" t="s">
        <v>645</v>
      </c>
      <c r="T68" s="352">
        <v>0</v>
      </c>
      <c r="U68" s="352" t="s">
        <v>646</v>
      </c>
      <c r="V68" s="352" t="s">
        <v>673</v>
      </c>
      <c r="X68" s="352" t="s">
        <v>675</v>
      </c>
      <c r="Y68" s="352">
        <v>2</v>
      </c>
      <c r="Z68" s="352">
        <v>412.8</v>
      </c>
      <c r="AA68" s="352">
        <v>464.4</v>
      </c>
      <c r="AB68" s="352">
        <v>51.6</v>
      </c>
      <c r="AF68" s="352">
        <v>5.992</v>
      </c>
      <c r="AJ68" s="352">
        <v>4398</v>
      </c>
      <c r="AQ68" s="352" t="s">
        <v>653</v>
      </c>
      <c r="AR68" s="352" t="s">
        <v>1997</v>
      </c>
      <c r="AS68" s="352">
        <v>0</v>
      </c>
      <c r="AV68" s="352">
        <v>5.0080682000000003</v>
      </c>
      <c r="AW68" s="352" t="s">
        <v>1996</v>
      </c>
    </row>
    <row r="69" spans="1:49">
      <c r="A69" s="352" t="s">
        <v>821</v>
      </c>
      <c r="B69" s="352" t="s">
        <v>1898</v>
      </c>
      <c r="C69" s="352">
        <v>17</v>
      </c>
      <c r="D69" s="352" t="s">
        <v>1998</v>
      </c>
      <c r="E69" s="352" t="s">
        <v>512</v>
      </c>
      <c r="F69" s="352">
        <v>0.72899999999999998</v>
      </c>
      <c r="H69" s="352">
        <v>9992</v>
      </c>
      <c r="I69" s="352">
        <v>0.39800000000000002</v>
      </c>
      <c r="O69" s="352">
        <v>182.90199999999999</v>
      </c>
      <c r="P69" s="352">
        <v>181.53800000000001</v>
      </c>
      <c r="S69" s="352" t="s">
        <v>619</v>
      </c>
      <c r="T69" s="352">
        <v>0</v>
      </c>
      <c r="U69" s="352" t="s">
        <v>620</v>
      </c>
      <c r="V69" s="352" t="s">
        <v>1083</v>
      </c>
      <c r="X69" s="352" t="s">
        <v>1083</v>
      </c>
      <c r="Y69" s="352">
        <v>1</v>
      </c>
      <c r="Z69" s="352">
        <v>13.2</v>
      </c>
      <c r="AA69" s="352">
        <v>38.4</v>
      </c>
      <c r="AB69" s="352">
        <v>25.2</v>
      </c>
      <c r="AC69" s="352">
        <v>1.3640000000000001</v>
      </c>
      <c r="AG69" s="352">
        <v>6820</v>
      </c>
      <c r="AK69" s="352" t="s">
        <v>1404</v>
      </c>
      <c r="AL69" s="352" t="s">
        <v>1405</v>
      </c>
      <c r="AM69" s="352" t="s">
        <v>1999</v>
      </c>
      <c r="AS69" s="352">
        <v>0</v>
      </c>
      <c r="AT69" s="352">
        <v>0.68284469999999997</v>
      </c>
      <c r="AW69" s="352" t="s">
        <v>2000</v>
      </c>
    </row>
    <row r="70" spans="1:49">
      <c r="A70" s="352" t="s">
        <v>823</v>
      </c>
      <c r="B70" s="352" t="s">
        <v>1898</v>
      </c>
      <c r="C70" s="352">
        <v>17</v>
      </c>
      <c r="D70" s="352" t="s">
        <v>1998</v>
      </c>
      <c r="E70" s="352" t="s">
        <v>512</v>
      </c>
      <c r="F70" s="352">
        <v>0.72899999999999998</v>
      </c>
      <c r="H70" s="352">
        <v>10000</v>
      </c>
      <c r="I70" s="352">
        <v>0</v>
      </c>
      <c r="O70" s="352">
        <v>183.47300000000001</v>
      </c>
      <c r="P70" s="352">
        <v>182.10599999999999</v>
      </c>
      <c r="S70" s="352" t="s">
        <v>619</v>
      </c>
      <c r="T70" s="352">
        <v>0</v>
      </c>
      <c r="U70" s="352" t="s">
        <v>620</v>
      </c>
      <c r="V70" s="352" t="s">
        <v>1083</v>
      </c>
      <c r="X70" s="352" t="s">
        <v>1083</v>
      </c>
      <c r="Y70" s="352">
        <v>2</v>
      </c>
      <c r="Z70" s="352">
        <v>53.5</v>
      </c>
      <c r="AA70" s="352">
        <v>78.599999999999994</v>
      </c>
      <c r="AB70" s="352">
        <v>25.2</v>
      </c>
      <c r="AC70" s="352">
        <v>1.367</v>
      </c>
      <c r="AG70" s="352">
        <v>6823</v>
      </c>
      <c r="AK70" s="352" t="s">
        <v>1408</v>
      </c>
      <c r="AL70" s="352" t="s">
        <v>960</v>
      </c>
      <c r="AM70" s="352" t="s">
        <v>2001</v>
      </c>
      <c r="AS70" s="352">
        <v>1</v>
      </c>
      <c r="AT70" s="352">
        <v>0.68257310000000004</v>
      </c>
      <c r="AW70" s="352" t="s">
        <v>2000</v>
      </c>
    </row>
    <row r="71" spans="1:49">
      <c r="A71" s="352" t="s">
        <v>826</v>
      </c>
      <c r="B71" s="352" t="s">
        <v>1898</v>
      </c>
      <c r="C71" s="352">
        <v>17</v>
      </c>
      <c r="D71" s="352" t="s">
        <v>1998</v>
      </c>
      <c r="E71" s="352" t="s">
        <v>512</v>
      </c>
      <c r="F71" s="352">
        <v>0.72899999999999998</v>
      </c>
      <c r="G71" s="352" t="s">
        <v>630</v>
      </c>
      <c r="H71" s="352">
        <v>2140</v>
      </c>
      <c r="I71" s="352">
        <v>28.387</v>
      </c>
      <c r="N71" s="352">
        <v>11.7247486</v>
      </c>
      <c r="O71" s="352">
        <v>50.057000000000002</v>
      </c>
      <c r="P71" s="352">
        <v>49.673999999999999</v>
      </c>
      <c r="S71" s="352" t="s">
        <v>619</v>
      </c>
      <c r="T71" s="352">
        <v>0</v>
      </c>
      <c r="U71" s="352" t="s">
        <v>620</v>
      </c>
      <c r="V71" s="352" t="s">
        <v>1083</v>
      </c>
      <c r="X71" s="352" t="s">
        <v>1083</v>
      </c>
      <c r="Y71" s="352">
        <v>3</v>
      </c>
      <c r="Z71" s="352">
        <v>79.3</v>
      </c>
      <c r="AA71" s="352">
        <v>148.4</v>
      </c>
      <c r="AB71" s="352">
        <v>69.2</v>
      </c>
      <c r="AC71" s="352">
        <v>0.38400000000000001</v>
      </c>
      <c r="AG71" s="352">
        <v>1503</v>
      </c>
      <c r="AK71" s="352" t="s">
        <v>2002</v>
      </c>
      <c r="AL71" s="352" t="s">
        <v>1347</v>
      </c>
      <c r="AM71" s="352" t="s">
        <v>2003</v>
      </c>
      <c r="AS71" s="352">
        <v>0</v>
      </c>
      <c r="AT71" s="352">
        <v>0.7019493</v>
      </c>
      <c r="AW71" s="352" t="s">
        <v>2000</v>
      </c>
    </row>
    <row r="72" spans="1:49">
      <c r="A72" s="352" t="s">
        <v>828</v>
      </c>
      <c r="B72" s="352" t="s">
        <v>1898</v>
      </c>
      <c r="C72" s="352">
        <v>17</v>
      </c>
      <c r="D72" s="352" t="s">
        <v>1998</v>
      </c>
      <c r="E72" s="352" t="s">
        <v>512</v>
      </c>
      <c r="F72" s="352">
        <v>0.72899999999999998</v>
      </c>
      <c r="G72" s="352" t="s">
        <v>634</v>
      </c>
      <c r="J72" s="352">
        <v>5715</v>
      </c>
      <c r="K72" s="352">
        <v>62.904000000000003</v>
      </c>
      <c r="N72" s="352">
        <v>75.819275399999995</v>
      </c>
      <c r="O72" s="352">
        <v>172.79499999999999</v>
      </c>
      <c r="Q72" s="352">
        <v>169.947</v>
      </c>
      <c r="S72" s="352" t="s">
        <v>635</v>
      </c>
      <c r="T72" s="352">
        <v>89</v>
      </c>
      <c r="U72" s="352" t="s">
        <v>620</v>
      </c>
      <c r="V72" s="352" t="s">
        <v>1083</v>
      </c>
      <c r="X72" s="352" t="s">
        <v>1083</v>
      </c>
      <c r="Y72" s="352">
        <v>4</v>
      </c>
      <c r="Z72" s="352">
        <v>198.1</v>
      </c>
      <c r="AA72" s="352">
        <v>294.39999999999998</v>
      </c>
      <c r="AB72" s="352">
        <v>96.2</v>
      </c>
      <c r="AD72" s="352">
        <v>2.1320000000000001</v>
      </c>
      <c r="AE72" s="352">
        <v>0.71599999999999997</v>
      </c>
      <c r="AH72" s="352">
        <v>7241</v>
      </c>
      <c r="AI72" s="352">
        <v>8038</v>
      </c>
      <c r="AN72" s="352" t="s">
        <v>869</v>
      </c>
      <c r="AO72" s="352" t="s">
        <v>1131</v>
      </c>
      <c r="AP72" s="352" t="s">
        <v>1887</v>
      </c>
      <c r="AS72" s="352">
        <v>0</v>
      </c>
      <c r="AU72" s="352">
        <v>1.254651</v>
      </c>
      <c r="AW72" s="352" t="s">
        <v>2000</v>
      </c>
    </row>
    <row r="73" spans="1:49">
      <c r="A73" s="352" t="s">
        <v>831</v>
      </c>
      <c r="B73" s="352" t="s">
        <v>1898</v>
      </c>
      <c r="C73" s="352">
        <v>17</v>
      </c>
      <c r="D73" s="352" t="s">
        <v>1998</v>
      </c>
      <c r="E73" s="352" t="s">
        <v>512</v>
      </c>
      <c r="F73" s="352">
        <v>0.72899999999999998</v>
      </c>
      <c r="J73" s="352">
        <v>6372</v>
      </c>
      <c r="K73" s="352">
        <v>-11.003</v>
      </c>
      <c r="O73" s="352">
        <v>181.23400000000001</v>
      </c>
      <c r="Q73" s="352">
        <v>178.39699999999999</v>
      </c>
      <c r="S73" s="352" t="s">
        <v>635</v>
      </c>
      <c r="T73" s="352">
        <v>89</v>
      </c>
      <c r="U73" s="352" t="s">
        <v>620</v>
      </c>
      <c r="V73" s="352" t="s">
        <v>1083</v>
      </c>
      <c r="X73" s="352" t="s">
        <v>1083</v>
      </c>
      <c r="Y73" s="352">
        <v>5</v>
      </c>
      <c r="Z73" s="352">
        <v>438.4</v>
      </c>
      <c r="AA73" s="352">
        <v>473</v>
      </c>
      <c r="AB73" s="352">
        <v>34.6</v>
      </c>
      <c r="AD73" s="352">
        <v>2.0920000000000001</v>
      </c>
      <c r="AE73" s="352">
        <v>0.745</v>
      </c>
      <c r="AH73" s="352">
        <v>7469</v>
      </c>
      <c r="AI73" s="352">
        <v>8867</v>
      </c>
      <c r="AN73" s="352" t="s">
        <v>642</v>
      </c>
      <c r="AO73" s="352" t="s">
        <v>809</v>
      </c>
      <c r="AP73" s="352" t="s">
        <v>1960</v>
      </c>
      <c r="AS73" s="352">
        <v>0</v>
      </c>
      <c r="AU73" s="352">
        <v>1.172668</v>
      </c>
      <c r="AW73" s="352" t="s">
        <v>2000</v>
      </c>
    </row>
    <row r="74" spans="1:49">
      <c r="A74" s="352" t="s">
        <v>834</v>
      </c>
      <c r="B74" s="352" t="s">
        <v>1898</v>
      </c>
      <c r="C74" s="352">
        <v>17</v>
      </c>
      <c r="D74" s="352" t="s">
        <v>1998</v>
      </c>
      <c r="E74" s="352" t="s">
        <v>512</v>
      </c>
      <c r="F74" s="352">
        <v>0.72899999999999998</v>
      </c>
      <c r="J74" s="352">
        <v>6348</v>
      </c>
      <c r="K74" s="352">
        <v>-11.5</v>
      </c>
      <c r="O74" s="352">
        <v>181.88200000000001</v>
      </c>
      <c r="Q74" s="352">
        <v>179.036</v>
      </c>
      <c r="S74" s="352" t="s">
        <v>635</v>
      </c>
      <c r="T74" s="352">
        <v>89</v>
      </c>
      <c r="U74" s="352" t="s">
        <v>620</v>
      </c>
      <c r="V74" s="352" t="s">
        <v>1083</v>
      </c>
      <c r="X74" s="352" t="s">
        <v>1083</v>
      </c>
      <c r="Y74" s="352">
        <v>6</v>
      </c>
      <c r="Z74" s="352">
        <v>488.1</v>
      </c>
      <c r="AA74" s="352">
        <v>523.29999999999995</v>
      </c>
      <c r="AB74" s="352">
        <v>35.200000000000003</v>
      </c>
      <c r="AD74" s="352">
        <v>2.0979999999999999</v>
      </c>
      <c r="AE74" s="352">
        <v>0.747</v>
      </c>
      <c r="AH74" s="352">
        <v>7439</v>
      </c>
      <c r="AI74" s="352">
        <v>8829</v>
      </c>
      <c r="AN74" s="352" t="s">
        <v>642</v>
      </c>
      <c r="AO74" s="352" t="s">
        <v>667</v>
      </c>
      <c r="AP74" s="352" t="s">
        <v>2004</v>
      </c>
      <c r="AS74" s="352">
        <v>1</v>
      </c>
      <c r="AU74" s="352">
        <v>1.1720912000000001</v>
      </c>
      <c r="AW74" s="352" t="s">
        <v>2000</v>
      </c>
    </row>
    <row r="75" spans="1:49">
      <c r="A75" s="352" t="s">
        <v>838</v>
      </c>
      <c r="B75" s="352" t="s">
        <v>1898</v>
      </c>
      <c r="C75" s="352">
        <v>18</v>
      </c>
      <c r="D75" s="352" t="s">
        <v>1998</v>
      </c>
      <c r="E75" s="352" t="s">
        <v>512</v>
      </c>
      <c r="F75" s="352">
        <v>0.72899999999999998</v>
      </c>
      <c r="L75" s="352">
        <v>22332</v>
      </c>
      <c r="M75" s="352">
        <v>9.6</v>
      </c>
      <c r="O75" s="352">
        <v>129.94300000000001</v>
      </c>
      <c r="R75" s="352">
        <v>123.746</v>
      </c>
      <c r="S75" s="352" t="s">
        <v>645</v>
      </c>
      <c r="T75" s="352">
        <v>0</v>
      </c>
      <c r="U75" s="352" t="s">
        <v>646</v>
      </c>
      <c r="V75" s="352" t="s">
        <v>673</v>
      </c>
      <c r="X75" s="352" t="s">
        <v>675</v>
      </c>
      <c r="Y75" s="352">
        <v>1</v>
      </c>
      <c r="Z75" s="352">
        <v>29.7</v>
      </c>
      <c r="AA75" s="352">
        <v>83</v>
      </c>
      <c r="AB75" s="352">
        <v>53.3</v>
      </c>
      <c r="AF75" s="352">
        <v>6.1970000000000001</v>
      </c>
      <c r="AJ75" s="352">
        <v>4461</v>
      </c>
      <c r="AQ75" s="352" t="s">
        <v>2005</v>
      </c>
      <c r="AR75" s="352" t="s">
        <v>1534</v>
      </c>
      <c r="AS75" s="352">
        <v>1</v>
      </c>
      <c r="AV75" s="352">
        <v>5.0081202999999999</v>
      </c>
      <c r="AW75" s="352" t="s">
        <v>2006</v>
      </c>
    </row>
    <row r="76" spans="1:49">
      <c r="A76" s="352" t="s">
        <v>841</v>
      </c>
      <c r="B76" s="352" t="s">
        <v>1898</v>
      </c>
      <c r="C76" s="352">
        <v>18</v>
      </c>
      <c r="D76" s="352" t="s">
        <v>1998</v>
      </c>
      <c r="E76" s="352" t="s">
        <v>512</v>
      </c>
      <c r="F76" s="352">
        <v>0.72899999999999998</v>
      </c>
      <c r="L76" s="352">
        <v>22169</v>
      </c>
      <c r="M76" s="352">
        <v>9.5399999999999991</v>
      </c>
      <c r="O76" s="352">
        <v>126.541</v>
      </c>
      <c r="R76" s="352">
        <v>120.506</v>
      </c>
      <c r="S76" s="352" t="s">
        <v>645</v>
      </c>
      <c r="T76" s="352">
        <v>0</v>
      </c>
      <c r="U76" s="352" t="s">
        <v>646</v>
      </c>
      <c r="V76" s="352" t="s">
        <v>673</v>
      </c>
      <c r="X76" s="352" t="s">
        <v>675</v>
      </c>
      <c r="Y76" s="352">
        <v>2</v>
      </c>
      <c r="Z76" s="352">
        <v>412.8</v>
      </c>
      <c r="AA76" s="352">
        <v>464.4</v>
      </c>
      <c r="AB76" s="352">
        <v>51.6</v>
      </c>
      <c r="AF76" s="352">
        <v>6.0350000000000001</v>
      </c>
      <c r="AJ76" s="352">
        <v>4427</v>
      </c>
      <c r="AQ76" s="352" t="s">
        <v>2007</v>
      </c>
      <c r="AR76" s="352" t="s">
        <v>1622</v>
      </c>
      <c r="AS76" s="352">
        <v>0</v>
      </c>
      <c r="AV76" s="352">
        <v>5.0078480000000001</v>
      </c>
      <c r="AW76" s="352" t="s">
        <v>2006</v>
      </c>
    </row>
    <row r="77" spans="1:49">
      <c r="A77" s="352" t="s">
        <v>845</v>
      </c>
      <c r="B77" s="352" t="s">
        <v>1898</v>
      </c>
      <c r="C77" s="352">
        <v>19</v>
      </c>
      <c r="D77" s="352" t="s">
        <v>2008</v>
      </c>
      <c r="E77" s="352" t="s">
        <v>21</v>
      </c>
      <c r="F77" s="352">
        <v>8.2000000000000003E-2</v>
      </c>
      <c r="H77" s="352">
        <v>9949</v>
      </c>
      <c r="I77" s="352">
        <v>0.39400000000000002</v>
      </c>
      <c r="O77" s="352">
        <v>181.44</v>
      </c>
      <c r="P77" s="352">
        <v>180.08699999999999</v>
      </c>
      <c r="S77" s="352" t="s">
        <v>619</v>
      </c>
      <c r="T77" s="352">
        <v>0</v>
      </c>
      <c r="U77" s="352" t="s">
        <v>620</v>
      </c>
      <c r="V77" s="352" t="s">
        <v>705</v>
      </c>
      <c r="X77" s="352" t="s">
        <v>705</v>
      </c>
      <c r="Y77" s="352">
        <v>1</v>
      </c>
      <c r="Z77" s="352">
        <v>13.2</v>
      </c>
      <c r="AA77" s="352">
        <v>38.4</v>
      </c>
      <c r="AB77" s="352">
        <v>25.2</v>
      </c>
      <c r="AC77" s="352">
        <v>1.353</v>
      </c>
      <c r="AG77" s="352">
        <v>6793</v>
      </c>
      <c r="AK77" s="352" t="s">
        <v>711</v>
      </c>
      <c r="AL77" s="352" t="s">
        <v>664</v>
      </c>
      <c r="AM77" s="352" t="s">
        <v>2009</v>
      </c>
      <c r="AS77" s="352">
        <v>0</v>
      </c>
      <c r="AT77" s="352">
        <v>0.6830271</v>
      </c>
      <c r="AW77" s="352" t="s">
        <v>2010</v>
      </c>
    </row>
    <row r="78" spans="1:49">
      <c r="A78" s="352" t="s">
        <v>846</v>
      </c>
      <c r="B78" s="352" t="s">
        <v>1898</v>
      </c>
      <c r="C78" s="352">
        <v>19</v>
      </c>
      <c r="D78" s="352" t="s">
        <v>2008</v>
      </c>
      <c r="E78" s="352" t="s">
        <v>21</v>
      </c>
      <c r="F78" s="352">
        <v>8.2000000000000003E-2</v>
      </c>
      <c r="H78" s="352">
        <v>9967</v>
      </c>
      <c r="I78" s="352">
        <v>0</v>
      </c>
      <c r="O78" s="352">
        <v>182.64099999999999</v>
      </c>
      <c r="P78" s="352">
        <v>181.279</v>
      </c>
      <c r="S78" s="352" t="s">
        <v>619</v>
      </c>
      <c r="T78" s="352">
        <v>0</v>
      </c>
      <c r="U78" s="352" t="s">
        <v>620</v>
      </c>
      <c r="V78" s="352" t="s">
        <v>705</v>
      </c>
      <c r="X78" s="352" t="s">
        <v>705</v>
      </c>
      <c r="Y78" s="352">
        <v>2</v>
      </c>
      <c r="Z78" s="352">
        <v>53.5</v>
      </c>
      <c r="AA78" s="352">
        <v>78.599999999999994</v>
      </c>
      <c r="AB78" s="352">
        <v>25.2</v>
      </c>
      <c r="AC78" s="352">
        <v>1.361</v>
      </c>
      <c r="AG78" s="352">
        <v>6802</v>
      </c>
      <c r="AK78" s="352" t="s">
        <v>1243</v>
      </c>
      <c r="AL78" s="352" t="s">
        <v>1490</v>
      </c>
      <c r="AM78" s="352" t="s">
        <v>2011</v>
      </c>
      <c r="AS78" s="352">
        <v>1</v>
      </c>
      <c r="AT78" s="352">
        <v>0.68275790000000003</v>
      </c>
      <c r="AW78" s="352" t="s">
        <v>2010</v>
      </c>
    </row>
    <row r="79" spans="1:49">
      <c r="A79" s="352" t="s">
        <v>849</v>
      </c>
      <c r="B79" s="352" t="s">
        <v>1898</v>
      </c>
      <c r="C79" s="352">
        <v>19</v>
      </c>
      <c r="D79" s="352" t="s">
        <v>2008</v>
      </c>
      <c r="E79" s="352" t="s">
        <v>21</v>
      </c>
      <c r="F79" s="352">
        <v>8.2000000000000003E-2</v>
      </c>
      <c r="J79" s="352">
        <v>6385</v>
      </c>
      <c r="K79" s="352">
        <v>-10.555</v>
      </c>
      <c r="O79" s="352">
        <v>181.53200000000001</v>
      </c>
      <c r="Q79" s="352">
        <v>178.68799999999999</v>
      </c>
      <c r="S79" s="352" t="s">
        <v>635</v>
      </c>
      <c r="T79" s="352">
        <v>89</v>
      </c>
      <c r="U79" s="352" t="s">
        <v>620</v>
      </c>
      <c r="V79" s="352" t="s">
        <v>705</v>
      </c>
      <c r="X79" s="352" t="s">
        <v>705</v>
      </c>
      <c r="Y79" s="352">
        <v>3</v>
      </c>
      <c r="Z79" s="352">
        <v>437.8</v>
      </c>
      <c r="AA79" s="352">
        <v>473</v>
      </c>
      <c r="AB79" s="352">
        <v>35.200000000000003</v>
      </c>
      <c r="AD79" s="352">
        <v>2.097</v>
      </c>
      <c r="AE79" s="352">
        <v>0.747</v>
      </c>
      <c r="AH79" s="352">
        <v>7489</v>
      </c>
      <c r="AI79" s="352">
        <v>8890</v>
      </c>
      <c r="AN79" s="352" t="s">
        <v>850</v>
      </c>
      <c r="AO79" s="352" t="s">
        <v>721</v>
      </c>
      <c r="AP79" s="352" t="s">
        <v>2012</v>
      </c>
      <c r="AS79" s="352">
        <v>0</v>
      </c>
      <c r="AU79" s="352">
        <v>1.1735821</v>
      </c>
      <c r="AW79" s="352" t="s">
        <v>2010</v>
      </c>
    </row>
    <row r="80" spans="1:49">
      <c r="A80" s="352" t="s">
        <v>852</v>
      </c>
      <c r="B80" s="352" t="s">
        <v>1898</v>
      </c>
      <c r="C80" s="352">
        <v>19</v>
      </c>
      <c r="D80" s="352" t="s">
        <v>2008</v>
      </c>
      <c r="E80" s="352" t="s">
        <v>21</v>
      </c>
      <c r="F80" s="352">
        <v>8.2000000000000003E-2</v>
      </c>
      <c r="J80" s="352">
        <v>6378</v>
      </c>
      <c r="K80" s="352">
        <v>-11.5</v>
      </c>
      <c r="O80" s="352">
        <v>182.125</v>
      </c>
      <c r="Q80" s="352">
        <v>179.27500000000001</v>
      </c>
      <c r="S80" s="352" t="s">
        <v>635</v>
      </c>
      <c r="T80" s="352">
        <v>89</v>
      </c>
      <c r="U80" s="352" t="s">
        <v>620</v>
      </c>
      <c r="V80" s="352" t="s">
        <v>705</v>
      </c>
      <c r="X80" s="352" t="s">
        <v>705</v>
      </c>
      <c r="Y80" s="352">
        <v>4</v>
      </c>
      <c r="Z80" s="352">
        <v>488.1</v>
      </c>
      <c r="AA80" s="352">
        <v>523.29999999999995</v>
      </c>
      <c r="AB80" s="352">
        <v>35.200000000000003</v>
      </c>
      <c r="AD80" s="352">
        <v>2.1019999999999999</v>
      </c>
      <c r="AE80" s="352">
        <v>0.748</v>
      </c>
      <c r="AH80" s="352">
        <v>7477</v>
      </c>
      <c r="AI80" s="352">
        <v>8873</v>
      </c>
      <c r="AN80" s="352" t="s">
        <v>979</v>
      </c>
      <c r="AO80" s="352" t="s">
        <v>717</v>
      </c>
      <c r="AP80" s="352" t="s">
        <v>2013</v>
      </c>
      <c r="AS80" s="352">
        <v>1</v>
      </c>
      <c r="AU80" s="352">
        <v>1.1724922</v>
      </c>
      <c r="AW80" s="352" t="s">
        <v>2010</v>
      </c>
    </row>
    <row r="81" spans="1:49">
      <c r="A81" s="352" t="s">
        <v>856</v>
      </c>
      <c r="B81" s="352" t="s">
        <v>1898</v>
      </c>
      <c r="C81" s="352">
        <v>20</v>
      </c>
      <c r="D81" s="352" t="s">
        <v>2008</v>
      </c>
      <c r="E81" s="352" t="s">
        <v>21</v>
      </c>
      <c r="F81" s="352">
        <v>8.2000000000000003E-2</v>
      </c>
      <c r="L81" s="352">
        <v>22442</v>
      </c>
      <c r="M81" s="352">
        <v>9.6</v>
      </c>
      <c r="O81" s="352">
        <v>130.38200000000001</v>
      </c>
      <c r="R81" s="352">
        <v>124.164</v>
      </c>
      <c r="S81" s="352" t="s">
        <v>645</v>
      </c>
      <c r="T81" s="352">
        <v>0</v>
      </c>
      <c r="U81" s="352" t="s">
        <v>646</v>
      </c>
      <c r="V81" s="352" t="s">
        <v>673</v>
      </c>
      <c r="X81" s="352" t="s">
        <v>675</v>
      </c>
      <c r="Y81" s="352">
        <v>1</v>
      </c>
      <c r="Z81" s="352">
        <v>29.7</v>
      </c>
      <c r="AA81" s="352">
        <v>83.2</v>
      </c>
      <c r="AB81" s="352">
        <v>53.5</v>
      </c>
      <c r="AF81" s="352">
        <v>6.218</v>
      </c>
      <c r="AJ81" s="352">
        <v>4483</v>
      </c>
      <c r="AQ81" s="352" t="s">
        <v>1928</v>
      </c>
      <c r="AR81" s="352" t="s">
        <v>2014</v>
      </c>
      <c r="AS81" s="352">
        <v>1</v>
      </c>
      <c r="AV81" s="352">
        <v>5.0075969000000002</v>
      </c>
      <c r="AW81" s="352" t="s">
        <v>2015</v>
      </c>
    </row>
    <row r="82" spans="1:49">
      <c r="A82" s="352" t="s">
        <v>858</v>
      </c>
      <c r="B82" s="352" t="s">
        <v>1898</v>
      </c>
      <c r="C82" s="352">
        <v>20</v>
      </c>
      <c r="D82" s="352" t="s">
        <v>2008</v>
      </c>
      <c r="E82" s="352" t="s">
        <v>21</v>
      </c>
      <c r="F82" s="352">
        <v>8.2000000000000003E-2</v>
      </c>
      <c r="G82" s="352" t="s">
        <v>764</v>
      </c>
      <c r="L82" s="352">
        <v>5289</v>
      </c>
      <c r="M82" s="352">
        <v>19.227</v>
      </c>
      <c r="O82" s="352">
        <v>9.4930000000000003</v>
      </c>
      <c r="R82" s="352">
        <v>9.0370000000000008</v>
      </c>
      <c r="S82" s="352" t="s">
        <v>645</v>
      </c>
      <c r="T82" s="352">
        <v>0</v>
      </c>
      <c r="U82" s="352" t="s">
        <v>646</v>
      </c>
      <c r="V82" s="352" t="s">
        <v>673</v>
      </c>
      <c r="X82" s="352" t="s">
        <v>675</v>
      </c>
      <c r="Y82" s="352">
        <v>2</v>
      </c>
      <c r="Z82" s="352">
        <v>229.5</v>
      </c>
      <c r="AA82" s="352">
        <v>262.10000000000002</v>
      </c>
      <c r="AB82" s="352">
        <v>32.6</v>
      </c>
      <c r="AF82" s="352">
        <v>0.45600000000000002</v>
      </c>
      <c r="AJ82" s="352">
        <v>1051</v>
      </c>
      <c r="AQ82" s="352" t="s">
        <v>792</v>
      </c>
      <c r="AR82" s="352" t="s">
        <v>766</v>
      </c>
      <c r="AS82" s="352">
        <v>0</v>
      </c>
      <c r="AV82" s="352">
        <v>5.0514049999999999</v>
      </c>
      <c r="AW82" s="352" t="s">
        <v>2015</v>
      </c>
    </row>
    <row r="83" spans="1:49">
      <c r="A83" s="352" t="s">
        <v>861</v>
      </c>
      <c r="B83" s="352" t="s">
        <v>1898</v>
      </c>
      <c r="C83" s="352">
        <v>20</v>
      </c>
      <c r="D83" s="352" t="s">
        <v>2008</v>
      </c>
      <c r="E83" s="352" t="s">
        <v>21</v>
      </c>
      <c r="F83" s="352">
        <v>8.2000000000000003E-2</v>
      </c>
      <c r="L83" s="352">
        <v>22412</v>
      </c>
      <c r="M83" s="352">
        <v>9.5890000000000004</v>
      </c>
      <c r="O83" s="352">
        <v>128.18799999999999</v>
      </c>
      <c r="R83" s="352">
        <v>122.075</v>
      </c>
      <c r="S83" s="352" t="s">
        <v>645</v>
      </c>
      <c r="T83" s="352">
        <v>0</v>
      </c>
      <c r="U83" s="352" t="s">
        <v>646</v>
      </c>
      <c r="V83" s="352" t="s">
        <v>673</v>
      </c>
      <c r="X83" s="352" t="s">
        <v>675</v>
      </c>
      <c r="Y83" s="352">
        <v>3</v>
      </c>
      <c r="Z83" s="352">
        <v>412.8</v>
      </c>
      <c r="AA83" s="352">
        <v>464.8</v>
      </c>
      <c r="AB83" s="352">
        <v>52</v>
      </c>
      <c r="AF83" s="352">
        <v>6.1130000000000004</v>
      </c>
      <c r="AJ83" s="352">
        <v>4477</v>
      </c>
      <c r="AQ83" s="352" t="s">
        <v>2016</v>
      </c>
      <c r="AR83" s="352" t="s">
        <v>718</v>
      </c>
      <c r="AS83" s="352">
        <v>0</v>
      </c>
      <c r="AV83" s="352">
        <v>5.0075463999999998</v>
      </c>
      <c r="AW83" s="352" t="s">
        <v>2015</v>
      </c>
    </row>
    <row r="84" spans="1:49">
      <c r="A84" s="352" t="s">
        <v>865</v>
      </c>
      <c r="B84" s="352" t="s">
        <v>1898</v>
      </c>
      <c r="C84" s="352">
        <v>21</v>
      </c>
      <c r="D84" s="352" t="s">
        <v>2017</v>
      </c>
      <c r="E84" s="352" t="s">
        <v>21</v>
      </c>
      <c r="F84" s="352">
        <v>7.5999999999999998E-2</v>
      </c>
      <c r="H84" s="352">
        <v>9985</v>
      </c>
      <c r="I84" s="352">
        <v>0.41799999999999998</v>
      </c>
      <c r="O84" s="352">
        <v>182.48099999999999</v>
      </c>
      <c r="P84" s="352">
        <v>181.12</v>
      </c>
      <c r="S84" s="352" t="s">
        <v>619</v>
      </c>
      <c r="T84" s="352">
        <v>0</v>
      </c>
      <c r="U84" s="352" t="s">
        <v>620</v>
      </c>
      <c r="V84" s="352" t="s">
        <v>705</v>
      </c>
      <c r="X84" s="352" t="s">
        <v>705</v>
      </c>
      <c r="Y84" s="352">
        <v>1</v>
      </c>
      <c r="Z84" s="352">
        <v>13.2</v>
      </c>
      <c r="AA84" s="352">
        <v>38.4</v>
      </c>
      <c r="AB84" s="352">
        <v>25.2</v>
      </c>
      <c r="AC84" s="352">
        <v>1.361</v>
      </c>
      <c r="AG84" s="352">
        <v>6818</v>
      </c>
      <c r="AK84" s="352" t="s">
        <v>866</v>
      </c>
      <c r="AL84" s="352" t="s">
        <v>712</v>
      </c>
      <c r="AM84" s="352" t="s">
        <v>2018</v>
      </c>
      <c r="AS84" s="352">
        <v>0</v>
      </c>
      <c r="AT84" s="352">
        <v>0.6830368</v>
      </c>
      <c r="AW84" s="352" t="s">
        <v>2019</v>
      </c>
    </row>
    <row r="85" spans="1:49">
      <c r="A85" s="352" t="s">
        <v>868</v>
      </c>
      <c r="B85" s="352" t="s">
        <v>1898</v>
      </c>
      <c r="C85" s="352">
        <v>21</v>
      </c>
      <c r="D85" s="352" t="s">
        <v>2017</v>
      </c>
      <c r="E85" s="352" t="s">
        <v>21</v>
      </c>
      <c r="F85" s="352">
        <v>7.5999999999999998E-2</v>
      </c>
      <c r="H85" s="352">
        <v>9982</v>
      </c>
      <c r="I85" s="352">
        <v>0</v>
      </c>
      <c r="O85" s="352">
        <v>183.02699999999999</v>
      </c>
      <c r="P85" s="352">
        <v>181.66300000000001</v>
      </c>
      <c r="S85" s="352" t="s">
        <v>619</v>
      </c>
      <c r="T85" s="352">
        <v>0</v>
      </c>
      <c r="U85" s="352" t="s">
        <v>620</v>
      </c>
      <c r="V85" s="352" t="s">
        <v>705</v>
      </c>
      <c r="X85" s="352" t="s">
        <v>705</v>
      </c>
      <c r="Y85" s="352">
        <v>2</v>
      </c>
      <c r="Z85" s="352">
        <v>53.5</v>
      </c>
      <c r="AA85" s="352">
        <v>78.599999999999994</v>
      </c>
      <c r="AB85" s="352">
        <v>25.2</v>
      </c>
      <c r="AC85" s="352">
        <v>1.3640000000000001</v>
      </c>
      <c r="AG85" s="352">
        <v>6812</v>
      </c>
      <c r="AK85" s="352" t="s">
        <v>824</v>
      </c>
      <c r="AL85" s="352" t="s">
        <v>664</v>
      </c>
      <c r="AM85" s="352" t="s">
        <v>2020</v>
      </c>
      <c r="AS85" s="352">
        <v>1</v>
      </c>
      <c r="AT85" s="352">
        <v>0.68275110000000006</v>
      </c>
      <c r="AW85" s="352" t="s">
        <v>2019</v>
      </c>
    </row>
    <row r="86" spans="1:49">
      <c r="A86" s="352" t="s">
        <v>871</v>
      </c>
      <c r="B86" s="352" t="s">
        <v>1898</v>
      </c>
      <c r="C86" s="352">
        <v>21</v>
      </c>
      <c r="D86" s="352" t="s">
        <v>2017</v>
      </c>
      <c r="E86" s="352" t="s">
        <v>21</v>
      </c>
      <c r="F86" s="352">
        <v>7.5999999999999998E-2</v>
      </c>
      <c r="J86" s="352">
        <v>6379</v>
      </c>
      <c r="K86" s="352">
        <v>-10.512</v>
      </c>
      <c r="O86" s="352">
        <v>181.39500000000001</v>
      </c>
      <c r="Q86" s="352">
        <v>178.553</v>
      </c>
      <c r="S86" s="352" t="s">
        <v>635</v>
      </c>
      <c r="T86" s="352">
        <v>89</v>
      </c>
      <c r="U86" s="352" t="s">
        <v>620</v>
      </c>
      <c r="V86" s="352" t="s">
        <v>705</v>
      </c>
      <c r="X86" s="352" t="s">
        <v>705</v>
      </c>
      <c r="Y86" s="352">
        <v>3</v>
      </c>
      <c r="Z86" s="352">
        <v>438.4</v>
      </c>
      <c r="AA86" s="352">
        <v>473</v>
      </c>
      <c r="AB86" s="352">
        <v>34.6</v>
      </c>
      <c r="AD86" s="352">
        <v>2.0960000000000001</v>
      </c>
      <c r="AE86" s="352">
        <v>0.746</v>
      </c>
      <c r="AH86" s="352">
        <v>7482</v>
      </c>
      <c r="AI86" s="352">
        <v>8881</v>
      </c>
      <c r="AN86" s="352" t="s">
        <v>735</v>
      </c>
      <c r="AO86" s="352" t="s">
        <v>642</v>
      </c>
      <c r="AP86" s="352" t="s">
        <v>1944</v>
      </c>
      <c r="AS86" s="352">
        <v>0</v>
      </c>
      <c r="AU86" s="352">
        <v>1.1737259</v>
      </c>
      <c r="AW86" s="352" t="s">
        <v>2019</v>
      </c>
    </row>
    <row r="87" spans="1:49">
      <c r="A87" s="352" t="s">
        <v>873</v>
      </c>
      <c r="B87" s="352" t="s">
        <v>1898</v>
      </c>
      <c r="C87" s="352">
        <v>21</v>
      </c>
      <c r="D87" s="352" t="s">
        <v>2017</v>
      </c>
      <c r="E87" s="352" t="s">
        <v>21</v>
      </c>
      <c r="F87" s="352">
        <v>7.5999999999999998E-2</v>
      </c>
      <c r="J87" s="352">
        <v>6376</v>
      </c>
      <c r="K87" s="352">
        <v>-11.5</v>
      </c>
      <c r="O87" s="352">
        <v>182.06399999999999</v>
      </c>
      <c r="Q87" s="352">
        <v>179.214</v>
      </c>
      <c r="S87" s="352" t="s">
        <v>635</v>
      </c>
      <c r="T87" s="352">
        <v>89</v>
      </c>
      <c r="U87" s="352" t="s">
        <v>620</v>
      </c>
      <c r="V87" s="352" t="s">
        <v>705</v>
      </c>
      <c r="X87" s="352" t="s">
        <v>705</v>
      </c>
      <c r="Y87" s="352">
        <v>4</v>
      </c>
      <c r="Z87" s="352">
        <v>488.1</v>
      </c>
      <c r="AA87" s="352">
        <v>523.29999999999995</v>
      </c>
      <c r="AB87" s="352">
        <v>35.200000000000003</v>
      </c>
      <c r="AD87" s="352">
        <v>2.101</v>
      </c>
      <c r="AE87" s="352">
        <v>0.748</v>
      </c>
      <c r="AH87" s="352">
        <v>7475</v>
      </c>
      <c r="AI87" s="352">
        <v>8871</v>
      </c>
      <c r="AN87" s="352" t="s">
        <v>1097</v>
      </c>
      <c r="AO87" s="352" t="s">
        <v>1129</v>
      </c>
      <c r="AP87" s="352" t="s">
        <v>2021</v>
      </c>
      <c r="AS87" s="352">
        <v>1</v>
      </c>
      <c r="AU87" s="352">
        <v>1.1725871999999999</v>
      </c>
      <c r="AW87" s="352" t="s">
        <v>2019</v>
      </c>
    </row>
    <row r="88" spans="1:49">
      <c r="A88" s="352" t="s">
        <v>877</v>
      </c>
      <c r="B88" s="352" t="s">
        <v>1898</v>
      </c>
      <c r="C88" s="352">
        <v>22</v>
      </c>
      <c r="D88" s="352" t="s">
        <v>2017</v>
      </c>
      <c r="E88" s="352" t="s">
        <v>21</v>
      </c>
      <c r="F88" s="352">
        <v>7.5999999999999998E-2</v>
      </c>
      <c r="L88" s="352">
        <v>22482</v>
      </c>
      <c r="M88" s="352">
        <v>9.6</v>
      </c>
      <c r="O88" s="352">
        <v>130.679</v>
      </c>
      <c r="R88" s="352">
        <v>124.44499999999999</v>
      </c>
      <c r="S88" s="352" t="s">
        <v>645</v>
      </c>
      <c r="T88" s="352">
        <v>0</v>
      </c>
      <c r="U88" s="352" t="s">
        <v>646</v>
      </c>
      <c r="V88" s="352" t="s">
        <v>673</v>
      </c>
      <c r="X88" s="352" t="s">
        <v>675</v>
      </c>
      <c r="Y88" s="352">
        <v>1</v>
      </c>
      <c r="Z88" s="352">
        <v>29.7</v>
      </c>
      <c r="AA88" s="352">
        <v>83.2</v>
      </c>
      <c r="AB88" s="352">
        <v>53.5</v>
      </c>
      <c r="AF88" s="352">
        <v>6.234</v>
      </c>
      <c r="AJ88" s="352">
        <v>4490</v>
      </c>
      <c r="AQ88" s="352" t="s">
        <v>1346</v>
      </c>
      <c r="AR88" s="352" t="s">
        <v>2022</v>
      </c>
      <c r="AS88" s="352">
        <v>1</v>
      </c>
      <c r="AV88" s="352">
        <v>5.0092973000000001</v>
      </c>
      <c r="AW88" s="352" t="s">
        <v>2023</v>
      </c>
    </row>
    <row r="89" spans="1:49">
      <c r="A89" s="352" t="s">
        <v>879</v>
      </c>
      <c r="B89" s="352" t="s">
        <v>1898</v>
      </c>
      <c r="C89" s="352">
        <v>22</v>
      </c>
      <c r="D89" s="352" t="s">
        <v>2017</v>
      </c>
      <c r="E89" s="352" t="s">
        <v>21</v>
      </c>
      <c r="F89" s="352">
        <v>7.5999999999999998E-2</v>
      </c>
      <c r="G89" s="352" t="s">
        <v>764</v>
      </c>
      <c r="L89" s="352">
        <v>4767</v>
      </c>
      <c r="M89" s="352">
        <v>19.390999999999998</v>
      </c>
      <c r="O89" s="352">
        <v>8.8780000000000001</v>
      </c>
      <c r="R89" s="352">
        <v>8.4510000000000005</v>
      </c>
      <c r="S89" s="352" t="s">
        <v>645</v>
      </c>
      <c r="T89" s="352">
        <v>0</v>
      </c>
      <c r="U89" s="352" t="s">
        <v>646</v>
      </c>
      <c r="V89" s="352" t="s">
        <v>673</v>
      </c>
      <c r="X89" s="352" t="s">
        <v>675</v>
      </c>
      <c r="Y89" s="352">
        <v>2</v>
      </c>
      <c r="Z89" s="352">
        <v>231.6</v>
      </c>
      <c r="AA89" s="352">
        <v>264</v>
      </c>
      <c r="AB89" s="352">
        <v>32.4</v>
      </c>
      <c r="AF89" s="352">
        <v>0.42699999999999999</v>
      </c>
      <c r="AJ89" s="352">
        <v>946</v>
      </c>
      <c r="AQ89" s="352" t="s">
        <v>1566</v>
      </c>
      <c r="AR89" s="352" t="s">
        <v>2024</v>
      </c>
      <c r="AS89" s="352">
        <v>0</v>
      </c>
      <c r="AV89" s="352">
        <v>5.0538670000000003</v>
      </c>
      <c r="AW89" s="352" t="s">
        <v>2023</v>
      </c>
    </row>
    <row r="90" spans="1:49">
      <c r="A90" s="352" t="s">
        <v>882</v>
      </c>
      <c r="B90" s="352" t="s">
        <v>1898</v>
      </c>
      <c r="C90" s="352">
        <v>22</v>
      </c>
      <c r="D90" s="352" t="s">
        <v>2017</v>
      </c>
      <c r="E90" s="352" t="s">
        <v>21</v>
      </c>
      <c r="F90" s="352">
        <v>7.5999999999999998E-2</v>
      </c>
      <c r="L90" s="352">
        <v>22281</v>
      </c>
      <c r="M90" s="352">
        <v>9.6210000000000004</v>
      </c>
      <c r="O90" s="352">
        <v>127.792</v>
      </c>
      <c r="R90" s="352">
        <v>121.696</v>
      </c>
      <c r="S90" s="352" t="s">
        <v>645</v>
      </c>
      <c r="T90" s="352">
        <v>0</v>
      </c>
      <c r="U90" s="352" t="s">
        <v>646</v>
      </c>
      <c r="V90" s="352" t="s">
        <v>673</v>
      </c>
      <c r="X90" s="352" t="s">
        <v>675</v>
      </c>
      <c r="Y90" s="352">
        <v>3</v>
      </c>
      <c r="Z90" s="352">
        <v>412.8</v>
      </c>
      <c r="AA90" s="352">
        <v>464.8</v>
      </c>
      <c r="AB90" s="352">
        <v>52</v>
      </c>
      <c r="AF90" s="352">
        <v>6.0960000000000001</v>
      </c>
      <c r="AJ90" s="352">
        <v>4449</v>
      </c>
      <c r="AQ90" s="352" t="s">
        <v>2025</v>
      </c>
      <c r="AR90" s="352" t="s">
        <v>2026</v>
      </c>
      <c r="AS90" s="352">
        <v>0</v>
      </c>
      <c r="AV90" s="352">
        <v>5.0093921999999997</v>
      </c>
      <c r="AW90" s="352" t="s">
        <v>2023</v>
      </c>
    </row>
    <row r="91" spans="1:49">
      <c r="A91" s="352" t="s">
        <v>887</v>
      </c>
      <c r="B91" s="352" t="s">
        <v>1898</v>
      </c>
      <c r="C91" s="352">
        <v>23</v>
      </c>
      <c r="D91" s="352" t="s">
        <v>2027</v>
      </c>
      <c r="E91" s="352" t="s">
        <v>23</v>
      </c>
      <c r="F91" s="352">
        <v>0.04</v>
      </c>
      <c r="H91" s="352">
        <v>9961</v>
      </c>
      <c r="I91" s="352">
        <v>0.40600000000000003</v>
      </c>
      <c r="O91" s="352">
        <v>182.16300000000001</v>
      </c>
      <c r="P91" s="352">
        <v>180.80500000000001</v>
      </c>
      <c r="S91" s="352" t="s">
        <v>619</v>
      </c>
      <c r="T91" s="352">
        <v>0</v>
      </c>
      <c r="U91" s="352" t="s">
        <v>620</v>
      </c>
      <c r="V91" s="352" t="s">
        <v>1083</v>
      </c>
      <c r="X91" s="352" t="s">
        <v>1083</v>
      </c>
      <c r="Y91" s="352">
        <v>1</v>
      </c>
      <c r="Z91" s="352">
        <v>13.2</v>
      </c>
      <c r="AA91" s="352">
        <v>38.4</v>
      </c>
      <c r="AB91" s="352">
        <v>25.2</v>
      </c>
      <c r="AC91" s="352">
        <v>1.3580000000000001</v>
      </c>
      <c r="AG91" s="352">
        <v>6799</v>
      </c>
      <c r="AK91" s="352" t="s">
        <v>770</v>
      </c>
      <c r="AL91" s="352" t="s">
        <v>708</v>
      </c>
      <c r="AM91" s="352" t="s">
        <v>2028</v>
      </c>
      <c r="AS91" s="352">
        <v>0</v>
      </c>
      <c r="AT91" s="352">
        <v>0.68291239999999998</v>
      </c>
      <c r="AW91" s="352" t="s">
        <v>2029</v>
      </c>
    </row>
    <row r="92" spans="1:49">
      <c r="A92" s="352" t="s">
        <v>889</v>
      </c>
      <c r="B92" s="352" t="s">
        <v>1898</v>
      </c>
      <c r="C92" s="352">
        <v>23</v>
      </c>
      <c r="D92" s="352" t="s">
        <v>2027</v>
      </c>
      <c r="E92" s="352" t="s">
        <v>23</v>
      </c>
      <c r="F92" s="352">
        <v>0.04</v>
      </c>
      <c r="H92" s="352">
        <v>9955</v>
      </c>
      <c r="I92" s="352">
        <v>0</v>
      </c>
      <c r="O92" s="352">
        <v>182.56100000000001</v>
      </c>
      <c r="P92" s="352">
        <v>181.2</v>
      </c>
      <c r="S92" s="352" t="s">
        <v>619</v>
      </c>
      <c r="T92" s="352">
        <v>0</v>
      </c>
      <c r="U92" s="352" t="s">
        <v>620</v>
      </c>
      <c r="V92" s="352" t="s">
        <v>1083</v>
      </c>
      <c r="X92" s="352" t="s">
        <v>1083</v>
      </c>
      <c r="Y92" s="352">
        <v>2</v>
      </c>
      <c r="Z92" s="352">
        <v>53.5</v>
      </c>
      <c r="AA92" s="352">
        <v>78.599999999999994</v>
      </c>
      <c r="AB92" s="352">
        <v>25.2</v>
      </c>
      <c r="AC92" s="352">
        <v>1.361</v>
      </c>
      <c r="AG92" s="352">
        <v>6793</v>
      </c>
      <c r="AK92" s="352" t="s">
        <v>631</v>
      </c>
      <c r="AL92" s="352" t="s">
        <v>661</v>
      </c>
      <c r="AM92" s="352" t="s">
        <v>1837</v>
      </c>
      <c r="AS92" s="352">
        <v>1</v>
      </c>
      <c r="AT92" s="352">
        <v>0.6826352</v>
      </c>
      <c r="AW92" s="352" t="s">
        <v>2029</v>
      </c>
    </row>
    <row r="93" spans="1:49">
      <c r="A93" s="352" t="s">
        <v>893</v>
      </c>
      <c r="B93" s="352" t="s">
        <v>1898</v>
      </c>
      <c r="C93" s="352">
        <v>23</v>
      </c>
      <c r="D93" s="352" t="s">
        <v>2027</v>
      </c>
      <c r="E93" s="352" t="s">
        <v>23</v>
      </c>
      <c r="F93" s="352">
        <v>0.04</v>
      </c>
      <c r="J93" s="352">
        <v>6380</v>
      </c>
      <c r="K93" s="352">
        <v>-10.518000000000001</v>
      </c>
      <c r="O93" s="352">
        <v>181.643</v>
      </c>
      <c r="Q93" s="352">
        <v>178.797</v>
      </c>
      <c r="S93" s="352" t="s">
        <v>635</v>
      </c>
      <c r="T93" s="352">
        <v>89</v>
      </c>
      <c r="U93" s="352" t="s">
        <v>620</v>
      </c>
      <c r="V93" s="352" t="s">
        <v>1083</v>
      </c>
      <c r="X93" s="352" t="s">
        <v>1083</v>
      </c>
      <c r="Y93" s="352">
        <v>3</v>
      </c>
      <c r="Z93" s="352">
        <v>437.8</v>
      </c>
      <c r="AA93" s="352">
        <v>473</v>
      </c>
      <c r="AB93" s="352">
        <v>35.200000000000003</v>
      </c>
      <c r="AD93" s="352">
        <v>2.0990000000000002</v>
      </c>
      <c r="AE93" s="352">
        <v>0.747</v>
      </c>
      <c r="AH93" s="352">
        <v>7483</v>
      </c>
      <c r="AI93" s="352">
        <v>8882</v>
      </c>
      <c r="AN93" s="352" t="s">
        <v>2030</v>
      </c>
      <c r="AO93" s="352" t="s">
        <v>832</v>
      </c>
      <c r="AP93" s="352" t="s">
        <v>2031</v>
      </c>
      <c r="AS93" s="352">
        <v>0</v>
      </c>
      <c r="AU93" s="352">
        <v>1.1737394999999999</v>
      </c>
      <c r="AW93" s="352" t="s">
        <v>2029</v>
      </c>
    </row>
    <row r="94" spans="1:49">
      <c r="A94" s="352" t="s">
        <v>895</v>
      </c>
      <c r="B94" s="352" t="s">
        <v>1898</v>
      </c>
      <c r="C94" s="352">
        <v>23</v>
      </c>
      <c r="D94" s="352" t="s">
        <v>2027</v>
      </c>
      <c r="E94" s="352" t="s">
        <v>23</v>
      </c>
      <c r="F94" s="352">
        <v>0.04</v>
      </c>
      <c r="J94" s="352">
        <v>6357</v>
      </c>
      <c r="K94" s="352">
        <v>-11.5</v>
      </c>
      <c r="O94" s="352">
        <v>181.964</v>
      </c>
      <c r="Q94" s="352">
        <v>179.11600000000001</v>
      </c>
      <c r="S94" s="352" t="s">
        <v>635</v>
      </c>
      <c r="T94" s="352">
        <v>89</v>
      </c>
      <c r="U94" s="352" t="s">
        <v>620</v>
      </c>
      <c r="V94" s="352" t="s">
        <v>1083</v>
      </c>
      <c r="X94" s="352" t="s">
        <v>1083</v>
      </c>
      <c r="Y94" s="352">
        <v>4</v>
      </c>
      <c r="Z94" s="352">
        <v>488.1</v>
      </c>
      <c r="AA94" s="352">
        <v>523.29999999999995</v>
      </c>
      <c r="AB94" s="352">
        <v>35.200000000000003</v>
      </c>
      <c r="AD94" s="352">
        <v>2.1</v>
      </c>
      <c r="AE94" s="352">
        <v>0.748</v>
      </c>
      <c r="AH94" s="352">
        <v>7452</v>
      </c>
      <c r="AI94" s="352">
        <v>8844</v>
      </c>
      <c r="AN94" s="352" t="s">
        <v>716</v>
      </c>
      <c r="AO94" s="352" t="s">
        <v>719</v>
      </c>
      <c r="AP94" s="352" t="s">
        <v>2032</v>
      </c>
      <c r="AS94" s="352">
        <v>1</v>
      </c>
      <c r="AU94" s="352">
        <v>1.1726068000000001</v>
      </c>
      <c r="AW94" s="352" t="s">
        <v>2029</v>
      </c>
    </row>
    <row r="95" spans="1:49">
      <c r="A95" s="352" t="s">
        <v>899</v>
      </c>
      <c r="B95" s="352" t="s">
        <v>1898</v>
      </c>
      <c r="C95" s="352">
        <v>24</v>
      </c>
      <c r="D95" s="352" t="s">
        <v>2027</v>
      </c>
      <c r="E95" s="352" t="s">
        <v>23</v>
      </c>
      <c r="F95" s="352">
        <v>0.04</v>
      </c>
      <c r="L95" s="352">
        <v>22505</v>
      </c>
      <c r="M95" s="352">
        <v>9.6</v>
      </c>
      <c r="O95" s="352">
        <v>130.857</v>
      </c>
      <c r="R95" s="352">
        <v>124.616</v>
      </c>
      <c r="S95" s="352" t="s">
        <v>645</v>
      </c>
      <c r="T95" s="352">
        <v>0</v>
      </c>
      <c r="U95" s="352" t="s">
        <v>646</v>
      </c>
      <c r="V95" s="352" t="s">
        <v>673</v>
      </c>
      <c r="X95" s="352" t="s">
        <v>675</v>
      </c>
      <c r="Y95" s="352">
        <v>1</v>
      </c>
      <c r="Z95" s="352">
        <v>29.7</v>
      </c>
      <c r="AA95" s="352">
        <v>83.2</v>
      </c>
      <c r="AB95" s="352">
        <v>53.5</v>
      </c>
      <c r="AF95" s="352">
        <v>6.2409999999999997</v>
      </c>
      <c r="AJ95" s="352">
        <v>4495</v>
      </c>
      <c r="AQ95" s="352" t="s">
        <v>2033</v>
      </c>
      <c r="AR95" s="352" t="s">
        <v>726</v>
      </c>
      <c r="AS95" s="352">
        <v>1</v>
      </c>
      <c r="AV95" s="352">
        <v>5.0085281999999998</v>
      </c>
      <c r="AW95" s="352" t="s">
        <v>2034</v>
      </c>
    </row>
    <row r="96" spans="1:49">
      <c r="A96" s="352" t="s">
        <v>901</v>
      </c>
      <c r="B96" s="352" t="s">
        <v>1898</v>
      </c>
      <c r="C96" s="352">
        <v>24</v>
      </c>
      <c r="D96" s="352" t="s">
        <v>2027</v>
      </c>
      <c r="E96" s="352" t="s">
        <v>23</v>
      </c>
      <c r="F96" s="352">
        <v>0.04</v>
      </c>
      <c r="G96" s="352" t="s">
        <v>764</v>
      </c>
      <c r="L96" s="352">
        <v>2471</v>
      </c>
      <c r="M96" s="352">
        <v>10.003</v>
      </c>
      <c r="O96" s="352">
        <v>4.4880000000000004</v>
      </c>
      <c r="R96" s="352">
        <v>4.274</v>
      </c>
      <c r="S96" s="352" t="s">
        <v>645</v>
      </c>
      <c r="T96" s="352">
        <v>0</v>
      </c>
      <c r="U96" s="352" t="s">
        <v>646</v>
      </c>
      <c r="V96" s="352" t="s">
        <v>673</v>
      </c>
      <c r="X96" s="352" t="s">
        <v>675</v>
      </c>
      <c r="Y96" s="352">
        <v>2</v>
      </c>
      <c r="Z96" s="352">
        <v>234.5</v>
      </c>
      <c r="AA96" s="352">
        <v>263.3</v>
      </c>
      <c r="AB96" s="352">
        <v>28.8</v>
      </c>
      <c r="AF96" s="352">
        <v>0.214</v>
      </c>
      <c r="AJ96" s="352">
        <v>495</v>
      </c>
      <c r="AQ96" s="352" t="s">
        <v>924</v>
      </c>
      <c r="AR96" s="352" t="s">
        <v>2035</v>
      </c>
      <c r="AS96" s="352">
        <v>0</v>
      </c>
      <c r="AV96" s="352">
        <v>5.0103616000000004</v>
      </c>
      <c r="AW96" s="352" t="s">
        <v>2034</v>
      </c>
    </row>
    <row r="97" spans="1:49">
      <c r="A97" s="352" t="s">
        <v>904</v>
      </c>
      <c r="B97" s="352" t="s">
        <v>1898</v>
      </c>
      <c r="C97" s="352">
        <v>24</v>
      </c>
      <c r="D97" s="352" t="s">
        <v>2027</v>
      </c>
      <c r="E97" s="352" t="s">
        <v>23</v>
      </c>
      <c r="F97" s="352">
        <v>0.04</v>
      </c>
      <c r="L97" s="352">
        <v>22324</v>
      </c>
      <c r="M97" s="352">
        <v>9.5820000000000007</v>
      </c>
      <c r="O97" s="352">
        <v>127.68</v>
      </c>
      <c r="R97" s="352">
        <v>121.59099999999999</v>
      </c>
      <c r="S97" s="352" t="s">
        <v>645</v>
      </c>
      <c r="T97" s="352">
        <v>0</v>
      </c>
      <c r="U97" s="352" t="s">
        <v>646</v>
      </c>
      <c r="V97" s="352" t="s">
        <v>673</v>
      </c>
      <c r="X97" s="352" t="s">
        <v>675</v>
      </c>
      <c r="Y97" s="352">
        <v>3</v>
      </c>
      <c r="Z97" s="352">
        <v>412.8</v>
      </c>
      <c r="AA97" s="352">
        <v>464.6</v>
      </c>
      <c r="AB97" s="352">
        <v>51.8</v>
      </c>
      <c r="AF97" s="352">
        <v>6.09</v>
      </c>
      <c r="AJ97" s="352">
        <v>4458</v>
      </c>
      <c r="AQ97" s="352" t="s">
        <v>2016</v>
      </c>
      <c r="AR97" s="352" t="s">
        <v>2036</v>
      </c>
      <c r="AS97" s="352">
        <v>0</v>
      </c>
      <c r="AV97" s="352">
        <v>5.0084466000000001</v>
      </c>
      <c r="AW97" s="352" t="s">
        <v>2034</v>
      </c>
    </row>
    <row r="98" spans="1:49">
      <c r="A98" s="352" t="s">
        <v>907</v>
      </c>
      <c r="B98" s="352" t="s">
        <v>1898</v>
      </c>
      <c r="C98" s="352">
        <v>25</v>
      </c>
      <c r="D98" s="352" t="s">
        <v>2037</v>
      </c>
      <c r="E98" s="352" t="s">
        <v>23</v>
      </c>
      <c r="F98" s="352">
        <v>7.6999999999999999E-2</v>
      </c>
      <c r="H98" s="352">
        <v>9945</v>
      </c>
      <c r="I98" s="352">
        <v>0.42599999999999999</v>
      </c>
      <c r="O98" s="352">
        <v>181.79599999999999</v>
      </c>
      <c r="P98" s="352">
        <v>180.441</v>
      </c>
      <c r="S98" s="352" t="s">
        <v>619</v>
      </c>
      <c r="T98" s="352">
        <v>0</v>
      </c>
      <c r="U98" s="352" t="s">
        <v>620</v>
      </c>
      <c r="V98" s="352" t="s">
        <v>1105</v>
      </c>
      <c r="X98" s="352" t="s">
        <v>1105</v>
      </c>
      <c r="Y98" s="352">
        <v>1</v>
      </c>
      <c r="Z98" s="352">
        <v>13.2</v>
      </c>
      <c r="AA98" s="352">
        <v>38.4</v>
      </c>
      <c r="AB98" s="352">
        <v>25.2</v>
      </c>
      <c r="AC98" s="352">
        <v>1.355</v>
      </c>
      <c r="AG98" s="352">
        <v>6787</v>
      </c>
      <c r="AK98" s="352" t="s">
        <v>682</v>
      </c>
      <c r="AL98" s="352" t="s">
        <v>683</v>
      </c>
      <c r="AM98" s="352" t="s">
        <v>2038</v>
      </c>
      <c r="AS98" s="352">
        <v>0</v>
      </c>
      <c r="AT98" s="352">
        <v>0.68268209999999996</v>
      </c>
      <c r="AW98" s="352" t="s">
        <v>2039</v>
      </c>
    </row>
    <row r="99" spans="1:49">
      <c r="A99" s="352" t="s">
        <v>910</v>
      </c>
      <c r="B99" s="352" t="s">
        <v>1898</v>
      </c>
      <c r="C99" s="352">
        <v>25</v>
      </c>
      <c r="D99" s="352" t="s">
        <v>2037</v>
      </c>
      <c r="E99" s="352" t="s">
        <v>23</v>
      </c>
      <c r="F99" s="352">
        <v>7.6999999999999999E-2</v>
      </c>
      <c r="H99" s="352">
        <v>9950</v>
      </c>
      <c r="I99" s="352">
        <v>0</v>
      </c>
      <c r="O99" s="352">
        <v>182.54300000000001</v>
      </c>
      <c r="P99" s="352">
        <v>181.18299999999999</v>
      </c>
      <c r="S99" s="352" t="s">
        <v>619</v>
      </c>
      <c r="T99" s="352">
        <v>0</v>
      </c>
      <c r="U99" s="352" t="s">
        <v>620</v>
      </c>
      <c r="V99" s="352" t="s">
        <v>1105</v>
      </c>
      <c r="X99" s="352" t="s">
        <v>1105</v>
      </c>
      <c r="Y99" s="352">
        <v>2</v>
      </c>
      <c r="Z99" s="352">
        <v>53.5</v>
      </c>
      <c r="AA99" s="352">
        <v>78.599999999999994</v>
      </c>
      <c r="AB99" s="352">
        <v>25.2</v>
      </c>
      <c r="AC99" s="352">
        <v>1.36</v>
      </c>
      <c r="AG99" s="352">
        <v>6787</v>
      </c>
      <c r="AK99" s="352" t="s">
        <v>660</v>
      </c>
      <c r="AL99" s="352" t="s">
        <v>628</v>
      </c>
      <c r="AM99" s="352" t="s">
        <v>2040</v>
      </c>
      <c r="AS99" s="352">
        <v>1</v>
      </c>
      <c r="AT99" s="352">
        <v>0.68239139999999998</v>
      </c>
      <c r="AW99" s="352" t="s">
        <v>2039</v>
      </c>
    </row>
    <row r="100" spans="1:49">
      <c r="A100" s="352" t="s">
        <v>912</v>
      </c>
      <c r="B100" s="352" t="s">
        <v>1898</v>
      </c>
      <c r="C100" s="352">
        <v>25</v>
      </c>
      <c r="D100" s="352" t="s">
        <v>2037</v>
      </c>
      <c r="E100" s="352" t="s">
        <v>23</v>
      </c>
      <c r="F100" s="352">
        <v>7.6999999999999999E-2</v>
      </c>
      <c r="J100" s="352">
        <v>6368</v>
      </c>
      <c r="K100" s="352">
        <v>-10.525</v>
      </c>
      <c r="O100" s="352">
        <v>181.25899999999999</v>
      </c>
      <c r="Q100" s="352">
        <v>178.41900000000001</v>
      </c>
      <c r="S100" s="352" t="s">
        <v>635</v>
      </c>
      <c r="T100" s="352">
        <v>89</v>
      </c>
      <c r="U100" s="352" t="s">
        <v>620</v>
      </c>
      <c r="V100" s="352" t="s">
        <v>1105</v>
      </c>
      <c r="X100" s="352" t="s">
        <v>1105</v>
      </c>
      <c r="Y100" s="352">
        <v>3</v>
      </c>
      <c r="Z100" s="352">
        <v>437.8</v>
      </c>
      <c r="AA100" s="352">
        <v>473</v>
      </c>
      <c r="AB100" s="352">
        <v>35.200000000000003</v>
      </c>
      <c r="AD100" s="352">
        <v>2.0939999999999999</v>
      </c>
      <c r="AE100" s="352">
        <v>0.746</v>
      </c>
      <c r="AH100" s="352">
        <v>7470</v>
      </c>
      <c r="AI100" s="352">
        <v>8866</v>
      </c>
      <c r="AN100" s="352" t="s">
        <v>2030</v>
      </c>
      <c r="AO100" s="352" t="s">
        <v>666</v>
      </c>
      <c r="AP100" s="352" t="s">
        <v>1946</v>
      </c>
      <c r="AS100" s="352">
        <v>0</v>
      </c>
      <c r="AU100" s="352">
        <v>1.1738202</v>
      </c>
      <c r="AW100" s="352" t="s">
        <v>2039</v>
      </c>
    </row>
    <row r="101" spans="1:49">
      <c r="A101" s="352" t="s">
        <v>914</v>
      </c>
      <c r="B101" s="352" t="s">
        <v>1898</v>
      </c>
      <c r="C101" s="352">
        <v>25</v>
      </c>
      <c r="D101" s="352" t="s">
        <v>2037</v>
      </c>
      <c r="E101" s="352" t="s">
        <v>23</v>
      </c>
      <c r="F101" s="352">
        <v>7.6999999999999999E-2</v>
      </c>
      <c r="J101" s="352">
        <v>6340</v>
      </c>
      <c r="K101" s="352">
        <v>-11.5</v>
      </c>
      <c r="O101" s="352">
        <v>181.18</v>
      </c>
      <c r="Q101" s="352">
        <v>178.34399999999999</v>
      </c>
      <c r="S101" s="352" t="s">
        <v>635</v>
      </c>
      <c r="T101" s="352">
        <v>89</v>
      </c>
      <c r="U101" s="352" t="s">
        <v>620</v>
      </c>
      <c r="V101" s="352" t="s">
        <v>1105</v>
      </c>
      <c r="X101" s="352" t="s">
        <v>1105</v>
      </c>
      <c r="Y101" s="352">
        <v>4</v>
      </c>
      <c r="Z101" s="352">
        <v>488.1</v>
      </c>
      <c r="AA101" s="352">
        <v>523.29999999999995</v>
      </c>
      <c r="AB101" s="352">
        <v>35.200000000000003</v>
      </c>
      <c r="AD101" s="352">
        <v>2.0910000000000002</v>
      </c>
      <c r="AE101" s="352">
        <v>0.745</v>
      </c>
      <c r="AH101" s="352">
        <v>7432</v>
      </c>
      <c r="AI101" s="352">
        <v>8819</v>
      </c>
      <c r="AN101" s="352" t="s">
        <v>755</v>
      </c>
      <c r="AO101" s="352" t="s">
        <v>639</v>
      </c>
      <c r="AP101" s="352" t="s">
        <v>1958</v>
      </c>
      <c r="AS101" s="352">
        <v>1</v>
      </c>
      <c r="AU101" s="352">
        <v>1.1726945</v>
      </c>
      <c r="AW101" s="352" t="s">
        <v>2039</v>
      </c>
    </row>
    <row r="102" spans="1:49">
      <c r="A102" s="352" t="s">
        <v>918</v>
      </c>
      <c r="B102" s="352" t="s">
        <v>1898</v>
      </c>
      <c r="C102" s="352">
        <v>26</v>
      </c>
      <c r="D102" s="352" t="s">
        <v>2037</v>
      </c>
      <c r="E102" s="352" t="s">
        <v>23</v>
      </c>
      <c r="F102" s="352">
        <v>7.6999999999999999E-2</v>
      </c>
      <c r="L102" s="352">
        <v>22462</v>
      </c>
      <c r="M102" s="352">
        <v>9.6</v>
      </c>
      <c r="O102" s="352">
        <v>130.82599999999999</v>
      </c>
      <c r="R102" s="352">
        <v>124.58499999999999</v>
      </c>
      <c r="S102" s="352" t="s">
        <v>645</v>
      </c>
      <c r="T102" s="352">
        <v>0</v>
      </c>
      <c r="U102" s="352" t="s">
        <v>646</v>
      </c>
      <c r="V102" s="352" t="s">
        <v>673</v>
      </c>
      <c r="X102" s="352" t="s">
        <v>675</v>
      </c>
      <c r="Y102" s="352">
        <v>1</v>
      </c>
      <c r="Z102" s="352">
        <v>29.7</v>
      </c>
      <c r="AA102" s="352">
        <v>83.2</v>
      </c>
      <c r="AB102" s="352">
        <v>53.5</v>
      </c>
      <c r="AF102" s="352">
        <v>6.2409999999999997</v>
      </c>
      <c r="AJ102" s="352">
        <v>4486</v>
      </c>
      <c r="AQ102" s="352" t="s">
        <v>744</v>
      </c>
      <c r="AR102" s="352" t="s">
        <v>2041</v>
      </c>
      <c r="AS102" s="352">
        <v>1</v>
      </c>
      <c r="AV102" s="352">
        <v>5.0091597999999999</v>
      </c>
      <c r="AW102" s="352" t="s">
        <v>2042</v>
      </c>
    </row>
    <row r="103" spans="1:49">
      <c r="A103" s="352" t="s">
        <v>920</v>
      </c>
      <c r="B103" s="352" t="s">
        <v>1898</v>
      </c>
      <c r="C103" s="352">
        <v>26</v>
      </c>
      <c r="D103" s="352" t="s">
        <v>2037</v>
      </c>
      <c r="E103" s="352" t="s">
        <v>23</v>
      </c>
      <c r="F103" s="352">
        <v>7.6999999999999999E-2</v>
      </c>
      <c r="G103" s="352" t="s">
        <v>764</v>
      </c>
      <c r="L103" s="352">
        <v>5809</v>
      </c>
      <c r="M103" s="352">
        <v>8.8290000000000006</v>
      </c>
      <c r="O103" s="352">
        <v>9.2330000000000005</v>
      </c>
      <c r="R103" s="352">
        <v>8.7929999999999993</v>
      </c>
      <c r="S103" s="352" t="s">
        <v>645</v>
      </c>
      <c r="T103" s="352">
        <v>0</v>
      </c>
      <c r="U103" s="352" t="s">
        <v>646</v>
      </c>
      <c r="V103" s="352" t="s">
        <v>673</v>
      </c>
      <c r="X103" s="352" t="s">
        <v>675</v>
      </c>
      <c r="Y103" s="352">
        <v>2</v>
      </c>
      <c r="Z103" s="352">
        <v>230.7</v>
      </c>
      <c r="AA103" s="352">
        <v>261</v>
      </c>
      <c r="AB103" s="352">
        <v>30.3</v>
      </c>
      <c r="AF103" s="352">
        <v>0.44</v>
      </c>
      <c r="AJ103" s="352">
        <v>1166</v>
      </c>
      <c r="AQ103" s="352" t="s">
        <v>1566</v>
      </c>
      <c r="AR103" s="352" t="s">
        <v>2043</v>
      </c>
      <c r="AS103" s="352">
        <v>0</v>
      </c>
      <c r="AV103" s="352">
        <v>5.0056510999999997</v>
      </c>
      <c r="AW103" s="352" t="s">
        <v>2042</v>
      </c>
    </row>
    <row r="104" spans="1:49">
      <c r="A104" s="352" t="s">
        <v>923</v>
      </c>
      <c r="B104" s="352" t="s">
        <v>1898</v>
      </c>
      <c r="C104" s="352">
        <v>26</v>
      </c>
      <c r="D104" s="352" t="s">
        <v>2037</v>
      </c>
      <c r="E104" s="352" t="s">
        <v>23</v>
      </c>
      <c r="F104" s="352">
        <v>7.6999999999999999E-2</v>
      </c>
      <c r="L104" s="352">
        <v>22378</v>
      </c>
      <c r="M104" s="352">
        <v>9.6140000000000008</v>
      </c>
      <c r="O104" s="352">
        <v>128.035</v>
      </c>
      <c r="R104" s="352">
        <v>121.92700000000001</v>
      </c>
      <c r="S104" s="352" t="s">
        <v>645</v>
      </c>
      <c r="T104" s="352">
        <v>0</v>
      </c>
      <c r="U104" s="352" t="s">
        <v>646</v>
      </c>
      <c r="V104" s="352" t="s">
        <v>673</v>
      </c>
      <c r="X104" s="352" t="s">
        <v>675</v>
      </c>
      <c r="Y104" s="352">
        <v>3</v>
      </c>
      <c r="Z104" s="352">
        <v>412.8</v>
      </c>
      <c r="AA104" s="352">
        <v>464.8</v>
      </c>
      <c r="AB104" s="352">
        <v>52</v>
      </c>
      <c r="AF104" s="352">
        <v>6.1079999999999997</v>
      </c>
      <c r="AJ104" s="352">
        <v>4468</v>
      </c>
      <c r="AQ104" s="352" t="s">
        <v>2044</v>
      </c>
      <c r="AR104" s="352" t="s">
        <v>2045</v>
      </c>
      <c r="AS104" s="352">
        <v>0</v>
      </c>
      <c r="AV104" s="352">
        <v>5.0092236999999997</v>
      </c>
      <c r="AW104" s="352" t="s">
        <v>2042</v>
      </c>
    </row>
    <row r="105" spans="1:49">
      <c r="A105" s="352" t="s">
        <v>927</v>
      </c>
      <c r="B105" s="352" t="s">
        <v>1898</v>
      </c>
      <c r="C105" s="352">
        <v>27</v>
      </c>
      <c r="D105" s="352" t="s">
        <v>2046</v>
      </c>
      <c r="E105" s="352" t="s">
        <v>23</v>
      </c>
      <c r="F105" s="352">
        <v>0.16800000000000001</v>
      </c>
      <c r="H105" s="352">
        <v>9947</v>
      </c>
      <c r="I105" s="352">
        <v>0.42299999999999999</v>
      </c>
      <c r="O105" s="352">
        <v>181.61699999999999</v>
      </c>
      <c r="P105" s="352">
        <v>180.26300000000001</v>
      </c>
      <c r="S105" s="352" t="s">
        <v>619</v>
      </c>
      <c r="T105" s="352">
        <v>0</v>
      </c>
      <c r="U105" s="352" t="s">
        <v>620</v>
      </c>
      <c r="V105" s="352" t="s">
        <v>1105</v>
      </c>
      <c r="X105" s="352" t="s">
        <v>1105</v>
      </c>
      <c r="Y105" s="352">
        <v>1</v>
      </c>
      <c r="Z105" s="352">
        <v>13.2</v>
      </c>
      <c r="AA105" s="352">
        <v>38.4</v>
      </c>
      <c r="AB105" s="352">
        <v>25.2</v>
      </c>
      <c r="AC105" s="352">
        <v>1.3540000000000001</v>
      </c>
      <c r="AG105" s="352">
        <v>6789</v>
      </c>
      <c r="AK105" s="352" t="s">
        <v>862</v>
      </c>
      <c r="AL105" s="352" t="s">
        <v>884</v>
      </c>
      <c r="AM105" s="352" t="s">
        <v>2047</v>
      </c>
      <c r="AS105" s="352">
        <v>0</v>
      </c>
      <c r="AT105" s="352">
        <v>0.68271009999999999</v>
      </c>
      <c r="AW105" s="352" t="s">
        <v>2048</v>
      </c>
    </row>
    <row r="106" spans="1:49">
      <c r="A106" s="352" t="s">
        <v>930</v>
      </c>
      <c r="B106" s="352" t="s">
        <v>1898</v>
      </c>
      <c r="C106" s="352">
        <v>27</v>
      </c>
      <c r="D106" s="352" t="s">
        <v>2046</v>
      </c>
      <c r="E106" s="352" t="s">
        <v>23</v>
      </c>
      <c r="F106" s="352">
        <v>0.16800000000000001</v>
      </c>
      <c r="H106" s="352">
        <v>9945</v>
      </c>
      <c r="I106" s="352">
        <v>0</v>
      </c>
      <c r="O106" s="352">
        <v>182.10300000000001</v>
      </c>
      <c r="P106" s="352">
        <v>180.74700000000001</v>
      </c>
      <c r="S106" s="352" t="s">
        <v>619</v>
      </c>
      <c r="T106" s="352">
        <v>0</v>
      </c>
      <c r="U106" s="352" t="s">
        <v>620</v>
      </c>
      <c r="V106" s="352" t="s">
        <v>1105</v>
      </c>
      <c r="X106" s="352" t="s">
        <v>1105</v>
      </c>
      <c r="Y106" s="352">
        <v>2</v>
      </c>
      <c r="Z106" s="352">
        <v>53.5</v>
      </c>
      <c r="AA106" s="352">
        <v>78.599999999999994</v>
      </c>
      <c r="AB106" s="352">
        <v>25.2</v>
      </c>
      <c r="AC106" s="352">
        <v>1.357</v>
      </c>
      <c r="AG106" s="352">
        <v>6783</v>
      </c>
      <c r="AK106" s="352" t="s">
        <v>866</v>
      </c>
      <c r="AL106" s="352" t="s">
        <v>708</v>
      </c>
      <c r="AM106" s="352" t="s">
        <v>1527</v>
      </c>
      <c r="AS106" s="352">
        <v>1</v>
      </c>
      <c r="AT106" s="352">
        <v>0.68242139999999996</v>
      </c>
      <c r="AW106" s="352" t="s">
        <v>2048</v>
      </c>
    </row>
    <row r="107" spans="1:49">
      <c r="A107" s="352" t="s">
        <v>932</v>
      </c>
      <c r="B107" s="352" t="s">
        <v>1898</v>
      </c>
      <c r="C107" s="352">
        <v>27</v>
      </c>
      <c r="D107" s="352" t="s">
        <v>2046</v>
      </c>
      <c r="E107" s="352" t="s">
        <v>23</v>
      </c>
      <c r="F107" s="352">
        <v>0.16800000000000001</v>
      </c>
      <c r="J107" s="352">
        <v>6347</v>
      </c>
      <c r="K107" s="352">
        <v>-10.481999999999999</v>
      </c>
      <c r="O107" s="352">
        <v>181.40299999999999</v>
      </c>
      <c r="Q107" s="352">
        <v>178.56100000000001</v>
      </c>
      <c r="S107" s="352" t="s">
        <v>635</v>
      </c>
      <c r="T107" s="352">
        <v>89</v>
      </c>
      <c r="U107" s="352" t="s">
        <v>620</v>
      </c>
      <c r="V107" s="352" t="s">
        <v>1105</v>
      </c>
      <c r="X107" s="352" t="s">
        <v>1105</v>
      </c>
      <c r="Y107" s="352">
        <v>3</v>
      </c>
      <c r="Z107" s="352">
        <v>437.8</v>
      </c>
      <c r="AA107" s="352">
        <v>473</v>
      </c>
      <c r="AB107" s="352">
        <v>35.200000000000003</v>
      </c>
      <c r="AD107" s="352">
        <v>2.0960000000000001</v>
      </c>
      <c r="AE107" s="352">
        <v>0.746</v>
      </c>
      <c r="AH107" s="352">
        <v>7445</v>
      </c>
      <c r="AI107" s="352">
        <v>8837</v>
      </c>
      <c r="AN107" s="352" t="s">
        <v>1806</v>
      </c>
      <c r="AO107" s="352" t="s">
        <v>869</v>
      </c>
      <c r="AP107" s="352" t="s">
        <v>2049</v>
      </c>
      <c r="AS107" s="352">
        <v>0</v>
      </c>
      <c r="AU107" s="352">
        <v>1.1738440000000001</v>
      </c>
      <c r="AW107" s="352" t="s">
        <v>2048</v>
      </c>
    </row>
    <row r="108" spans="1:49">
      <c r="A108" s="352" t="s">
        <v>933</v>
      </c>
      <c r="B108" s="352" t="s">
        <v>1898</v>
      </c>
      <c r="C108" s="352">
        <v>27</v>
      </c>
      <c r="D108" s="352" t="s">
        <v>2046</v>
      </c>
      <c r="E108" s="352" t="s">
        <v>23</v>
      </c>
      <c r="F108" s="352">
        <v>0.16800000000000001</v>
      </c>
      <c r="J108" s="352">
        <v>6353</v>
      </c>
      <c r="K108" s="352">
        <v>-11.5</v>
      </c>
      <c r="O108" s="352">
        <v>181.62200000000001</v>
      </c>
      <c r="Q108" s="352">
        <v>178.779</v>
      </c>
      <c r="S108" s="352" t="s">
        <v>635</v>
      </c>
      <c r="T108" s="352">
        <v>89</v>
      </c>
      <c r="U108" s="352" t="s">
        <v>620</v>
      </c>
      <c r="V108" s="352" t="s">
        <v>1105</v>
      </c>
      <c r="X108" s="352" t="s">
        <v>1105</v>
      </c>
      <c r="Y108" s="352">
        <v>4</v>
      </c>
      <c r="Z108" s="352">
        <v>488.1</v>
      </c>
      <c r="AA108" s="352">
        <v>523.29999999999995</v>
      </c>
      <c r="AB108" s="352">
        <v>35.200000000000003</v>
      </c>
      <c r="AD108" s="352">
        <v>2.0960000000000001</v>
      </c>
      <c r="AE108" s="352">
        <v>0.746</v>
      </c>
      <c r="AH108" s="352">
        <v>7447</v>
      </c>
      <c r="AI108" s="352">
        <v>8838</v>
      </c>
      <c r="AN108" s="352" t="s">
        <v>780</v>
      </c>
      <c r="AO108" s="352" t="s">
        <v>639</v>
      </c>
      <c r="AP108" s="352" t="s">
        <v>2050</v>
      </c>
      <c r="AS108" s="352">
        <v>1</v>
      </c>
      <c r="AU108" s="352">
        <v>1.1726714</v>
      </c>
      <c r="AW108" s="352" t="s">
        <v>2048</v>
      </c>
    </row>
    <row r="109" spans="1:49">
      <c r="A109" s="352" t="s">
        <v>937</v>
      </c>
      <c r="B109" s="352" t="s">
        <v>1898</v>
      </c>
      <c r="C109" s="352">
        <v>28</v>
      </c>
      <c r="D109" s="352" t="s">
        <v>2046</v>
      </c>
      <c r="E109" s="352" t="s">
        <v>23</v>
      </c>
      <c r="F109" s="352">
        <v>0.16800000000000001</v>
      </c>
      <c r="L109" s="352">
        <v>22524</v>
      </c>
      <c r="M109" s="352">
        <v>9.6</v>
      </c>
      <c r="O109" s="352">
        <v>130.828</v>
      </c>
      <c r="R109" s="352">
        <v>124.587</v>
      </c>
      <c r="S109" s="352" t="s">
        <v>645</v>
      </c>
      <c r="T109" s="352">
        <v>0</v>
      </c>
      <c r="U109" s="352" t="s">
        <v>646</v>
      </c>
      <c r="V109" s="352" t="s">
        <v>673</v>
      </c>
      <c r="X109" s="352" t="s">
        <v>675</v>
      </c>
      <c r="Y109" s="352">
        <v>1</v>
      </c>
      <c r="Z109" s="352">
        <v>29.7</v>
      </c>
      <c r="AA109" s="352">
        <v>83.2</v>
      </c>
      <c r="AB109" s="352">
        <v>53.5</v>
      </c>
      <c r="AF109" s="352">
        <v>6.2409999999999997</v>
      </c>
      <c r="AJ109" s="352">
        <v>4498</v>
      </c>
      <c r="AQ109" s="352" t="s">
        <v>2051</v>
      </c>
      <c r="AR109" s="352" t="s">
        <v>1670</v>
      </c>
      <c r="AS109" s="352">
        <v>1</v>
      </c>
      <c r="AV109" s="352">
        <v>5.0095505999999999</v>
      </c>
      <c r="AW109" s="352" t="s">
        <v>2052</v>
      </c>
    </row>
    <row r="110" spans="1:49">
      <c r="A110" s="352" t="s">
        <v>940</v>
      </c>
      <c r="B110" s="352" t="s">
        <v>1898</v>
      </c>
      <c r="C110" s="352">
        <v>28</v>
      </c>
      <c r="D110" s="352" t="s">
        <v>2046</v>
      </c>
      <c r="E110" s="352" t="s">
        <v>23</v>
      </c>
      <c r="F110" s="352">
        <v>0.16800000000000001</v>
      </c>
      <c r="G110" s="352" t="s">
        <v>764</v>
      </c>
      <c r="L110" s="352">
        <v>13799</v>
      </c>
      <c r="M110" s="352">
        <v>8.1349999999999998</v>
      </c>
      <c r="O110" s="352">
        <v>21.891999999999999</v>
      </c>
      <c r="R110" s="352">
        <v>20.849</v>
      </c>
      <c r="S110" s="352" t="s">
        <v>645</v>
      </c>
      <c r="T110" s="352">
        <v>0</v>
      </c>
      <c r="U110" s="352" t="s">
        <v>646</v>
      </c>
      <c r="V110" s="352" t="s">
        <v>673</v>
      </c>
      <c r="X110" s="352" t="s">
        <v>675</v>
      </c>
      <c r="Y110" s="352">
        <v>2</v>
      </c>
      <c r="Z110" s="352">
        <v>228.2</v>
      </c>
      <c r="AA110" s="352">
        <v>263.3</v>
      </c>
      <c r="AB110" s="352">
        <v>35.1</v>
      </c>
      <c r="AF110" s="352">
        <v>1.0429999999999999</v>
      </c>
      <c r="AJ110" s="352">
        <v>2768</v>
      </c>
      <c r="AQ110" s="352" t="s">
        <v>884</v>
      </c>
      <c r="AR110" s="352" t="s">
        <v>2053</v>
      </c>
      <c r="AS110" s="352">
        <v>0</v>
      </c>
      <c r="AV110" s="352">
        <v>5.0028804999999998</v>
      </c>
      <c r="AW110" s="352" t="s">
        <v>2052</v>
      </c>
    </row>
    <row r="111" spans="1:49">
      <c r="A111" s="352" t="s">
        <v>942</v>
      </c>
      <c r="B111" s="352" t="s">
        <v>1898</v>
      </c>
      <c r="C111" s="352">
        <v>28</v>
      </c>
      <c r="D111" s="352" t="s">
        <v>2046</v>
      </c>
      <c r="E111" s="352" t="s">
        <v>23</v>
      </c>
      <c r="F111" s="352">
        <v>0.16800000000000001</v>
      </c>
      <c r="L111" s="352">
        <v>22346</v>
      </c>
      <c r="M111" s="352">
        <v>9.6020000000000003</v>
      </c>
      <c r="O111" s="352">
        <v>128.18799999999999</v>
      </c>
      <c r="R111" s="352">
        <v>122.07299999999999</v>
      </c>
      <c r="S111" s="352" t="s">
        <v>645</v>
      </c>
      <c r="T111" s="352">
        <v>0</v>
      </c>
      <c r="U111" s="352" t="s">
        <v>646</v>
      </c>
      <c r="V111" s="352" t="s">
        <v>673</v>
      </c>
      <c r="X111" s="352" t="s">
        <v>675</v>
      </c>
      <c r="Y111" s="352">
        <v>3</v>
      </c>
      <c r="Z111" s="352">
        <v>413</v>
      </c>
      <c r="AA111" s="352">
        <v>465</v>
      </c>
      <c r="AB111" s="352">
        <v>52</v>
      </c>
      <c r="AF111" s="352">
        <v>6.1150000000000002</v>
      </c>
      <c r="AJ111" s="352">
        <v>4462</v>
      </c>
      <c r="AQ111" s="352" t="s">
        <v>2054</v>
      </c>
      <c r="AR111" s="352" t="s">
        <v>2055</v>
      </c>
      <c r="AS111" s="352">
        <v>0</v>
      </c>
      <c r="AV111" s="352">
        <v>5.0095577999999996</v>
      </c>
      <c r="AW111" s="352" t="s">
        <v>2052</v>
      </c>
    </row>
    <row r="112" spans="1:49">
      <c r="A112" s="352" t="s">
        <v>945</v>
      </c>
      <c r="B112" s="352" t="s">
        <v>1898</v>
      </c>
      <c r="C112" s="352">
        <v>29</v>
      </c>
      <c r="D112" s="352" t="s">
        <v>320</v>
      </c>
      <c r="E112" s="352" t="s">
        <v>321</v>
      </c>
      <c r="F112" s="352">
        <v>0.77100000000000002</v>
      </c>
      <c r="H112" s="352">
        <v>9981</v>
      </c>
      <c r="I112" s="352">
        <v>0.44800000000000001</v>
      </c>
      <c r="O112" s="352">
        <v>182.53399999999999</v>
      </c>
      <c r="P112" s="352">
        <v>181.172</v>
      </c>
      <c r="S112" s="352" t="s">
        <v>619</v>
      </c>
      <c r="T112" s="352">
        <v>0</v>
      </c>
      <c r="U112" s="352" t="s">
        <v>620</v>
      </c>
      <c r="V112" s="352" t="s">
        <v>705</v>
      </c>
      <c r="X112" s="352" t="s">
        <v>705</v>
      </c>
      <c r="Y112" s="352">
        <v>1</v>
      </c>
      <c r="Z112" s="352">
        <v>13.2</v>
      </c>
      <c r="AA112" s="352">
        <v>38.4</v>
      </c>
      <c r="AB112" s="352">
        <v>25.2</v>
      </c>
      <c r="AC112" s="352">
        <v>1.361</v>
      </c>
      <c r="AG112" s="352">
        <v>6816</v>
      </c>
      <c r="AK112" s="352" t="s">
        <v>862</v>
      </c>
      <c r="AL112" s="352" t="s">
        <v>884</v>
      </c>
      <c r="AM112" s="352" t="s">
        <v>2056</v>
      </c>
      <c r="AS112" s="352">
        <v>0</v>
      </c>
      <c r="AT112" s="352">
        <v>0.68313250000000003</v>
      </c>
      <c r="AW112" s="352" t="s">
        <v>2057</v>
      </c>
    </row>
    <row r="113" spans="1:49">
      <c r="A113" s="352" t="s">
        <v>947</v>
      </c>
      <c r="B113" s="352" t="s">
        <v>1898</v>
      </c>
      <c r="C113" s="352">
        <v>29</v>
      </c>
      <c r="D113" s="352" t="s">
        <v>320</v>
      </c>
      <c r="E113" s="352" t="s">
        <v>321</v>
      </c>
      <c r="F113" s="352">
        <v>0.77100000000000002</v>
      </c>
      <c r="H113" s="352">
        <v>9993</v>
      </c>
      <c r="I113" s="352">
        <v>0</v>
      </c>
      <c r="O113" s="352">
        <v>183.27099999999999</v>
      </c>
      <c r="P113" s="352">
        <v>181.905</v>
      </c>
      <c r="S113" s="352" t="s">
        <v>619</v>
      </c>
      <c r="T113" s="352">
        <v>0</v>
      </c>
      <c r="U113" s="352" t="s">
        <v>620</v>
      </c>
      <c r="V113" s="352" t="s">
        <v>705</v>
      </c>
      <c r="X113" s="352" t="s">
        <v>705</v>
      </c>
      <c r="Y113" s="352">
        <v>2</v>
      </c>
      <c r="Z113" s="352">
        <v>53.5</v>
      </c>
      <c r="AA113" s="352">
        <v>78.599999999999994</v>
      </c>
      <c r="AB113" s="352">
        <v>25.2</v>
      </c>
      <c r="AC113" s="352">
        <v>1.3660000000000001</v>
      </c>
      <c r="AG113" s="352">
        <v>6821</v>
      </c>
      <c r="AK113" s="352" t="s">
        <v>866</v>
      </c>
      <c r="AL113" s="352" t="s">
        <v>708</v>
      </c>
      <c r="AM113" s="352" t="s">
        <v>2058</v>
      </c>
      <c r="AS113" s="352">
        <v>1</v>
      </c>
      <c r="AT113" s="352">
        <v>0.68282690000000001</v>
      </c>
      <c r="AW113" s="352" t="s">
        <v>2057</v>
      </c>
    </row>
    <row r="114" spans="1:49">
      <c r="A114" s="352" t="s">
        <v>949</v>
      </c>
      <c r="B114" s="352" t="s">
        <v>1898</v>
      </c>
      <c r="C114" s="352">
        <v>29</v>
      </c>
      <c r="D114" s="352" t="s">
        <v>320</v>
      </c>
      <c r="E114" s="352" t="s">
        <v>321</v>
      </c>
      <c r="F114" s="352">
        <v>0.77100000000000002</v>
      </c>
      <c r="G114" s="352" t="s">
        <v>630</v>
      </c>
      <c r="H114" s="352">
        <v>610</v>
      </c>
      <c r="I114" s="352">
        <v>10.757</v>
      </c>
      <c r="N114" s="352">
        <v>3.1919884000000001</v>
      </c>
      <c r="O114" s="352">
        <v>14.413</v>
      </c>
      <c r="P114" s="352">
        <v>14.304</v>
      </c>
      <c r="S114" s="352" t="s">
        <v>619</v>
      </c>
      <c r="T114" s="352">
        <v>0</v>
      </c>
      <c r="U114" s="352" t="s">
        <v>620</v>
      </c>
      <c r="V114" s="352" t="s">
        <v>705</v>
      </c>
      <c r="X114" s="352" t="s">
        <v>705</v>
      </c>
      <c r="Y114" s="352">
        <v>3</v>
      </c>
      <c r="Z114" s="352">
        <v>78.599999999999994</v>
      </c>
      <c r="AA114" s="352">
        <v>140.9</v>
      </c>
      <c r="AB114" s="352">
        <v>62.3</v>
      </c>
      <c r="AC114" s="352">
        <v>0.109</v>
      </c>
      <c r="AG114" s="352">
        <v>421</v>
      </c>
      <c r="AK114" s="352" t="s">
        <v>866</v>
      </c>
      <c r="AL114" s="352" t="s">
        <v>708</v>
      </c>
      <c r="AM114" s="352" t="s">
        <v>2058</v>
      </c>
      <c r="AS114" s="352">
        <v>0</v>
      </c>
      <c r="AT114" s="352">
        <v>0.69017229999999996</v>
      </c>
      <c r="AW114" s="352" t="s">
        <v>2057</v>
      </c>
    </row>
    <row r="115" spans="1:49">
      <c r="A115" s="352" t="s">
        <v>951</v>
      </c>
      <c r="B115" s="352" t="s">
        <v>1898</v>
      </c>
      <c r="C115" s="352">
        <v>29</v>
      </c>
      <c r="D115" s="352" t="s">
        <v>320</v>
      </c>
      <c r="E115" s="352" t="s">
        <v>321</v>
      </c>
      <c r="F115" s="352">
        <v>0.77100000000000002</v>
      </c>
      <c r="G115" s="352" t="s">
        <v>634</v>
      </c>
      <c r="J115" s="352">
        <v>2120</v>
      </c>
      <c r="K115" s="352">
        <v>9.9139999999999997</v>
      </c>
      <c r="N115" s="352">
        <v>26.287670599999998</v>
      </c>
      <c r="O115" s="352">
        <v>63.362000000000002</v>
      </c>
      <c r="Q115" s="352">
        <v>62.353000000000002</v>
      </c>
      <c r="S115" s="352" t="s">
        <v>635</v>
      </c>
      <c r="T115" s="352">
        <v>89</v>
      </c>
      <c r="U115" s="352" t="s">
        <v>620</v>
      </c>
      <c r="V115" s="352" t="s">
        <v>705</v>
      </c>
      <c r="X115" s="352" t="s">
        <v>705</v>
      </c>
      <c r="Y115" s="352">
        <v>4</v>
      </c>
      <c r="Z115" s="352">
        <v>201.3</v>
      </c>
      <c r="AA115" s="352">
        <v>288.10000000000002</v>
      </c>
      <c r="AB115" s="352">
        <v>86.8</v>
      </c>
      <c r="AD115" s="352">
        <v>0.746</v>
      </c>
      <c r="AE115" s="352">
        <v>0.26300000000000001</v>
      </c>
      <c r="AH115" s="352">
        <v>2547</v>
      </c>
      <c r="AI115" s="352">
        <v>2989</v>
      </c>
      <c r="AN115" s="352" t="s">
        <v>721</v>
      </c>
      <c r="AO115" s="352" t="s">
        <v>722</v>
      </c>
      <c r="AP115" s="352" t="s">
        <v>1840</v>
      </c>
      <c r="AS115" s="352">
        <v>0</v>
      </c>
      <c r="AU115" s="352">
        <v>1.1966338999999999</v>
      </c>
      <c r="AW115" s="352" t="s">
        <v>2057</v>
      </c>
    </row>
    <row r="116" spans="1:49">
      <c r="A116" s="352" t="s">
        <v>953</v>
      </c>
      <c r="B116" s="352" t="s">
        <v>1898</v>
      </c>
      <c r="C116" s="352">
        <v>29</v>
      </c>
      <c r="D116" s="352" t="s">
        <v>320</v>
      </c>
      <c r="E116" s="352" t="s">
        <v>321</v>
      </c>
      <c r="F116" s="352">
        <v>0.77100000000000002</v>
      </c>
      <c r="J116" s="352">
        <v>6376</v>
      </c>
      <c r="K116" s="352">
        <v>-10.731</v>
      </c>
      <c r="O116" s="352">
        <v>181.78299999999999</v>
      </c>
      <c r="Q116" s="352">
        <v>178.93600000000001</v>
      </c>
      <c r="S116" s="352" t="s">
        <v>635</v>
      </c>
      <c r="T116" s="352">
        <v>89</v>
      </c>
      <c r="U116" s="352" t="s">
        <v>620</v>
      </c>
      <c r="V116" s="352" t="s">
        <v>705</v>
      </c>
      <c r="X116" s="352" t="s">
        <v>705</v>
      </c>
      <c r="Y116" s="352">
        <v>5</v>
      </c>
      <c r="Z116" s="352">
        <v>437.8</v>
      </c>
      <c r="AA116" s="352">
        <v>473</v>
      </c>
      <c r="AB116" s="352">
        <v>35.200000000000003</v>
      </c>
      <c r="AD116" s="352">
        <v>2.1</v>
      </c>
      <c r="AE116" s="352">
        <v>0.748</v>
      </c>
      <c r="AH116" s="352">
        <v>7478</v>
      </c>
      <c r="AI116" s="352">
        <v>8875</v>
      </c>
      <c r="AN116" s="352" t="s">
        <v>1097</v>
      </c>
      <c r="AO116" s="352" t="s">
        <v>639</v>
      </c>
      <c r="AP116" s="352" t="s">
        <v>2059</v>
      </c>
      <c r="AS116" s="352">
        <v>0</v>
      </c>
      <c r="AU116" s="352">
        <v>1.1734405000000001</v>
      </c>
      <c r="AW116" s="352" t="s">
        <v>2057</v>
      </c>
    </row>
    <row r="117" spans="1:49">
      <c r="A117" s="352" t="s">
        <v>955</v>
      </c>
      <c r="B117" s="352" t="s">
        <v>1898</v>
      </c>
      <c r="C117" s="352">
        <v>29</v>
      </c>
      <c r="D117" s="352" t="s">
        <v>320</v>
      </c>
      <c r="E117" s="352" t="s">
        <v>321</v>
      </c>
      <c r="F117" s="352">
        <v>0.77100000000000002</v>
      </c>
      <c r="J117" s="352">
        <v>6387</v>
      </c>
      <c r="K117" s="352">
        <v>-11.5</v>
      </c>
      <c r="O117" s="352">
        <v>182.227</v>
      </c>
      <c r="Q117" s="352">
        <v>179.375</v>
      </c>
      <c r="S117" s="352" t="s">
        <v>635</v>
      </c>
      <c r="T117" s="352">
        <v>89</v>
      </c>
      <c r="U117" s="352" t="s">
        <v>620</v>
      </c>
      <c r="V117" s="352" t="s">
        <v>705</v>
      </c>
      <c r="X117" s="352" t="s">
        <v>705</v>
      </c>
      <c r="Y117" s="352">
        <v>6</v>
      </c>
      <c r="Z117" s="352">
        <v>488.1</v>
      </c>
      <c r="AA117" s="352">
        <v>523.29999999999995</v>
      </c>
      <c r="AB117" s="352">
        <v>35.200000000000003</v>
      </c>
      <c r="AD117" s="352">
        <v>2.1030000000000002</v>
      </c>
      <c r="AE117" s="352">
        <v>0.749</v>
      </c>
      <c r="AH117" s="352">
        <v>7487</v>
      </c>
      <c r="AI117" s="352">
        <v>8886</v>
      </c>
      <c r="AN117" s="352" t="s">
        <v>636</v>
      </c>
      <c r="AO117" s="352" t="s">
        <v>741</v>
      </c>
      <c r="AP117" s="352" t="s">
        <v>2060</v>
      </c>
      <c r="AS117" s="352">
        <v>1</v>
      </c>
      <c r="AU117" s="352">
        <v>1.1725515</v>
      </c>
      <c r="AW117" s="352" t="s">
        <v>2057</v>
      </c>
    </row>
    <row r="118" spans="1:49">
      <c r="A118" s="352" t="s">
        <v>959</v>
      </c>
      <c r="B118" s="352" t="s">
        <v>1898</v>
      </c>
      <c r="C118" s="352">
        <v>30</v>
      </c>
      <c r="D118" s="352" t="s">
        <v>320</v>
      </c>
      <c r="E118" s="352" t="s">
        <v>321</v>
      </c>
      <c r="F118" s="352">
        <v>0.77100000000000002</v>
      </c>
      <c r="L118" s="352">
        <v>22576</v>
      </c>
      <c r="M118" s="352">
        <v>9.6</v>
      </c>
      <c r="O118" s="352">
        <v>131.06200000000001</v>
      </c>
      <c r="R118" s="352">
        <v>124.809</v>
      </c>
      <c r="S118" s="352" t="s">
        <v>645</v>
      </c>
      <c r="T118" s="352">
        <v>0</v>
      </c>
      <c r="U118" s="352" t="s">
        <v>646</v>
      </c>
      <c r="V118" s="352" t="s">
        <v>673</v>
      </c>
      <c r="X118" s="352" t="s">
        <v>675</v>
      </c>
      <c r="Y118" s="352">
        <v>1</v>
      </c>
      <c r="Z118" s="352">
        <v>29.7</v>
      </c>
      <c r="AA118" s="352">
        <v>83.2</v>
      </c>
      <c r="AB118" s="352">
        <v>53.5</v>
      </c>
      <c r="AF118" s="352">
        <v>6.2530000000000001</v>
      </c>
      <c r="AJ118" s="352">
        <v>4508</v>
      </c>
      <c r="AQ118" s="352" t="s">
        <v>1279</v>
      </c>
      <c r="AR118" s="352" t="s">
        <v>1775</v>
      </c>
      <c r="AS118" s="352">
        <v>1</v>
      </c>
      <c r="AV118" s="352">
        <v>5.0099716000000001</v>
      </c>
      <c r="AW118" s="352" t="s">
        <v>2061</v>
      </c>
    </row>
    <row r="119" spans="1:49">
      <c r="A119" s="352" t="s">
        <v>962</v>
      </c>
      <c r="B119" s="352" t="s">
        <v>1898</v>
      </c>
      <c r="C119" s="352">
        <v>30</v>
      </c>
      <c r="D119" s="352" t="s">
        <v>320</v>
      </c>
      <c r="E119" s="352" t="s">
        <v>321</v>
      </c>
      <c r="F119" s="352">
        <v>0.77100000000000002</v>
      </c>
      <c r="G119" s="352" t="s">
        <v>764</v>
      </c>
      <c r="L119" s="352">
        <v>6858</v>
      </c>
      <c r="M119" s="352">
        <v>-1.548</v>
      </c>
      <c r="O119" s="352">
        <v>10.917</v>
      </c>
      <c r="R119" s="352">
        <v>10.401</v>
      </c>
      <c r="S119" s="352" t="s">
        <v>645</v>
      </c>
      <c r="T119" s="352">
        <v>0</v>
      </c>
      <c r="U119" s="352" t="s">
        <v>646</v>
      </c>
      <c r="V119" s="352" t="s">
        <v>673</v>
      </c>
      <c r="X119" s="352" t="s">
        <v>675</v>
      </c>
      <c r="Y119" s="352">
        <v>2</v>
      </c>
      <c r="Z119" s="352">
        <v>229.1</v>
      </c>
      <c r="AA119" s="352">
        <v>260.2</v>
      </c>
      <c r="AB119" s="352">
        <v>31.1</v>
      </c>
      <c r="AF119" s="352">
        <v>0.51600000000000001</v>
      </c>
      <c r="AJ119" s="352">
        <v>1389</v>
      </c>
      <c r="AQ119" s="352" t="s">
        <v>749</v>
      </c>
      <c r="AR119" s="352" t="s">
        <v>2062</v>
      </c>
      <c r="AS119" s="352">
        <v>0</v>
      </c>
      <c r="AV119" s="352">
        <v>4.9592156000000003</v>
      </c>
      <c r="AW119" s="352" t="s">
        <v>2061</v>
      </c>
    </row>
    <row r="120" spans="1:49">
      <c r="A120" s="352" t="s">
        <v>965</v>
      </c>
      <c r="B120" s="352" t="s">
        <v>1898</v>
      </c>
      <c r="C120" s="352">
        <v>30</v>
      </c>
      <c r="D120" s="352" t="s">
        <v>320</v>
      </c>
      <c r="E120" s="352" t="s">
        <v>321</v>
      </c>
      <c r="F120" s="352">
        <v>0.77100000000000002</v>
      </c>
      <c r="L120" s="352">
        <v>22342</v>
      </c>
      <c r="M120" s="352">
        <v>9.64</v>
      </c>
      <c r="O120" s="352">
        <v>128.12799999999999</v>
      </c>
      <c r="R120" s="352">
        <v>122.015</v>
      </c>
      <c r="S120" s="352" t="s">
        <v>645</v>
      </c>
      <c r="T120" s="352">
        <v>0</v>
      </c>
      <c r="U120" s="352" t="s">
        <v>646</v>
      </c>
      <c r="V120" s="352" t="s">
        <v>673</v>
      </c>
      <c r="X120" s="352" t="s">
        <v>675</v>
      </c>
      <c r="Y120" s="352">
        <v>3</v>
      </c>
      <c r="Z120" s="352">
        <v>412.8</v>
      </c>
      <c r="AA120" s="352">
        <v>464.8</v>
      </c>
      <c r="AB120" s="352">
        <v>52</v>
      </c>
      <c r="AF120" s="352">
        <v>6.1130000000000004</v>
      </c>
      <c r="AJ120" s="352">
        <v>4461</v>
      </c>
      <c r="AQ120" s="352" t="s">
        <v>839</v>
      </c>
      <c r="AR120" s="352" t="s">
        <v>2063</v>
      </c>
      <c r="AS120" s="352">
        <v>0</v>
      </c>
      <c r="AV120" s="352">
        <v>5.0101526999999999</v>
      </c>
      <c r="AW120" s="352" t="s">
        <v>2061</v>
      </c>
    </row>
    <row r="121" spans="1:49">
      <c r="A121" s="352" t="s">
        <v>968</v>
      </c>
      <c r="B121" s="352" t="s">
        <v>1898</v>
      </c>
      <c r="C121" s="352">
        <v>31</v>
      </c>
      <c r="D121" s="352" t="s">
        <v>322</v>
      </c>
      <c r="E121" s="352" t="s">
        <v>323</v>
      </c>
      <c r="F121" s="352">
        <v>0.82099999999999995</v>
      </c>
      <c r="H121" s="352">
        <v>10031</v>
      </c>
      <c r="I121" s="352">
        <v>0.41699999999999998</v>
      </c>
      <c r="O121" s="352">
        <v>183.411</v>
      </c>
      <c r="P121" s="352">
        <v>182.04300000000001</v>
      </c>
      <c r="S121" s="352" t="s">
        <v>619</v>
      </c>
      <c r="T121" s="352">
        <v>0</v>
      </c>
      <c r="U121" s="352" t="s">
        <v>620</v>
      </c>
      <c r="V121" s="352" t="s">
        <v>705</v>
      </c>
      <c r="X121" s="352" t="s">
        <v>705</v>
      </c>
      <c r="Y121" s="352">
        <v>1</v>
      </c>
      <c r="Z121" s="352">
        <v>13.2</v>
      </c>
      <c r="AA121" s="352">
        <v>38.4</v>
      </c>
      <c r="AB121" s="352">
        <v>25.2</v>
      </c>
      <c r="AC121" s="352">
        <v>1.3680000000000001</v>
      </c>
      <c r="AG121" s="352">
        <v>6850</v>
      </c>
      <c r="AK121" s="352" t="s">
        <v>883</v>
      </c>
      <c r="AL121" s="352" t="s">
        <v>924</v>
      </c>
      <c r="AM121" s="352" t="s">
        <v>2064</v>
      </c>
      <c r="AS121" s="352">
        <v>0</v>
      </c>
      <c r="AT121" s="352">
        <v>0.68313270000000004</v>
      </c>
      <c r="AW121" s="352" t="s">
        <v>2065</v>
      </c>
    </row>
    <row r="122" spans="1:49">
      <c r="A122" s="352" t="s">
        <v>970</v>
      </c>
      <c r="B122" s="352" t="s">
        <v>1898</v>
      </c>
      <c r="C122" s="352">
        <v>31</v>
      </c>
      <c r="D122" s="352" t="s">
        <v>322</v>
      </c>
      <c r="E122" s="352" t="s">
        <v>323</v>
      </c>
      <c r="F122" s="352">
        <v>0.82099999999999995</v>
      </c>
      <c r="H122" s="352">
        <v>10047</v>
      </c>
      <c r="I122" s="352">
        <v>0</v>
      </c>
      <c r="O122" s="352">
        <v>184.071</v>
      </c>
      <c r="P122" s="352">
        <v>182.69800000000001</v>
      </c>
      <c r="S122" s="352" t="s">
        <v>619</v>
      </c>
      <c r="T122" s="352">
        <v>0</v>
      </c>
      <c r="U122" s="352" t="s">
        <v>620</v>
      </c>
      <c r="V122" s="352" t="s">
        <v>705</v>
      </c>
      <c r="X122" s="352" t="s">
        <v>705</v>
      </c>
      <c r="Y122" s="352">
        <v>2</v>
      </c>
      <c r="Z122" s="352">
        <v>53.5</v>
      </c>
      <c r="AA122" s="352">
        <v>78.599999999999994</v>
      </c>
      <c r="AB122" s="352">
        <v>25.2</v>
      </c>
      <c r="AC122" s="352">
        <v>1.3720000000000001</v>
      </c>
      <c r="AG122" s="352">
        <v>6858</v>
      </c>
      <c r="AK122" s="352" t="s">
        <v>928</v>
      </c>
      <c r="AL122" s="352" t="s">
        <v>708</v>
      </c>
      <c r="AM122" s="352" t="s">
        <v>2066</v>
      </c>
      <c r="AS122" s="352">
        <v>1</v>
      </c>
      <c r="AT122" s="352">
        <v>0.68284769999999995</v>
      </c>
      <c r="AW122" s="352" t="s">
        <v>2065</v>
      </c>
    </row>
    <row r="123" spans="1:49">
      <c r="A123" s="352" t="s">
        <v>972</v>
      </c>
      <c r="B123" s="352" t="s">
        <v>1898</v>
      </c>
      <c r="C123" s="352">
        <v>31</v>
      </c>
      <c r="D123" s="352" t="s">
        <v>322</v>
      </c>
      <c r="E123" s="352" t="s">
        <v>323</v>
      </c>
      <c r="F123" s="352">
        <v>0.82099999999999995</v>
      </c>
      <c r="G123" s="352" t="s">
        <v>630</v>
      </c>
      <c r="H123" s="352">
        <v>1230</v>
      </c>
      <c r="I123" s="352">
        <v>7.141</v>
      </c>
      <c r="N123" s="352">
        <v>5.9893270000000003</v>
      </c>
      <c r="O123" s="352">
        <v>28.797999999999998</v>
      </c>
      <c r="P123" s="352">
        <v>28.581</v>
      </c>
      <c r="S123" s="352" t="s">
        <v>619</v>
      </c>
      <c r="T123" s="352">
        <v>0</v>
      </c>
      <c r="U123" s="352" t="s">
        <v>620</v>
      </c>
      <c r="V123" s="352" t="s">
        <v>705</v>
      </c>
      <c r="X123" s="352" t="s">
        <v>705</v>
      </c>
      <c r="Y123" s="352">
        <v>3</v>
      </c>
      <c r="Z123" s="352">
        <v>78.599999999999994</v>
      </c>
      <c r="AA123" s="352">
        <v>144.69999999999999</v>
      </c>
      <c r="AB123" s="352">
        <v>66</v>
      </c>
      <c r="AC123" s="352">
        <v>0.216</v>
      </c>
      <c r="AG123" s="352">
        <v>846</v>
      </c>
      <c r="AK123" s="352" t="s">
        <v>928</v>
      </c>
      <c r="AL123" s="352" t="s">
        <v>708</v>
      </c>
      <c r="AM123" s="352" t="s">
        <v>2066</v>
      </c>
      <c r="AS123" s="352">
        <v>0</v>
      </c>
      <c r="AT123" s="352">
        <v>0.68772420000000001</v>
      </c>
      <c r="AW123" s="352" t="s">
        <v>2065</v>
      </c>
    </row>
    <row r="124" spans="1:49">
      <c r="A124" s="352" t="s">
        <v>976</v>
      </c>
      <c r="B124" s="352" t="s">
        <v>1898</v>
      </c>
      <c r="C124" s="352">
        <v>31</v>
      </c>
      <c r="D124" s="352" t="s">
        <v>322</v>
      </c>
      <c r="E124" s="352" t="s">
        <v>323</v>
      </c>
      <c r="F124" s="352">
        <v>0.82099999999999995</v>
      </c>
      <c r="G124" s="352" t="s">
        <v>634</v>
      </c>
      <c r="J124" s="352">
        <v>3620</v>
      </c>
      <c r="K124" s="352">
        <v>3.9430000000000001</v>
      </c>
      <c r="N124" s="352">
        <v>42.146758300000002</v>
      </c>
      <c r="O124" s="352">
        <v>108.176</v>
      </c>
      <c r="Q124" s="352">
        <v>106.46</v>
      </c>
      <c r="S124" s="352" t="s">
        <v>635</v>
      </c>
      <c r="T124" s="352">
        <v>89</v>
      </c>
      <c r="U124" s="352" t="s">
        <v>620</v>
      </c>
      <c r="V124" s="352" t="s">
        <v>705</v>
      </c>
      <c r="X124" s="352" t="s">
        <v>705</v>
      </c>
      <c r="Y124" s="352">
        <v>4</v>
      </c>
      <c r="Z124" s="352">
        <v>200</v>
      </c>
      <c r="AA124" s="352">
        <v>291.2</v>
      </c>
      <c r="AB124" s="352">
        <v>91.2</v>
      </c>
      <c r="AD124" s="352">
        <v>1.2669999999999999</v>
      </c>
      <c r="AE124" s="352">
        <v>0.44900000000000001</v>
      </c>
      <c r="AH124" s="352">
        <v>4334</v>
      </c>
      <c r="AI124" s="352">
        <v>5097</v>
      </c>
      <c r="AN124" s="352" t="s">
        <v>832</v>
      </c>
      <c r="AO124" s="352" t="s">
        <v>667</v>
      </c>
      <c r="AP124" s="352" t="s">
        <v>2067</v>
      </c>
      <c r="AS124" s="352">
        <v>0</v>
      </c>
      <c r="AU124" s="352">
        <v>1.1899499</v>
      </c>
      <c r="AW124" s="352" t="s">
        <v>2065</v>
      </c>
    </row>
    <row r="125" spans="1:49">
      <c r="A125" s="352" t="s">
        <v>978</v>
      </c>
      <c r="B125" s="352" t="s">
        <v>1898</v>
      </c>
      <c r="C125" s="352">
        <v>31</v>
      </c>
      <c r="D125" s="352" t="s">
        <v>322</v>
      </c>
      <c r="E125" s="352" t="s">
        <v>323</v>
      </c>
      <c r="F125" s="352">
        <v>0.82099999999999995</v>
      </c>
      <c r="J125" s="352">
        <v>6317</v>
      </c>
      <c r="K125" s="352">
        <v>-10.864000000000001</v>
      </c>
      <c r="O125" s="352">
        <v>180.191</v>
      </c>
      <c r="Q125" s="352">
        <v>177.369</v>
      </c>
      <c r="S125" s="352" t="s">
        <v>635</v>
      </c>
      <c r="T125" s="352">
        <v>89</v>
      </c>
      <c r="U125" s="352" t="s">
        <v>620</v>
      </c>
      <c r="V125" s="352" t="s">
        <v>705</v>
      </c>
      <c r="X125" s="352" t="s">
        <v>705</v>
      </c>
      <c r="Y125" s="352">
        <v>5</v>
      </c>
      <c r="Z125" s="352">
        <v>438.4</v>
      </c>
      <c r="AA125" s="352">
        <v>473</v>
      </c>
      <c r="AB125" s="352">
        <v>34.6</v>
      </c>
      <c r="AD125" s="352">
        <v>2.081</v>
      </c>
      <c r="AE125" s="352">
        <v>0.74099999999999999</v>
      </c>
      <c r="AH125" s="352">
        <v>7407</v>
      </c>
      <c r="AI125" s="352">
        <v>8792</v>
      </c>
      <c r="AN125" s="352" t="s">
        <v>1000</v>
      </c>
      <c r="AO125" s="352" t="s">
        <v>669</v>
      </c>
      <c r="AP125" s="352" t="s">
        <v>1181</v>
      </c>
      <c r="AS125" s="352">
        <v>0</v>
      </c>
      <c r="AU125" s="352">
        <v>1.173206</v>
      </c>
      <c r="AW125" s="352" t="s">
        <v>2065</v>
      </c>
    </row>
    <row r="126" spans="1:49">
      <c r="A126" s="352" t="s">
        <v>981</v>
      </c>
      <c r="B126" s="352" t="s">
        <v>1898</v>
      </c>
      <c r="C126" s="352">
        <v>31</v>
      </c>
      <c r="D126" s="352" t="s">
        <v>322</v>
      </c>
      <c r="E126" s="352" t="s">
        <v>323</v>
      </c>
      <c r="F126" s="352">
        <v>0.82099999999999995</v>
      </c>
      <c r="J126" s="352">
        <v>6342</v>
      </c>
      <c r="K126" s="352">
        <v>-11.5</v>
      </c>
      <c r="O126" s="352">
        <v>181.268</v>
      </c>
      <c r="Q126" s="352">
        <v>178.43199999999999</v>
      </c>
      <c r="S126" s="352" t="s">
        <v>635</v>
      </c>
      <c r="T126" s="352">
        <v>89</v>
      </c>
      <c r="U126" s="352" t="s">
        <v>620</v>
      </c>
      <c r="V126" s="352" t="s">
        <v>705</v>
      </c>
      <c r="X126" s="352" t="s">
        <v>705</v>
      </c>
      <c r="Y126" s="352">
        <v>6</v>
      </c>
      <c r="Z126" s="352">
        <v>488.1</v>
      </c>
      <c r="AA126" s="352">
        <v>523.29999999999995</v>
      </c>
      <c r="AB126" s="352">
        <v>35.200000000000003</v>
      </c>
      <c r="AD126" s="352">
        <v>2.0920000000000001</v>
      </c>
      <c r="AE126" s="352">
        <v>0.745</v>
      </c>
      <c r="AH126" s="352">
        <v>7434</v>
      </c>
      <c r="AI126" s="352">
        <v>8821</v>
      </c>
      <c r="AN126" s="352" t="s">
        <v>1000</v>
      </c>
      <c r="AO126" s="352" t="s">
        <v>637</v>
      </c>
      <c r="AP126" s="352" t="s">
        <v>848</v>
      </c>
      <c r="AS126" s="352">
        <v>1</v>
      </c>
      <c r="AU126" s="352">
        <v>1.1724676999999999</v>
      </c>
      <c r="AW126" s="352" t="s">
        <v>2065</v>
      </c>
    </row>
    <row r="127" spans="1:49">
      <c r="A127" s="352" t="s">
        <v>470</v>
      </c>
      <c r="B127" s="352" t="s">
        <v>1898</v>
      </c>
      <c r="C127" s="352">
        <v>32</v>
      </c>
      <c r="D127" s="352" t="s">
        <v>322</v>
      </c>
      <c r="E127" s="352" t="s">
        <v>323</v>
      </c>
      <c r="F127" s="352">
        <v>0.82099999999999995</v>
      </c>
      <c r="L127" s="352">
        <v>22560</v>
      </c>
      <c r="M127" s="352">
        <v>9.6</v>
      </c>
      <c r="O127" s="352">
        <v>131.244</v>
      </c>
      <c r="R127" s="352">
        <v>124.982</v>
      </c>
      <c r="S127" s="352" t="s">
        <v>645</v>
      </c>
      <c r="T127" s="352">
        <v>0</v>
      </c>
      <c r="U127" s="352" t="s">
        <v>646</v>
      </c>
      <c r="V127" s="352" t="s">
        <v>673</v>
      </c>
      <c r="X127" s="352" t="s">
        <v>675</v>
      </c>
      <c r="Y127" s="352">
        <v>1</v>
      </c>
      <c r="Z127" s="352">
        <v>29.7</v>
      </c>
      <c r="AA127" s="352">
        <v>83</v>
      </c>
      <c r="AB127" s="352">
        <v>53.3</v>
      </c>
      <c r="AF127" s="352">
        <v>6.2619999999999996</v>
      </c>
      <c r="AJ127" s="352">
        <v>4504</v>
      </c>
      <c r="AQ127" s="352" t="s">
        <v>1298</v>
      </c>
      <c r="AR127" s="352" t="s">
        <v>2068</v>
      </c>
      <c r="AS127" s="352">
        <v>1</v>
      </c>
      <c r="AV127" s="352">
        <v>5.0104015999999998</v>
      </c>
      <c r="AW127" s="352" t="s">
        <v>2069</v>
      </c>
    </row>
    <row r="128" spans="1:49">
      <c r="A128" s="352" t="s">
        <v>987</v>
      </c>
      <c r="B128" s="352" t="s">
        <v>1898</v>
      </c>
      <c r="C128" s="352">
        <v>32</v>
      </c>
      <c r="D128" s="352" t="s">
        <v>322</v>
      </c>
      <c r="E128" s="352" t="s">
        <v>323</v>
      </c>
      <c r="F128" s="352">
        <v>0.82099999999999995</v>
      </c>
      <c r="G128" s="352" t="s">
        <v>764</v>
      </c>
      <c r="L128" s="352">
        <v>1708</v>
      </c>
      <c r="M128" s="352">
        <v>12.727</v>
      </c>
      <c r="O128" s="352">
        <v>3.26</v>
      </c>
      <c r="R128" s="352">
        <v>3.1040000000000001</v>
      </c>
      <c r="S128" s="352" t="s">
        <v>645</v>
      </c>
      <c r="T128" s="352">
        <v>0</v>
      </c>
      <c r="U128" s="352" t="s">
        <v>646</v>
      </c>
      <c r="V128" s="352" t="s">
        <v>673</v>
      </c>
      <c r="X128" s="352" t="s">
        <v>675</v>
      </c>
      <c r="Y128" s="352">
        <v>2</v>
      </c>
      <c r="Z128" s="352">
        <v>231.8</v>
      </c>
      <c r="AA128" s="352">
        <v>259.60000000000002</v>
      </c>
      <c r="AB128" s="352">
        <v>27.8</v>
      </c>
      <c r="AF128" s="352">
        <v>0.156</v>
      </c>
      <c r="AJ128" s="352">
        <v>341</v>
      </c>
      <c r="AQ128" s="352" t="s">
        <v>712</v>
      </c>
      <c r="AR128" s="352" t="s">
        <v>1714</v>
      </c>
      <c r="AS128" s="352">
        <v>0</v>
      </c>
      <c r="AV128" s="352">
        <v>5.0246399999999998</v>
      </c>
      <c r="AW128" s="352" t="s">
        <v>2069</v>
      </c>
    </row>
    <row r="129" spans="1:49">
      <c r="A129" s="352" t="s">
        <v>990</v>
      </c>
      <c r="B129" s="352" t="s">
        <v>1898</v>
      </c>
      <c r="C129" s="352">
        <v>32</v>
      </c>
      <c r="D129" s="352" t="s">
        <v>322</v>
      </c>
      <c r="E129" s="352" t="s">
        <v>323</v>
      </c>
      <c r="F129" s="352">
        <v>0.82099999999999995</v>
      </c>
      <c r="L129" s="352">
        <v>22497</v>
      </c>
      <c r="M129" s="352">
        <v>9.6549999999999994</v>
      </c>
      <c r="O129" s="352">
        <v>128.67500000000001</v>
      </c>
      <c r="R129" s="352">
        <v>122.535</v>
      </c>
      <c r="S129" s="352" t="s">
        <v>645</v>
      </c>
      <c r="T129" s="352">
        <v>0</v>
      </c>
      <c r="U129" s="352" t="s">
        <v>646</v>
      </c>
      <c r="V129" s="352" t="s">
        <v>673</v>
      </c>
      <c r="X129" s="352" t="s">
        <v>675</v>
      </c>
      <c r="Y129" s="352">
        <v>3</v>
      </c>
      <c r="Z129" s="352">
        <v>412.8</v>
      </c>
      <c r="AA129" s="352">
        <v>464.8</v>
      </c>
      <c r="AB129" s="352">
        <v>52</v>
      </c>
      <c r="AF129" s="352">
        <v>6.14</v>
      </c>
      <c r="AJ129" s="352">
        <v>4491</v>
      </c>
      <c r="AQ129" s="352" t="s">
        <v>2070</v>
      </c>
      <c r="AR129" s="352" t="s">
        <v>1867</v>
      </c>
      <c r="AS129" s="352">
        <v>0</v>
      </c>
      <c r="AV129" s="352">
        <v>5.0106501000000003</v>
      </c>
      <c r="AW129" s="352" t="s">
        <v>2069</v>
      </c>
    </row>
    <row r="130" spans="1:49">
      <c r="A130" s="352" t="s">
        <v>993</v>
      </c>
      <c r="B130" s="352" t="s">
        <v>1898</v>
      </c>
      <c r="C130" s="352">
        <v>33</v>
      </c>
      <c r="D130" s="352" t="s">
        <v>324</v>
      </c>
      <c r="E130" s="352" t="s">
        <v>325</v>
      </c>
      <c r="F130" s="352">
        <v>0.77900000000000003</v>
      </c>
      <c r="H130" s="352">
        <v>10017</v>
      </c>
      <c r="I130" s="352">
        <v>0.42</v>
      </c>
      <c r="O130" s="352">
        <v>182.916</v>
      </c>
      <c r="P130" s="352">
        <v>181.55199999999999</v>
      </c>
      <c r="S130" s="352" t="s">
        <v>619</v>
      </c>
      <c r="T130" s="352">
        <v>0</v>
      </c>
      <c r="U130" s="352" t="s">
        <v>620</v>
      </c>
      <c r="V130" s="352" t="s">
        <v>1105</v>
      </c>
      <c r="X130" s="352" t="s">
        <v>1105</v>
      </c>
      <c r="Y130" s="352">
        <v>1</v>
      </c>
      <c r="Z130" s="352">
        <v>13.2</v>
      </c>
      <c r="AA130" s="352">
        <v>38.4</v>
      </c>
      <c r="AB130" s="352">
        <v>25.2</v>
      </c>
      <c r="AC130" s="352">
        <v>1.363</v>
      </c>
      <c r="AG130" s="352">
        <v>6837</v>
      </c>
      <c r="AK130" s="352" t="s">
        <v>1299</v>
      </c>
      <c r="AL130" s="352" t="s">
        <v>1566</v>
      </c>
      <c r="AM130" s="352" t="s">
        <v>2071</v>
      </c>
      <c r="AS130" s="352">
        <v>0</v>
      </c>
      <c r="AT130" s="352">
        <v>0.68274049999999997</v>
      </c>
      <c r="AW130" s="352" t="s">
        <v>2072</v>
      </c>
    </row>
    <row r="131" spans="1:49">
      <c r="A131" s="352" t="s">
        <v>995</v>
      </c>
      <c r="B131" s="352" t="s">
        <v>1898</v>
      </c>
      <c r="C131" s="352">
        <v>33</v>
      </c>
      <c r="D131" s="352" t="s">
        <v>324</v>
      </c>
      <c r="E131" s="352" t="s">
        <v>325</v>
      </c>
      <c r="F131" s="352">
        <v>0.77900000000000003</v>
      </c>
      <c r="H131" s="352">
        <v>10021</v>
      </c>
      <c r="I131" s="352">
        <v>0</v>
      </c>
      <c r="O131" s="352">
        <v>183.815</v>
      </c>
      <c r="P131" s="352">
        <v>182.446</v>
      </c>
      <c r="S131" s="352" t="s">
        <v>619</v>
      </c>
      <c r="T131" s="352">
        <v>0</v>
      </c>
      <c r="U131" s="352" t="s">
        <v>620</v>
      </c>
      <c r="V131" s="352" t="s">
        <v>1105</v>
      </c>
      <c r="X131" s="352" t="s">
        <v>1105</v>
      </c>
      <c r="Y131" s="352">
        <v>2</v>
      </c>
      <c r="Z131" s="352">
        <v>53.5</v>
      </c>
      <c r="AA131" s="352">
        <v>78.599999999999994</v>
      </c>
      <c r="AB131" s="352">
        <v>25.2</v>
      </c>
      <c r="AC131" s="352">
        <v>1.37</v>
      </c>
      <c r="AG131" s="352">
        <v>6836</v>
      </c>
      <c r="AK131" s="352" t="s">
        <v>627</v>
      </c>
      <c r="AL131" s="352" t="s">
        <v>749</v>
      </c>
      <c r="AM131" s="352" t="s">
        <v>2073</v>
      </c>
      <c r="AS131" s="352">
        <v>1</v>
      </c>
      <c r="AT131" s="352">
        <v>0.6824538</v>
      </c>
      <c r="AW131" s="352" t="s">
        <v>2072</v>
      </c>
    </row>
    <row r="132" spans="1:49">
      <c r="A132" s="352" t="s">
        <v>997</v>
      </c>
      <c r="B132" s="352" t="s">
        <v>1898</v>
      </c>
      <c r="C132" s="352">
        <v>33</v>
      </c>
      <c r="D132" s="352" t="s">
        <v>324</v>
      </c>
      <c r="E132" s="352" t="s">
        <v>325</v>
      </c>
      <c r="F132" s="352">
        <v>0.77900000000000003</v>
      </c>
      <c r="G132" s="352" t="s">
        <v>630</v>
      </c>
      <c r="H132" s="352">
        <v>1078</v>
      </c>
      <c r="I132" s="352">
        <v>5.66</v>
      </c>
      <c r="N132" s="352">
        <v>5.5852703999999997</v>
      </c>
      <c r="O132" s="352">
        <v>25.481000000000002</v>
      </c>
      <c r="P132" s="352">
        <v>25.29</v>
      </c>
      <c r="S132" s="352" t="s">
        <v>619</v>
      </c>
      <c r="T132" s="352">
        <v>0</v>
      </c>
      <c r="U132" s="352" t="s">
        <v>620</v>
      </c>
      <c r="V132" s="352" t="s">
        <v>1105</v>
      </c>
      <c r="X132" s="352" t="s">
        <v>1105</v>
      </c>
      <c r="Y132" s="352">
        <v>3</v>
      </c>
      <c r="Z132" s="352">
        <v>78.599999999999994</v>
      </c>
      <c r="AA132" s="352">
        <v>145.30000000000001</v>
      </c>
      <c r="AB132" s="352">
        <v>66.7</v>
      </c>
      <c r="AC132" s="352">
        <v>0.191</v>
      </c>
      <c r="AG132" s="352">
        <v>740</v>
      </c>
      <c r="AK132" s="352" t="s">
        <v>627</v>
      </c>
      <c r="AL132" s="352" t="s">
        <v>749</v>
      </c>
      <c r="AM132" s="352" t="s">
        <v>2073</v>
      </c>
      <c r="AS132" s="352">
        <v>0</v>
      </c>
      <c r="AT132" s="352">
        <v>0.68631609999999998</v>
      </c>
      <c r="AW132" s="352" t="s">
        <v>2072</v>
      </c>
    </row>
    <row r="133" spans="1:49">
      <c r="A133" s="352" t="s">
        <v>999</v>
      </c>
      <c r="B133" s="352" t="s">
        <v>1898</v>
      </c>
      <c r="C133" s="352">
        <v>33</v>
      </c>
      <c r="D133" s="352" t="s">
        <v>324</v>
      </c>
      <c r="E133" s="352" t="s">
        <v>325</v>
      </c>
      <c r="F133" s="352">
        <v>0.77900000000000003</v>
      </c>
      <c r="G133" s="352" t="s">
        <v>634</v>
      </c>
      <c r="J133" s="352">
        <v>3180</v>
      </c>
      <c r="K133" s="352">
        <v>3.927</v>
      </c>
      <c r="N133" s="352">
        <v>39.272961600000002</v>
      </c>
      <c r="O133" s="352">
        <v>95.644000000000005</v>
      </c>
      <c r="Q133" s="352">
        <v>94.126999999999995</v>
      </c>
      <c r="S133" s="352" t="s">
        <v>635</v>
      </c>
      <c r="T133" s="352">
        <v>89</v>
      </c>
      <c r="U133" s="352" t="s">
        <v>620</v>
      </c>
      <c r="V133" s="352" t="s">
        <v>1105</v>
      </c>
      <c r="X133" s="352" t="s">
        <v>1105</v>
      </c>
      <c r="Y133" s="352">
        <v>4</v>
      </c>
      <c r="Z133" s="352">
        <v>201.9</v>
      </c>
      <c r="AA133" s="352">
        <v>292.5</v>
      </c>
      <c r="AB133" s="352">
        <v>90.6</v>
      </c>
      <c r="AD133" s="352">
        <v>1.1200000000000001</v>
      </c>
      <c r="AE133" s="352">
        <v>0.39700000000000002</v>
      </c>
      <c r="AH133" s="352">
        <v>3804</v>
      </c>
      <c r="AI133" s="352">
        <v>4477</v>
      </c>
      <c r="AN133" s="352" t="s">
        <v>642</v>
      </c>
      <c r="AO133" s="352" t="s">
        <v>667</v>
      </c>
      <c r="AP133" s="352" t="s">
        <v>1109</v>
      </c>
      <c r="AS133" s="352">
        <v>0</v>
      </c>
      <c r="AU133" s="352">
        <v>1.18998</v>
      </c>
      <c r="AW133" s="352" t="s">
        <v>2072</v>
      </c>
    </row>
    <row r="134" spans="1:49">
      <c r="A134" s="352" t="s">
        <v>1002</v>
      </c>
      <c r="B134" s="352" t="s">
        <v>1898</v>
      </c>
      <c r="C134" s="352">
        <v>33</v>
      </c>
      <c r="D134" s="352" t="s">
        <v>324</v>
      </c>
      <c r="E134" s="352" t="s">
        <v>325</v>
      </c>
      <c r="F134" s="352">
        <v>0.77900000000000003</v>
      </c>
      <c r="J134" s="352">
        <v>6358</v>
      </c>
      <c r="K134" s="352">
        <v>-10.824</v>
      </c>
      <c r="O134" s="352">
        <v>181.12</v>
      </c>
      <c r="Q134" s="352">
        <v>178.28299999999999</v>
      </c>
      <c r="S134" s="352" t="s">
        <v>635</v>
      </c>
      <c r="T134" s="352">
        <v>89</v>
      </c>
      <c r="U134" s="352" t="s">
        <v>620</v>
      </c>
      <c r="V134" s="352" t="s">
        <v>1105</v>
      </c>
      <c r="X134" s="352" t="s">
        <v>1105</v>
      </c>
      <c r="Y134" s="352">
        <v>5</v>
      </c>
      <c r="Z134" s="352">
        <v>438.4</v>
      </c>
      <c r="AA134" s="352">
        <v>473</v>
      </c>
      <c r="AB134" s="352">
        <v>34.6</v>
      </c>
      <c r="AD134" s="352">
        <v>2.0920000000000001</v>
      </c>
      <c r="AE134" s="352">
        <v>0.745</v>
      </c>
      <c r="AH134" s="352">
        <v>7455</v>
      </c>
      <c r="AI134" s="352">
        <v>8850</v>
      </c>
      <c r="AN134" s="352" t="s">
        <v>636</v>
      </c>
      <c r="AO134" s="352" t="s">
        <v>741</v>
      </c>
      <c r="AP134" s="352" t="s">
        <v>2060</v>
      </c>
      <c r="AS134" s="352">
        <v>0</v>
      </c>
      <c r="AU134" s="352">
        <v>1.1733062000000001</v>
      </c>
      <c r="AW134" s="352" t="s">
        <v>2072</v>
      </c>
    </row>
    <row r="135" spans="1:49">
      <c r="A135" s="352" t="s">
        <v>1004</v>
      </c>
      <c r="B135" s="352" t="s">
        <v>1898</v>
      </c>
      <c r="C135" s="352">
        <v>33</v>
      </c>
      <c r="D135" s="352" t="s">
        <v>324</v>
      </c>
      <c r="E135" s="352" t="s">
        <v>325</v>
      </c>
      <c r="F135" s="352">
        <v>0.77900000000000003</v>
      </c>
      <c r="J135" s="352">
        <v>6342</v>
      </c>
      <c r="K135" s="352">
        <v>-11.5</v>
      </c>
      <c r="O135" s="352">
        <v>181.38499999999999</v>
      </c>
      <c r="Q135" s="352">
        <v>178.54599999999999</v>
      </c>
      <c r="S135" s="352" t="s">
        <v>635</v>
      </c>
      <c r="T135" s="352">
        <v>89</v>
      </c>
      <c r="U135" s="352" t="s">
        <v>620</v>
      </c>
      <c r="V135" s="352" t="s">
        <v>1105</v>
      </c>
      <c r="X135" s="352" t="s">
        <v>1105</v>
      </c>
      <c r="Y135" s="352">
        <v>6</v>
      </c>
      <c r="Z135" s="352">
        <v>488.1</v>
      </c>
      <c r="AA135" s="352">
        <v>523.29999999999995</v>
      </c>
      <c r="AB135" s="352">
        <v>35.200000000000003</v>
      </c>
      <c r="AD135" s="352">
        <v>2.093</v>
      </c>
      <c r="AE135" s="352">
        <v>0.745</v>
      </c>
      <c r="AH135" s="352">
        <v>7434</v>
      </c>
      <c r="AI135" s="352">
        <v>8821</v>
      </c>
      <c r="AN135" s="352" t="s">
        <v>1000</v>
      </c>
      <c r="AO135" s="352" t="s">
        <v>671</v>
      </c>
      <c r="AP135" s="352" t="s">
        <v>2074</v>
      </c>
      <c r="AS135" s="352">
        <v>1</v>
      </c>
      <c r="AU135" s="352">
        <v>1.1725236999999999</v>
      </c>
      <c r="AW135" s="352" t="s">
        <v>2072</v>
      </c>
    </row>
    <row r="136" spans="1:49">
      <c r="A136" s="352" t="s">
        <v>1008</v>
      </c>
      <c r="B136" s="352" t="s">
        <v>1898</v>
      </c>
      <c r="C136" s="352">
        <v>34</v>
      </c>
      <c r="D136" s="352" t="s">
        <v>324</v>
      </c>
      <c r="E136" s="352" t="s">
        <v>325</v>
      </c>
      <c r="F136" s="352">
        <v>0.77900000000000003</v>
      </c>
      <c r="L136" s="352">
        <v>22597</v>
      </c>
      <c r="M136" s="352">
        <v>9.6</v>
      </c>
      <c r="O136" s="352">
        <v>131.01400000000001</v>
      </c>
      <c r="R136" s="352">
        <v>124.764</v>
      </c>
      <c r="S136" s="352" t="s">
        <v>645</v>
      </c>
      <c r="T136" s="352">
        <v>0</v>
      </c>
      <c r="U136" s="352" t="s">
        <v>646</v>
      </c>
      <c r="V136" s="352" t="s">
        <v>673</v>
      </c>
      <c r="X136" s="352" t="s">
        <v>675</v>
      </c>
      <c r="Y136" s="352">
        <v>1</v>
      </c>
      <c r="Z136" s="352">
        <v>29.7</v>
      </c>
      <c r="AA136" s="352">
        <v>83</v>
      </c>
      <c r="AB136" s="352">
        <v>53.3</v>
      </c>
      <c r="AF136" s="352">
        <v>6.25</v>
      </c>
      <c r="AJ136" s="352">
        <v>4512</v>
      </c>
      <c r="AQ136" s="352" t="s">
        <v>788</v>
      </c>
      <c r="AR136" s="352" t="s">
        <v>2075</v>
      </c>
      <c r="AS136" s="352">
        <v>1</v>
      </c>
      <c r="AV136" s="352">
        <v>5.0098431999999997</v>
      </c>
      <c r="AW136" s="352" t="s">
        <v>2076</v>
      </c>
    </row>
    <row r="137" spans="1:49">
      <c r="A137" s="352" t="s">
        <v>1011</v>
      </c>
      <c r="B137" s="352" t="s">
        <v>1898</v>
      </c>
      <c r="C137" s="352">
        <v>34</v>
      </c>
      <c r="D137" s="352" t="s">
        <v>324</v>
      </c>
      <c r="E137" s="352" t="s">
        <v>325</v>
      </c>
      <c r="F137" s="352">
        <v>0.77900000000000003</v>
      </c>
      <c r="G137" s="352" t="s">
        <v>764</v>
      </c>
      <c r="L137" s="352">
        <v>1644</v>
      </c>
      <c r="M137" s="352">
        <v>14.818</v>
      </c>
      <c r="O137" s="352">
        <v>2.6779999999999999</v>
      </c>
      <c r="R137" s="352">
        <v>2.5489999999999999</v>
      </c>
      <c r="S137" s="352" t="s">
        <v>645</v>
      </c>
      <c r="T137" s="352">
        <v>0</v>
      </c>
      <c r="U137" s="352" t="s">
        <v>646</v>
      </c>
      <c r="V137" s="352" t="s">
        <v>673</v>
      </c>
      <c r="X137" s="352" t="s">
        <v>675</v>
      </c>
      <c r="Y137" s="352">
        <v>2</v>
      </c>
      <c r="Z137" s="352">
        <v>229.3</v>
      </c>
      <c r="AA137" s="352">
        <v>253.9</v>
      </c>
      <c r="AB137" s="352">
        <v>24.7</v>
      </c>
      <c r="AF137" s="352">
        <v>0.128</v>
      </c>
      <c r="AJ137" s="352">
        <v>328</v>
      </c>
      <c r="AQ137" s="352" t="s">
        <v>752</v>
      </c>
      <c r="AR137" s="352" t="s">
        <v>1839</v>
      </c>
      <c r="AS137" s="352">
        <v>0</v>
      </c>
      <c r="AV137" s="352">
        <v>5.0335964999999998</v>
      </c>
      <c r="AW137" s="352" t="s">
        <v>2076</v>
      </c>
    </row>
    <row r="138" spans="1:49">
      <c r="A138" s="352" t="s">
        <v>1014</v>
      </c>
      <c r="B138" s="352" t="s">
        <v>1898</v>
      </c>
      <c r="C138" s="352">
        <v>34</v>
      </c>
      <c r="D138" s="352" t="s">
        <v>324</v>
      </c>
      <c r="E138" s="352" t="s">
        <v>325</v>
      </c>
      <c r="F138" s="352">
        <v>0.77900000000000003</v>
      </c>
      <c r="L138" s="352">
        <v>22390</v>
      </c>
      <c r="M138" s="352">
        <v>9.6869999999999994</v>
      </c>
      <c r="O138" s="352">
        <v>128.261</v>
      </c>
      <c r="R138" s="352">
        <v>122.14100000000001</v>
      </c>
      <c r="S138" s="352" t="s">
        <v>645</v>
      </c>
      <c r="T138" s="352">
        <v>0</v>
      </c>
      <c r="U138" s="352" t="s">
        <v>646</v>
      </c>
      <c r="V138" s="352" t="s">
        <v>673</v>
      </c>
      <c r="X138" s="352" t="s">
        <v>675</v>
      </c>
      <c r="Y138" s="352">
        <v>3</v>
      </c>
      <c r="Z138" s="352">
        <v>412.8</v>
      </c>
      <c r="AA138" s="352">
        <v>464.8</v>
      </c>
      <c r="AB138" s="352">
        <v>52</v>
      </c>
      <c r="AF138" s="352">
        <v>6.12</v>
      </c>
      <c r="AJ138" s="352">
        <v>4470</v>
      </c>
      <c r="AQ138" s="352" t="s">
        <v>2077</v>
      </c>
      <c r="AR138" s="352" t="s">
        <v>1867</v>
      </c>
      <c r="AS138" s="352">
        <v>0</v>
      </c>
      <c r="AV138" s="352">
        <v>5.0102376</v>
      </c>
      <c r="AW138" s="352" t="s">
        <v>2076</v>
      </c>
    </row>
    <row r="139" spans="1:49">
      <c r="A139" s="352" t="s">
        <v>1017</v>
      </c>
      <c r="B139" s="352" t="s">
        <v>1898</v>
      </c>
      <c r="C139" s="352">
        <v>35</v>
      </c>
      <c r="D139" s="352" t="s">
        <v>326</v>
      </c>
      <c r="E139" s="352" t="s">
        <v>327</v>
      </c>
      <c r="F139" s="352">
        <v>0.61099999999999999</v>
      </c>
      <c r="H139" s="352">
        <v>9992</v>
      </c>
      <c r="I139" s="352">
        <v>0.41299999999999998</v>
      </c>
      <c r="O139" s="352">
        <v>182.88900000000001</v>
      </c>
      <c r="P139" s="352">
        <v>181.52600000000001</v>
      </c>
      <c r="S139" s="352" t="s">
        <v>619</v>
      </c>
      <c r="T139" s="352">
        <v>0</v>
      </c>
      <c r="U139" s="352" t="s">
        <v>620</v>
      </c>
      <c r="V139" s="352" t="s">
        <v>1105</v>
      </c>
      <c r="X139" s="352" t="s">
        <v>1105</v>
      </c>
      <c r="Y139" s="352">
        <v>1</v>
      </c>
      <c r="Z139" s="352">
        <v>13.2</v>
      </c>
      <c r="AA139" s="352">
        <v>38.4</v>
      </c>
      <c r="AB139" s="352">
        <v>25.2</v>
      </c>
      <c r="AC139" s="352">
        <v>1.363</v>
      </c>
      <c r="AG139" s="352">
        <v>6820</v>
      </c>
      <c r="AK139" s="352" t="s">
        <v>1299</v>
      </c>
      <c r="AL139" s="352" t="s">
        <v>1566</v>
      </c>
      <c r="AM139" s="352" t="s">
        <v>2078</v>
      </c>
      <c r="AS139" s="352">
        <v>0</v>
      </c>
      <c r="AT139" s="352">
        <v>0.68275770000000002</v>
      </c>
      <c r="AW139" s="352" t="s">
        <v>2079</v>
      </c>
    </row>
    <row r="140" spans="1:49">
      <c r="A140" s="352" t="s">
        <v>1019</v>
      </c>
      <c r="B140" s="352" t="s">
        <v>1898</v>
      </c>
      <c r="C140" s="352">
        <v>35</v>
      </c>
      <c r="D140" s="352" t="s">
        <v>326</v>
      </c>
      <c r="E140" s="352" t="s">
        <v>327</v>
      </c>
      <c r="F140" s="352">
        <v>0.61099999999999999</v>
      </c>
      <c r="H140" s="352">
        <v>10005</v>
      </c>
      <c r="I140" s="352">
        <v>0</v>
      </c>
      <c r="O140" s="352">
        <v>183.649</v>
      </c>
      <c r="P140" s="352">
        <v>182.28100000000001</v>
      </c>
      <c r="S140" s="352" t="s">
        <v>619</v>
      </c>
      <c r="T140" s="352">
        <v>0</v>
      </c>
      <c r="U140" s="352" t="s">
        <v>620</v>
      </c>
      <c r="V140" s="352" t="s">
        <v>1105</v>
      </c>
      <c r="X140" s="352" t="s">
        <v>1105</v>
      </c>
      <c r="Y140" s="352">
        <v>2</v>
      </c>
      <c r="Z140" s="352">
        <v>53.5</v>
      </c>
      <c r="AA140" s="352">
        <v>78.599999999999994</v>
      </c>
      <c r="AB140" s="352">
        <v>25.2</v>
      </c>
      <c r="AC140" s="352">
        <v>1.3680000000000001</v>
      </c>
      <c r="AG140" s="352">
        <v>6825</v>
      </c>
      <c r="AK140" s="352" t="s">
        <v>842</v>
      </c>
      <c r="AL140" s="352" t="s">
        <v>683</v>
      </c>
      <c r="AM140" s="352" t="s">
        <v>2080</v>
      </c>
      <c r="AS140" s="352">
        <v>1</v>
      </c>
      <c r="AT140" s="352">
        <v>0.68247570000000002</v>
      </c>
      <c r="AW140" s="352" t="s">
        <v>2079</v>
      </c>
    </row>
    <row r="141" spans="1:49">
      <c r="A141" s="352" t="s">
        <v>1021</v>
      </c>
      <c r="B141" s="352" t="s">
        <v>1898</v>
      </c>
      <c r="C141" s="352">
        <v>35</v>
      </c>
      <c r="D141" s="352" t="s">
        <v>326</v>
      </c>
      <c r="E141" s="352" t="s">
        <v>327</v>
      </c>
      <c r="F141" s="352">
        <v>0.61099999999999999</v>
      </c>
      <c r="G141" s="352" t="s">
        <v>630</v>
      </c>
      <c r="H141" s="352">
        <v>1346</v>
      </c>
      <c r="I141" s="352">
        <v>12.279</v>
      </c>
      <c r="N141" s="352">
        <v>8.8310981000000002</v>
      </c>
      <c r="O141" s="352">
        <v>31.6</v>
      </c>
      <c r="P141" s="352">
        <v>31.361999999999998</v>
      </c>
      <c r="S141" s="352" t="s">
        <v>619</v>
      </c>
      <c r="T141" s="352">
        <v>0</v>
      </c>
      <c r="U141" s="352" t="s">
        <v>620</v>
      </c>
      <c r="V141" s="352" t="s">
        <v>1105</v>
      </c>
      <c r="X141" s="352" t="s">
        <v>1105</v>
      </c>
      <c r="Y141" s="352">
        <v>3</v>
      </c>
      <c r="Z141" s="352">
        <v>78.599999999999994</v>
      </c>
      <c r="AA141" s="352">
        <v>145.30000000000001</v>
      </c>
      <c r="AB141" s="352">
        <v>66.7</v>
      </c>
      <c r="AC141" s="352">
        <v>0.23799999999999999</v>
      </c>
      <c r="AG141" s="352">
        <v>930</v>
      </c>
      <c r="AK141" s="352" t="s">
        <v>842</v>
      </c>
      <c r="AL141" s="352" t="s">
        <v>683</v>
      </c>
      <c r="AM141" s="352" t="s">
        <v>2080</v>
      </c>
      <c r="AS141" s="352">
        <v>0</v>
      </c>
      <c r="AT141" s="352">
        <v>0.69085569999999996</v>
      </c>
      <c r="AW141" s="352" t="s">
        <v>2079</v>
      </c>
    </row>
    <row r="142" spans="1:49">
      <c r="A142" s="352" t="s">
        <v>1023</v>
      </c>
      <c r="B142" s="352" t="s">
        <v>1898</v>
      </c>
      <c r="C142" s="352">
        <v>35</v>
      </c>
      <c r="D142" s="352" t="s">
        <v>326</v>
      </c>
      <c r="E142" s="352" t="s">
        <v>327</v>
      </c>
      <c r="F142" s="352">
        <v>0.61099999999999999</v>
      </c>
      <c r="G142" s="352" t="s">
        <v>634</v>
      </c>
      <c r="J142" s="352">
        <v>3763</v>
      </c>
      <c r="K142" s="352">
        <v>4.8860000000000001</v>
      </c>
      <c r="N142" s="352">
        <v>59.315624700000001</v>
      </c>
      <c r="O142" s="352">
        <v>113.301</v>
      </c>
      <c r="Q142" s="352">
        <v>111.503</v>
      </c>
      <c r="S142" s="352" t="s">
        <v>635</v>
      </c>
      <c r="T142" s="352">
        <v>89</v>
      </c>
      <c r="U142" s="352" t="s">
        <v>620</v>
      </c>
      <c r="V142" s="352" t="s">
        <v>1105</v>
      </c>
      <c r="X142" s="352" t="s">
        <v>1105</v>
      </c>
      <c r="Y142" s="352">
        <v>4</v>
      </c>
      <c r="Z142" s="352">
        <v>199.4</v>
      </c>
      <c r="AA142" s="352">
        <v>291.89999999999998</v>
      </c>
      <c r="AB142" s="352">
        <v>92.5</v>
      </c>
      <c r="AD142" s="352">
        <v>1.3280000000000001</v>
      </c>
      <c r="AE142" s="352">
        <v>0.47</v>
      </c>
      <c r="AH142" s="352">
        <v>4512</v>
      </c>
      <c r="AI142" s="352">
        <v>5299</v>
      </c>
      <c r="AN142" s="352" t="s">
        <v>869</v>
      </c>
      <c r="AO142" s="352" t="s">
        <v>974</v>
      </c>
      <c r="AP142" s="352" t="s">
        <v>2081</v>
      </c>
      <c r="AS142" s="352">
        <v>0</v>
      </c>
      <c r="AU142" s="352">
        <v>1.1909813</v>
      </c>
      <c r="AW142" s="352" t="s">
        <v>2079</v>
      </c>
    </row>
    <row r="143" spans="1:49">
      <c r="A143" s="352" t="s">
        <v>1025</v>
      </c>
      <c r="B143" s="352" t="s">
        <v>1898</v>
      </c>
      <c r="C143" s="352">
        <v>35</v>
      </c>
      <c r="D143" s="352" t="s">
        <v>326</v>
      </c>
      <c r="E143" s="352" t="s">
        <v>327</v>
      </c>
      <c r="F143" s="352">
        <v>0.61099999999999999</v>
      </c>
      <c r="J143" s="352">
        <v>6363</v>
      </c>
      <c r="K143" s="352">
        <v>-10.831</v>
      </c>
      <c r="O143" s="352">
        <v>181.297</v>
      </c>
      <c r="Q143" s="352">
        <v>178.458</v>
      </c>
      <c r="S143" s="352" t="s">
        <v>635</v>
      </c>
      <c r="T143" s="352">
        <v>89</v>
      </c>
      <c r="U143" s="352" t="s">
        <v>620</v>
      </c>
      <c r="V143" s="352" t="s">
        <v>1105</v>
      </c>
      <c r="X143" s="352" t="s">
        <v>1105</v>
      </c>
      <c r="Y143" s="352">
        <v>5</v>
      </c>
      <c r="Z143" s="352">
        <v>437.8</v>
      </c>
      <c r="AA143" s="352">
        <v>473</v>
      </c>
      <c r="AB143" s="352">
        <v>35.200000000000003</v>
      </c>
      <c r="AD143" s="352">
        <v>2.0939999999999999</v>
      </c>
      <c r="AE143" s="352">
        <v>0.746</v>
      </c>
      <c r="AH143" s="352">
        <v>7461</v>
      </c>
      <c r="AI143" s="352">
        <v>8856</v>
      </c>
      <c r="AN143" s="352" t="s">
        <v>1000</v>
      </c>
      <c r="AO143" s="352" t="s">
        <v>1098</v>
      </c>
      <c r="AP143" s="352" t="s">
        <v>723</v>
      </c>
      <c r="AS143" s="352">
        <v>0</v>
      </c>
      <c r="AU143" s="352">
        <v>1.1732369</v>
      </c>
      <c r="AW143" s="352" t="s">
        <v>2079</v>
      </c>
    </row>
    <row r="144" spans="1:49">
      <c r="A144" s="352" t="s">
        <v>1027</v>
      </c>
      <c r="B144" s="352" t="s">
        <v>1898</v>
      </c>
      <c r="C144" s="352">
        <v>35</v>
      </c>
      <c r="D144" s="352" t="s">
        <v>326</v>
      </c>
      <c r="E144" s="352" t="s">
        <v>327</v>
      </c>
      <c r="F144" s="352">
        <v>0.61099999999999999</v>
      </c>
      <c r="J144" s="352">
        <v>6349</v>
      </c>
      <c r="K144" s="352">
        <v>-11.5</v>
      </c>
      <c r="O144" s="352">
        <v>181.51599999999999</v>
      </c>
      <c r="Q144" s="352">
        <v>178.67500000000001</v>
      </c>
      <c r="S144" s="352" t="s">
        <v>635</v>
      </c>
      <c r="T144" s="352">
        <v>89</v>
      </c>
      <c r="U144" s="352" t="s">
        <v>620</v>
      </c>
      <c r="V144" s="352" t="s">
        <v>1105</v>
      </c>
      <c r="X144" s="352" t="s">
        <v>1105</v>
      </c>
      <c r="Y144" s="352">
        <v>6</v>
      </c>
      <c r="Z144" s="352">
        <v>488.1</v>
      </c>
      <c r="AA144" s="352">
        <v>523.29999999999995</v>
      </c>
      <c r="AB144" s="352">
        <v>35.200000000000003</v>
      </c>
      <c r="AD144" s="352">
        <v>2.0950000000000002</v>
      </c>
      <c r="AE144" s="352">
        <v>0.746</v>
      </c>
      <c r="AH144" s="352">
        <v>7443</v>
      </c>
      <c r="AI144" s="352">
        <v>8833</v>
      </c>
      <c r="AN144" s="352" t="s">
        <v>694</v>
      </c>
      <c r="AO144" s="352" t="s">
        <v>637</v>
      </c>
      <c r="AP144" s="352" t="s">
        <v>2082</v>
      </c>
      <c r="AS144" s="352">
        <v>1</v>
      </c>
      <c r="AU144" s="352">
        <v>1.1724638999999999</v>
      </c>
      <c r="AW144" s="352" t="s">
        <v>2079</v>
      </c>
    </row>
    <row r="145" spans="1:49">
      <c r="A145" s="352" t="s">
        <v>1031</v>
      </c>
      <c r="B145" s="352" t="s">
        <v>1898</v>
      </c>
      <c r="C145" s="352">
        <v>36</v>
      </c>
      <c r="D145" s="352" t="s">
        <v>326</v>
      </c>
      <c r="E145" s="352" t="s">
        <v>327</v>
      </c>
      <c r="F145" s="352">
        <v>0.61099999999999999</v>
      </c>
      <c r="L145" s="352">
        <v>22607</v>
      </c>
      <c r="M145" s="352">
        <v>9.6</v>
      </c>
      <c r="O145" s="352">
        <v>131.304</v>
      </c>
      <c r="R145" s="352">
        <v>125.038</v>
      </c>
      <c r="S145" s="352" t="s">
        <v>645</v>
      </c>
      <c r="T145" s="352">
        <v>0</v>
      </c>
      <c r="U145" s="352" t="s">
        <v>646</v>
      </c>
      <c r="V145" s="352" t="s">
        <v>673</v>
      </c>
      <c r="X145" s="352" t="s">
        <v>675</v>
      </c>
      <c r="Y145" s="352">
        <v>1</v>
      </c>
      <c r="Z145" s="352">
        <v>29.7</v>
      </c>
      <c r="AA145" s="352">
        <v>83</v>
      </c>
      <c r="AB145" s="352">
        <v>53.3</v>
      </c>
      <c r="AF145" s="352">
        <v>6.2649999999999997</v>
      </c>
      <c r="AJ145" s="352">
        <v>4514</v>
      </c>
      <c r="AQ145" s="352" t="s">
        <v>1068</v>
      </c>
      <c r="AR145" s="352" t="s">
        <v>2083</v>
      </c>
      <c r="AS145" s="352">
        <v>1</v>
      </c>
      <c r="AV145" s="352">
        <v>5.0106380000000001</v>
      </c>
      <c r="AW145" s="352" t="s">
        <v>2084</v>
      </c>
    </row>
    <row r="146" spans="1:49">
      <c r="A146" s="352" t="s">
        <v>1034</v>
      </c>
      <c r="B146" s="352" t="s">
        <v>1898</v>
      </c>
      <c r="C146" s="352">
        <v>36</v>
      </c>
      <c r="D146" s="352" t="s">
        <v>326</v>
      </c>
      <c r="E146" s="352" t="s">
        <v>327</v>
      </c>
      <c r="F146" s="352">
        <v>0.61099999999999999</v>
      </c>
      <c r="G146" s="352" t="s">
        <v>764</v>
      </c>
      <c r="L146" s="352">
        <v>2136</v>
      </c>
      <c r="M146" s="352">
        <v>-0.11600000000000001</v>
      </c>
      <c r="O146" s="352">
        <v>3.4550000000000001</v>
      </c>
      <c r="R146" s="352">
        <v>3.2919999999999998</v>
      </c>
      <c r="S146" s="352" t="s">
        <v>645</v>
      </c>
      <c r="T146" s="352">
        <v>0</v>
      </c>
      <c r="U146" s="352" t="s">
        <v>646</v>
      </c>
      <c r="V146" s="352" t="s">
        <v>673</v>
      </c>
      <c r="X146" s="352" t="s">
        <v>675</v>
      </c>
      <c r="Y146" s="352">
        <v>2</v>
      </c>
      <c r="Z146" s="352">
        <v>229.9</v>
      </c>
      <c r="AA146" s="352">
        <v>255.4</v>
      </c>
      <c r="AB146" s="352">
        <v>25.5</v>
      </c>
      <c r="AF146" s="352">
        <v>0.16300000000000001</v>
      </c>
      <c r="AJ146" s="352">
        <v>432</v>
      </c>
      <c r="AQ146" s="352" t="s">
        <v>712</v>
      </c>
      <c r="AR146" s="352" t="s">
        <v>2085</v>
      </c>
      <c r="AS146" s="352">
        <v>0</v>
      </c>
      <c r="AV146" s="352">
        <v>4.9663975000000002</v>
      </c>
      <c r="AW146" s="352" t="s">
        <v>2084</v>
      </c>
    </row>
    <row r="147" spans="1:49">
      <c r="A147" s="352" t="s">
        <v>2086</v>
      </c>
      <c r="B147" s="352" t="s">
        <v>1898</v>
      </c>
      <c r="C147" s="352">
        <v>36</v>
      </c>
      <c r="D147" s="352" t="s">
        <v>326</v>
      </c>
      <c r="E147" s="352" t="s">
        <v>327</v>
      </c>
      <c r="F147" s="352">
        <v>0.61099999999999999</v>
      </c>
      <c r="L147" s="352">
        <v>22349</v>
      </c>
      <c r="M147" s="352">
        <v>9.67</v>
      </c>
      <c r="O147" s="352">
        <v>128.18899999999999</v>
      </c>
      <c r="R147" s="352">
        <v>122.072</v>
      </c>
      <c r="S147" s="352" t="s">
        <v>645</v>
      </c>
      <c r="T147" s="352">
        <v>0</v>
      </c>
      <c r="U147" s="352" t="s">
        <v>646</v>
      </c>
      <c r="V147" s="352" t="s">
        <v>673</v>
      </c>
      <c r="X147" s="352" t="s">
        <v>675</v>
      </c>
      <c r="Y147" s="352">
        <v>3</v>
      </c>
      <c r="Z147" s="352">
        <v>412.8</v>
      </c>
      <c r="AA147" s="352">
        <v>464.8</v>
      </c>
      <c r="AB147" s="352">
        <v>52</v>
      </c>
      <c r="AF147" s="352">
        <v>6.117</v>
      </c>
      <c r="AJ147" s="352">
        <v>4461</v>
      </c>
      <c r="AQ147" s="352" t="s">
        <v>816</v>
      </c>
      <c r="AR147" s="352" t="s">
        <v>2087</v>
      </c>
      <c r="AS147" s="352">
        <v>0</v>
      </c>
      <c r="AV147" s="352">
        <v>5.0109580999999999</v>
      </c>
      <c r="AW147" s="352" t="s">
        <v>2084</v>
      </c>
    </row>
    <row r="148" spans="1:49">
      <c r="A148" s="352" t="s">
        <v>2088</v>
      </c>
      <c r="B148" s="352" t="s">
        <v>1898</v>
      </c>
      <c r="C148" s="352">
        <v>37</v>
      </c>
      <c r="D148" s="352" t="s">
        <v>328</v>
      </c>
      <c r="E148" s="352" t="s">
        <v>329</v>
      </c>
      <c r="F148" s="352">
        <v>0.81599999999999995</v>
      </c>
      <c r="H148" s="352">
        <v>10050</v>
      </c>
      <c r="I148" s="352">
        <v>0.42899999999999999</v>
      </c>
      <c r="O148" s="352">
        <v>183.87</v>
      </c>
      <c r="P148" s="352">
        <v>182.499</v>
      </c>
      <c r="S148" s="352" t="s">
        <v>619</v>
      </c>
      <c r="T148" s="352">
        <v>0</v>
      </c>
      <c r="U148" s="352" t="s">
        <v>620</v>
      </c>
      <c r="V148" s="352" t="s">
        <v>1083</v>
      </c>
      <c r="X148" s="352" t="s">
        <v>1083</v>
      </c>
      <c r="Y148" s="352">
        <v>1</v>
      </c>
      <c r="Z148" s="352">
        <v>13.2</v>
      </c>
      <c r="AA148" s="352">
        <v>38.4</v>
      </c>
      <c r="AB148" s="352">
        <v>25.2</v>
      </c>
      <c r="AC148" s="352">
        <v>1.371</v>
      </c>
      <c r="AG148" s="352">
        <v>6862</v>
      </c>
      <c r="AK148" s="352" t="s">
        <v>1299</v>
      </c>
      <c r="AL148" s="352" t="s">
        <v>1566</v>
      </c>
      <c r="AM148" s="352" t="s">
        <v>2089</v>
      </c>
      <c r="AS148" s="352">
        <v>0</v>
      </c>
      <c r="AT148" s="352">
        <v>0.68300380000000005</v>
      </c>
      <c r="AW148" s="352" t="s">
        <v>2090</v>
      </c>
    </row>
    <row r="149" spans="1:49">
      <c r="A149" s="352" t="s">
        <v>2091</v>
      </c>
      <c r="B149" s="352" t="s">
        <v>1898</v>
      </c>
      <c r="C149" s="352">
        <v>37</v>
      </c>
      <c r="D149" s="352" t="s">
        <v>328</v>
      </c>
      <c r="E149" s="352" t="s">
        <v>329</v>
      </c>
      <c r="F149" s="352">
        <v>0.81599999999999995</v>
      </c>
      <c r="H149" s="352">
        <v>10053</v>
      </c>
      <c r="I149" s="352">
        <v>0</v>
      </c>
      <c r="O149" s="352">
        <v>184.23699999999999</v>
      </c>
      <c r="P149" s="352">
        <v>182.863</v>
      </c>
      <c r="S149" s="352" t="s">
        <v>619</v>
      </c>
      <c r="T149" s="352">
        <v>0</v>
      </c>
      <c r="U149" s="352" t="s">
        <v>620</v>
      </c>
      <c r="V149" s="352" t="s">
        <v>1083</v>
      </c>
      <c r="X149" s="352" t="s">
        <v>1083</v>
      </c>
      <c r="Y149" s="352">
        <v>2</v>
      </c>
      <c r="Z149" s="352">
        <v>53.5</v>
      </c>
      <c r="AA149" s="352">
        <v>78.599999999999994</v>
      </c>
      <c r="AB149" s="352">
        <v>25.2</v>
      </c>
      <c r="AC149" s="352">
        <v>1.373</v>
      </c>
      <c r="AG149" s="352">
        <v>6862</v>
      </c>
      <c r="AK149" s="352" t="s">
        <v>842</v>
      </c>
      <c r="AL149" s="352" t="s">
        <v>683</v>
      </c>
      <c r="AM149" s="352" t="s">
        <v>2092</v>
      </c>
      <c r="AS149" s="352">
        <v>1</v>
      </c>
      <c r="AT149" s="352">
        <v>0.68271119999999996</v>
      </c>
      <c r="AW149" s="352" t="s">
        <v>2090</v>
      </c>
    </row>
    <row r="150" spans="1:49">
      <c r="A150" s="352" t="s">
        <v>2093</v>
      </c>
      <c r="B150" s="352" t="s">
        <v>1898</v>
      </c>
      <c r="C150" s="352">
        <v>37</v>
      </c>
      <c r="D150" s="352" t="s">
        <v>328</v>
      </c>
      <c r="E150" s="352" t="s">
        <v>329</v>
      </c>
      <c r="F150" s="352">
        <v>0.81599999999999995</v>
      </c>
      <c r="G150" s="352" t="s">
        <v>630</v>
      </c>
      <c r="H150" s="352">
        <v>2382</v>
      </c>
      <c r="I150" s="352">
        <v>11.757</v>
      </c>
      <c r="N150" s="352">
        <v>11.596075300000001</v>
      </c>
      <c r="O150" s="352">
        <v>55.415999999999997</v>
      </c>
      <c r="P150" s="352">
        <v>54.997999999999998</v>
      </c>
      <c r="S150" s="352" t="s">
        <v>619</v>
      </c>
      <c r="T150" s="352">
        <v>0</v>
      </c>
      <c r="U150" s="352" t="s">
        <v>620</v>
      </c>
      <c r="V150" s="352" t="s">
        <v>1083</v>
      </c>
      <c r="X150" s="352" t="s">
        <v>1083</v>
      </c>
      <c r="Y150" s="352">
        <v>3</v>
      </c>
      <c r="Z150" s="352">
        <v>79.3</v>
      </c>
      <c r="AA150" s="352">
        <v>148.4</v>
      </c>
      <c r="AB150" s="352">
        <v>69.2</v>
      </c>
      <c r="AC150" s="352">
        <v>0.41799999999999998</v>
      </c>
      <c r="AG150" s="352">
        <v>1646</v>
      </c>
      <c r="AK150" s="352" t="s">
        <v>1700</v>
      </c>
      <c r="AL150" s="352" t="s">
        <v>2094</v>
      </c>
      <c r="AM150" s="352" t="s">
        <v>2095</v>
      </c>
      <c r="AS150" s="352">
        <v>0</v>
      </c>
      <c r="AT150" s="352">
        <v>0.69073790000000002</v>
      </c>
      <c r="AW150" s="352" t="s">
        <v>2090</v>
      </c>
    </row>
    <row r="151" spans="1:49">
      <c r="A151" s="352" t="s">
        <v>2096</v>
      </c>
      <c r="B151" s="352" t="s">
        <v>1898</v>
      </c>
      <c r="C151" s="352">
        <v>37</v>
      </c>
      <c r="D151" s="352" t="s">
        <v>328</v>
      </c>
      <c r="E151" s="352" t="s">
        <v>329</v>
      </c>
      <c r="F151" s="352">
        <v>0.81599999999999995</v>
      </c>
      <c r="G151" s="352" t="s">
        <v>634</v>
      </c>
      <c r="J151" s="352">
        <v>5531</v>
      </c>
      <c r="K151" s="352">
        <v>8.99</v>
      </c>
      <c r="N151" s="352">
        <v>65.916957800000006</v>
      </c>
      <c r="O151" s="352">
        <v>168.15600000000001</v>
      </c>
      <c r="Q151" s="352">
        <v>165.48</v>
      </c>
      <c r="S151" s="352" t="s">
        <v>635</v>
      </c>
      <c r="T151" s="352">
        <v>89</v>
      </c>
      <c r="U151" s="352" t="s">
        <v>620</v>
      </c>
      <c r="V151" s="352" t="s">
        <v>1083</v>
      </c>
      <c r="X151" s="352" t="s">
        <v>1083</v>
      </c>
      <c r="Y151" s="352">
        <v>4</v>
      </c>
      <c r="Z151" s="352">
        <v>198.1</v>
      </c>
      <c r="AA151" s="352">
        <v>294.39999999999998</v>
      </c>
      <c r="AB151" s="352">
        <v>96.2</v>
      </c>
      <c r="AD151" s="352">
        <v>1.978</v>
      </c>
      <c r="AE151" s="352">
        <v>0.69799999999999995</v>
      </c>
      <c r="AH151" s="352">
        <v>6668</v>
      </c>
      <c r="AI151" s="352">
        <v>7785</v>
      </c>
      <c r="AN151" s="352" t="s">
        <v>973</v>
      </c>
      <c r="AO151" s="352" t="s">
        <v>738</v>
      </c>
      <c r="AP151" s="352" t="s">
        <v>2097</v>
      </c>
      <c r="AS151" s="352">
        <v>0</v>
      </c>
      <c r="AU151" s="352">
        <v>1.195295</v>
      </c>
      <c r="AW151" s="352" t="s">
        <v>2090</v>
      </c>
    </row>
    <row r="152" spans="1:49">
      <c r="A152" s="352" t="s">
        <v>2098</v>
      </c>
      <c r="B152" s="352" t="s">
        <v>1898</v>
      </c>
      <c r="C152" s="352">
        <v>37</v>
      </c>
      <c r="D152" s="352" t="s">
        <v>328</v>
      </c>
      <c r="E152" s="352" t="s">
        <v>329</v>
      </c>
      <c r="F152" s="352">
        <v>0.81599999999999995</v>
      </c>
      <c r="J152" s="352">
        <v>6369</v>
      </c>
      <c r="K152" s="352">
        <v>-10.961</v>
      </c>
      <c r="O152" s="352">
        <v>181.18700000000001</v>
      </c>
      <c r="Q152" s="352">
        <v>178.35</v>
      </c>
      <c r="S152" s="352" t="s">
        <v>635</v>
      </c>
      <c r="T152" s="352">
        <v>89</v>
      </c>
      <c r="U152" s="352" t="s">
        <v>620</v>
      </c>
      <c r="V152" s="352" t="s">
        <v>1083</v>
      </c>
      <c r="X152" s="352" t="s">
        <v>1083</v>
      </c>
      <c r="Y152" s="352">
        <v>5</v>
      </c>
      <c r="Z152" s="352">
        <v>437.8</v>
      </c>
      <c r="AA152" s="352">
        <v>473</v>
      </c>
      <c r="AB152" s="352">
        <v>35.200000000000003</v>
      </c>
      <c r="AD152" s="352">
        <v>2.0920000000000001</v>
      </c>
      <c r="AE152" s="352">
        <v>0.745</v>
      </c>
      <c r="AH152" s="352">
        <v>7467</v>
      </c>
      <c r="AI152" s="352">
        <v>8865</v>
      </c>
      <c r="AN152" s="352" t="s">
        <v>891</v>
      </c>
      <c r="AO152" s="352" t="s">
        <v>1427</v>
      </c>
      <c r="AP152" s="352" t="s">
        <v>2099</v>
      </c>
      <c r="AS152" s="352">
        <v>0</v>
      </c>
      <c r="AU152" s="352">
        <v>1.172884</v>
      </c>
      <c r="AW152" s="352" t="s">
        <v>2090</v>
      </c>
    </row>
    <row r="153" spans="1:49">
      <c r="A153" s="352" t="s">
        <v>2100</v>
      </c>
      <c r="B153" s="352" t="s">
        <v>1898</v>
      </c>
      <c r="C153" s="352">
        <v>37</v>
      </c>
      <c r="D153" s="352" t="s">
        <v>328</v>
      </c>
      <c r="E153" s="352" t="s">
        <v>329</v>
      </c>
      <c r="F153" s="352">
        <v>0.81599999999999995</v>
      </c>
      <c r="J153" s="352">
        <v>6358</v>
      </c>
      <c r="K153" s="352">
        <v>-11.5</v>
      </c>
      <c r="O153" s="352">
        <v>181.65600000000001</v>
      </c>
      <c r="Q153" s="352">
        <v>178.81299999999999</v>
      </c>
      <c r="S153" s="352" t="s">
        <v>635</v>
      </c>
      <c r="T153" s="352">
        <v>89</v>
      </c>
      <c r="U153" s="352" t="s">
        <v>620</v>
      </c>
      <c r="V153" s="352" t="s">
        <v>1083</v>
      </c>
      <c r="X153" s="352" t="s">
        <v>1083</v>
      </c>
      <c r="Y153" s="352">
        <v>6</v>
      </c>
      <c r="Z153" s="352">
        <v>488.1</v>
      </c>
      <c r="AA153" s="352">
        <v>523.29999999999995</v>
      </c>
      <c r="AB153" s="352">
        <v>35.200000000000003</v>
      </c>
      <c r="AD153" s="352">
        <v>2.0960000000000001</v>
      </c>
      <c r="AE153" s="352">
        <v>0.746</v>
      </c>
      <c r="AH153" s="352">
        <v>7451</v>
      </c>
      <c r="AI153" s="352">
        <v>8845</v>
      </c>
      <c r="AN153" s="352" t="s">
        <v>891</v>
      </c>
      <c r="AO153" s="352" t="s">
        <v>738</v>
      </c>
      <c r="AP153" s="352" t="s">
        <v>2101</v>
      </c>
      <c r="AS153" s="352">
        <v>1</v>
      </c>
      <c r="AU153" s="352">
        <v>1.1722583</v>
      </c>
      <c r="AW153" s="352" t="s">
        <v>2090</v>
      </c>
    </row>
    <row r="154" spans="1:49">
      <c r="A154" s="352" t="s">
        <v>2102</v>
      </c>
      <c r="B154" s="352" t="s">
        <v>1898</v>
      </c>
      <c r="C154" s="352">
        <v>38</v>
      </c>
      <c r="D154" s="352" t="s">
        <v>328</v>
      </c>
      <c r="E154" s="352" t="s">
        <v>329</v>
      </c>
      <c r="F154" s="352">
        <v>0.81599999999999995</v>
      </c>
      <c r="L154" s="352">
        <v>22544</v>
      </c>
      <c r="M154" s="352">
        <v>9.6</v>
      </c>
      <c r="O154" s="352">
        <v>131.364</v>
      </c>
      <c r="R154" s="352">
        <v>125.095</v>
      </c>
      <c r="S154" s="352" t="s">
        <v>645</v>
      </c>
      <c r="T154" s="352">
        <v>0</v>
      </c>
      <c r="U154" s="352" t="s">
        <v>646</v>
      </c>
      <c r="V154" s="352" t="s">
        <v>673</v>
      </c>
      <c r="X154" s="352" t="s">
        <v>675</v>
      </c>
      <c r="Y154" s="352">
        <v>1</v>
      </c>
      <c r="Z154" s="352">
        <v>29.7</v>
      </c>
      <c r="AA154" s="352">
        <v>83.2</v>
      </c>
      <c r="AB154" s="352">
        <v>53.5</v>
      </c>
      <c r="AF154" s="352">
        <v>6.2679999999999998</v>
      </c>
      <c r="AJ154" s="352">
        <v>4501</v>
      </c>
      <c r="AQ154" s="352" t="s">
        <v>2103</v>
      </c>
      <c r="AR154" s="352" t="s">
        <v>2104</v>
      </c>
      <c r="AS154" s="352">
        <v>1</v>
      </c>
      <c r="AV154" s="352">
        <v>5.0109499</v>
      </c>
      <c r="AW154" s="352" t="s">
        <v>2105</v>
      </c>
    </row>
    <row r="155" spans="1:49">
      <c r="A155" s="352" t="s">
        <v>2106</v>
      </c>
      <c r="B155" s="352" t="s">
        <v>1898</v>
      </c>
      <c r="C155" s="352">
        <v>38</v>
      </c>
      <c r="D155" s="352" t="s">
        <v>328</v>
      </c>
      <c r="E155" s="352" t="s">
        <v>329</v>
      </c>
      <c r="F155" s="352">
        <v>0.81599999999999995</v>
      </c>
      <c r="G155" s="352" t="s">
        <v>764</v>
      </c>
      <c r="L155" s="352">
        <v>5938</v>
      </c>
      <c r="M155" s="352">
        <v>0.78600000000000003</v>
      </c>
      <c r="O155" s="352">
        <v>9.5839999999999996</v>
      </c>
      <c r="R155" s="352">
        <v>9.1300000000000008</v>
      </c>
      <c r="S155" s="352" t="s">
        <v>645</v>
      </c>
      <c r="T155" s="352">
        <v>0</v>
      </c>
      <c r="U155" s="352" t="s">
        <v>646</v>
      </c>
      <c r="V155" s="352" t="s">
        <v>673</v>
      </c>
      <c r="X155" s="352" t="s">
        <v>675</v>
      </c>
      <c r="Y155" s="352">
        <v>2</v>
      </c>
      <c r="Z155" s="352">
        <v>229.9</v>
      </c>
      <c r="AA155" s="352">
        <v>260.39999999999998</v>
      </c>
      <c r="AB155" s="352">
        <v>30.5</v>
      </c>
      <c r="AF155" s="352">
        <v>0.45400000000000001</v>
      </c>
      <c r="AJ155" s="352">
        <v>1200</v>
      </c>
      <c r="AQ155" s="352" t="s">
        <v>661</v>
      </c>
      <c r="AR155" s="352" t="s">
        <v>1734</v>
      </c>
      <c r="AS155" s="352">
        <v>0</v>
      </c>
      <c r="AV155" s="352">
        <v>4.9708160000000001</v>
      </c>
      <c r="AW155" s="352" t="s">
        <v>2105</v>
      </c>
    </row>
    <row r="156" spans="1:49">
      <c r="A156" s="352" t="s">
        <v>2107</v>
      </c>
      <c r="B156" s="352" t="s">
        <v>1898</v>
      </c>
      <c r="C156" s="352">
        <v>38</v>
      </c>
      <c r="D156" s="352" t="s">
        <v>328</v>
      </c>
      <c r="E156" s="352" t="s">
        <v>329</v>
      </c>
      <c r="F156" s="352">
        <v>0.81599999999999995</v>
      </c>
      <c r="L156" s="352">
        <v>22517</v>
      </c>
      <c r="M156" s="352">
        <v>9.6310000000000002</v>
      </c>
      <c r="O156" s="352">
        <v>128.905</v>
      </c>
      <c r="R156" s="352">
        <v>122.754</v>
      </c>
      <c r="S156" s="352" t="s">
        <v>645</v>
      </c>
      <c r="T156" s="352">
        <v>0</v>
      </c>
      <c r="U156" s="352" t="s">
        <v>646</v>
      </c>
      <c r="V156" s="352" t="s">
        <v>673</v>
      </c>
      <c r="X156" s="352" t="s">
        <v>675</v>
      </c>
      <c r="Y156" s="352">
        <v>3</v>
      </c>
      <c r="Z156" s="352">
        <v>412.8</v>
      </c>
      <c r="AA156" s="352">
        <v>465</v>
      </c>
      <c r="AB156" s="352">
        <v>52.3</v>
      </c>
      <c r="AF156" s="352">
        <v>6.1509999999999998</v>
      </c>
      <c r="AJ156" s="352">
        <v>4495</v>
      </c>
      <c r="AQ156" s="352" t="s">
        <v>2108</v>
      </c>
      <c r="AR156" s="352" t="s">
        <v>2109</v>
      </c>
      <c r="AS156" s="352">
        <v>0</v>
      </c>
      <c r="AV156" s="352">
        <v>5.0110891000000004</v>
      </c>
      <c r="AW156" s="352" t="s">
        <v>2105</v>
      </c>
    </row>
    <row r="157" spans="1:49">
      <c r="A157" s="352" t="s">
        <v>2110</v>
      </c>
      <c r="B157" s="352" t="s">
        <v>1898</v>
      </c>
      <c r="C157" s="352">
        <v>39</v>
      </c>
      <c r="D157" s="352" t="s">
        <v>330</v>
      </c>
      <c r="E157" s="352" t="s">
        <v>331</v>
      </c>
      <c r="F157" s="352">
        <v>0.84599999999999997</v>
      </c>
      <c r="H157" s="352">
        <v>9997</v>
      </c>
      <c r="I157" s="352">
        <v>0.42699999999999999</v>
      </c>
      <c r="O157" s="352">
        <v>182.79300000000001</v>
      </c>
      <c r="P157" s="352">
        <v>181.43</v>
      </c>
      <c r="S157" s="352" t="s">
        <v>619</v>
      </c>
      <c r="T157" s="352">
        <v>0</v>
      </c>
      <c r="U157" s="352" t="s">
        <v>620</v>
      </c>
      <c r="V157" s="352" t="s">
        <v>1083</v>
      </c>
      <c r="X157" s="352" t="s">
        <v>1083</v>
      </c>
      <c r="Y157" s="352">
        <v>1</v>
      </c>
      <c r="Z157" s="352">
        <v>13.2</v>
      </c>
      <c r="AA157" s="352">
        <v>38.4</v>
      </c>
      <c r="AB157" s="352">
        <v>25.2</v>
      </c>
      <c r="AC157" s="352">
        <v>1.363</v>
      </c>
      <c r="AG157" s="352">
        <v>6825</v>
      </c>
      <c r="AK157" s="352" t="s">
        <v>1253</v>
      </c>
      <c r="AL157" s="352" t="s">
        <v>792</v>
      </c>
      <c r="AM157" s="352" t="s">
        <v>2111</v>
      </c>
      <c r="AS157" s="352">
        <v>0</v>
      </c>
      <c r="AT157" s="352">
        <v>0.68302070000000004</v>
      </c>
      <c r="AW157" s="352" t="s">
        <v>2112</v>
      </c>
    </row>
    <row r="158" spans="1:49">
      <c r="A158" s="352" t="s">
        <v>2113</v>
      </c>
      <c r="B158" s="352" t="s">
        <v>1898</v>
      </c>
      <c r="C158" s="352">
        <v>39</v>
      </c>
      <c r="D158" s="352" t="s">
        <v>330</v>
      </c>
      <c r="E158" s="352" t="s">
        <v>331</v>
      </c>
      <c r="F158" s="352">
        <v>0.84599999999999997</v>
      </c>
      <c r="H158" s="352">
        <v>10000</v>
      </c>
      <c r="I158" s="352">
        <v>0</v>
      </c>
      <c r="O158" s="352">
        <v>183.59200000000001</v>
      </c>
      <c r="P158" s="352">
        <v>182.22399999999999</v>
      </c>
      <c r="S158" s="352" t="s">
        <v>619</v>
      </c>
      <c r="T158" s="352">
        <v>0</v>
      </c>
      <c r="U158" s="352" t="s">
        <v>620</v>
      </c>
      <c r="V158" s="352" t="s">
        <v>1083</v>
      </c>
      <c r="X158" s="352" t="s">
        <v>1083</v>
      </c>
      <c r="Y158" s="352">
        <v>2</v>
      </c>
      <c r="Z158" s="352">
        <v>53.5</v>
      </c>
      <c r="AA158" s="352">
        <v>78.599999999999994</v>
      </c>
      <c r="AB158" s="352">
        <v>25.2</v>
      </c>
      <c r="AC158" s="352">
        <v>1.369</v>
      </c>
      <c r="AG158" s="352">
        <v>6824</v>
      </c>
      <c r="AK158" s="352" t="s">
        <v>770</v>
      </c>
      <c r="AL158" s="352" t="s">
        <v>624</v>
      </c>
      <c r="AM158" s="352" t="s">
        <v>2114</v>
      </c>
      <c r="AS158" s="352">
        <v>1</v>
      </c>
      <c r="AT158" s="352">
        <v>0.68272889999999997</v>
      </c>
      <c r="AW158" s="352" t="s">
        <v>2112</v>
      </c>
    </row>
    <row r="159" spans="1:49">
      <c r="A159" s="352" t="s">
        <v>2115</v>
      </c>
      <c r="B159" s="352" t="s">
        <v>1898</v>
      </c>
      <c r="C159" s="352">
        <v>39</v>
      </c>
      <c r="D159" s="352" t="s">
        <v>330</v>
      </c>
      <c r="E159" s="352" t="s">
        <v>331</v>
      </c>
      <c r="F159" s="352">
        <v>0.84599999999999997</v>
      </c>
      <c r="G159" s="352" t="s">
        <v>630</v>
      </c>
      <c r="H159" s="352">
        <v>1419</v>
      </c>
      <c r="I159" s="352">
        <v>10.113</v>
      </c>
      <c r="N159" s="352">
        <v>6.7340131999999997</v>
      </c>
      <c r="O159" s="352">
        <v>33.363999999999997</v>
      </c>
      <c r="P159" s="352">
        <v>33.113</v>
      </c>
      <c r="S159" s="352" t="s">
        <v>619</v>
      </c>
      <c r="T159" s="352">
        <v>0</v>
      </c>
      <c r="U159" s="352" t="s">
        <v>620</v>
      </c>
      <c r="V159" s="352" t="s">
        <v>1083</v>
      </c>
      <c r="X159" s="352" t="s">
        <v>1083</v>
      </c>
      <c r="Y159" s="352">
        <v>3</v>
      </c>
      <c r="Z159" s="352">
        <v>78.599999999999994</v>
      </c>
      <c r="AA159" s="352">
        <v>146.6</v>
      </c>
      <c r="AB159" s="352">
        <v>67.900000000000006</v>
      </c>
      <c r="AC159" s="352">
        <v>0.251</v>
      </c>
      <c r="AG159" s="352">
        <v>978</v>
      </c>
      <c r="AK159" s="352" t="s">
        <v>770</v>
      </c>
      <c r="AL159" s="352" t="s">
        <v>624</v>
      </c>
      <c r="AM159" s="352" t="s">
        <v>2114</v>
      </c>
      <c r="AS159" s="352">
        <v>0</v>
      </c>
      <c r="AT159" s="352">
        <v>0.68963339999999995</v>
      </c>
      <c r="AW159" s="352" t="s">
        <v>2112</v>
      </c>
    </row>
    <row r="160" spans="1:49">
      <c r="A160" s="352" t="s">
        <v>2116</v>
      </c>
      <c r="B160" s="352" t="s">
        <v>1898</v>
      </c>
      <c r="C160" s="352">
        <v>39</v>
      </c>
      <c r="D160" s="352" t="s">
        <v>330</v>
      </c>
      <c r="E160" s="352" t="s">
        <v>331</v>
      </c>
      <c r="F160" s="352">
        <v>0.84599999999999997</v>
      </c>
      <c r="G160" s="352" t="s">
        <v>634</v>
      </c>
      <c r="J160" s="352">
        <v>4220</v>
      </c>
      <c r="K160" s="352">
        <v>4.7409999999999997</v>
      </c>
      <c r="N160" s="352">
        <v>49.101925299999998</v>
      </c>
      <c r="O160" s="352">
        <v>129.86500000000001</v>
      </c>
      <c r="Q160" s="352">
        <v>127.80500000000001</v>
      </c>
      <c r="S160" s="352" t="s">
        <v>635</v>
      </c>
      <c r="T160" s="352">
        <v>89</v>
      </c>
      <c r="U160" s="352" t="s">
        <v>620</v>
      </c>
      <c r="V160" s="352" t="s">
        <v>1083</v>
      </c>
      <c r="X160" s="352" t="s">
        <v>1083</v>
      </c>
      <c r="Y160" s="352">
        <v>4</v>
      </c>
      <c r="Z160" s="352">
        <v>200</v>
      </c>
      <c r="AA160" s="352">
        <v>294.39999999999998</v>
      </c>
      <c r="AB160" s="352">
        <v>94.4</v>
      </c>
      <c r="AD160" s="352">
        <v>1.522</v>
      </c>
      <c r="AE160" s="352">
        <v>0.53900000000000003</v>
      </c>
      <c r="AH160" s="352">
        <v>5061</v>
      </c>
      <c r="AI160" s="352">
        <v>5941</v>
      </c>
      <c r="AN160" s="352" t="s">
        <v>832</v>
      </c>
      <c r="AO160" s="352" t="s">
        <v>667</v>
      </c>
      <c r="AP160" s="352" t="s">
        <v>2117</v>
      </c>
      <c r="AS160" s="352">
        <v>0</v>
      </c>
      <c r="AU160" s="352">
        <v>1.1906763</v>
      </c>
      <c r="AW160" s="352" t="s">
        <v>2112</v>
      </c>
    </row>
    <row r="161" spans="1:49">
      <c r="A161" s="352" t="s">
        <v>2118</v>
      </c>
      <c r="B161" s="352" t="s">
        <v>1898</v>
      </c>
      <c r="C161" s="352">
        <v>39</v>
      </c>
      <c r="D161" s="352" t="s">
        <v>330</v>
      </c>
      <c r="E161" s="352" t="s">
        <v>331</v>
      </c>
      <c r="F161" s="352">
        <v>0.84599999999999997</v>
      </c>
      <c r="J161" s="352">
        <v>6368</v>
      </c>
      <c r="K161" s="352">
        <v>-10.89</v>
      </c>
      <c r="O161" s="352">
        <v>181.67599999999999</v>
      </c>
      <c r="Q161" s="352">
        <v>178.83099999999999</v>
      </c>
      <c r="S161" s="352" t="s">
        <v>635</v>
      </c>
      <c r="T161" s="352">
        <v>89</v>
      </c>
      <c r="U161" s="352" t="s">
        <v>620</v>
      </c>
      <c r="V161" s="352" t="s">
        <v>1083</v>
      </c>
      <c r="X161" s="352" t="s">
        <v>1083</v>
      </c>
      <c r="Y161" s="352">
        <v>5</v>
      </c>
      <c r="Z161" s="352">
        <v>437.8</v>
      </c>
      <c r="AA161" s="352">
        <v>473</v>
      </c>
      <c r="AB161" s="352">
        <v>35.200000000000003</v>
      </c>
      <c r="AD161" s="352">
        <v>2.0979999999999999</v>
      </c>
      <c r="AE161" s="352">
        <v>0.747</v>
      </c>
      <c r="AH161" s="352">
        <v>7466</v>
      </c>
      <c r="AI161" s="352">
        <v>8864</v>
      </c>
      <c r="AN161" s="352" t="s">
        <v>694</v>
      </c>
      <c r="AO161" s="352" t="s">
        <v>671</v>
      </c>
      <c r="AP161" s="352" t="s">
        <v>2119</v>
      </c>
      <c r="AS161" s="352">
        <v>0</v>
      </c>
      <c r="AU161" s="352">
        <v>1.1730383</v>
      </c>
      <c r="AW161" s="352" t="s">
        <v>2112</v>
      </c>
    </row>
    <row r="162" spans="1:49">
      <c r="A162" s="352" t="s">
        <v>2120</v>
      </c>
      <c r="B162" s="352" t="s">
        <v>1898</v>
      </c>
      <c r="C162" s="352">
        <v>39</v>
      </c>
      <c r="D162" s="352" t="s">
        <v>330</v>
      </c>
      <c r="E162" s="352" t="s">
        <v>331</v>
      </c>
      <c r="F162" s="352">
        <v>0.84599999999999997</v>
      </c>
      <c r="J162" s="352">
        <v>6358</v>
      </c>
      <c r="K162" s="352">
        <v>-11.5</v>
      </c>
      <c r="O162" s="352">
        <v>181.77099999999999</v>
      </c>
      <c r="Q162" s="352">
        <v>178.92599999999999</v>
      </c>
      <c r="S162" s="352" t="s">
        <v>635</v>
      </c>
      <c r="T162" s="352">
        <v>89</v>
      </c>
      <c r="U162" s="352" t="s">
        <v>620</v>
      </c>
      <c r="V162" s="352" t="s">
        <v>1083</v>
      </c>
      <c r="X162" s="352" t="s">
        <v>1083</v>
      </c>
      <c r="Y162" s="352">
        <v>6</v>
      </c>
      <c r="Z162" s="352">
        <v>488.1</v>
      </c>
      <c r="AA162" s="352">
        <v>523.29999999999995</v>
      </c>
      <c r="AB162" s="352">
        <v>35.200000000000003</v>
      </c>
      <c r="AD162" s="352">
        <v>2.0979999999999999</v>
      </c>
      <c r="AE162" s="352">
        <v>0.747</v>
      </c>
      <c r="AH162" s="352">
        <v>7452</v>
      </c>
      <c r="AI162" s="352">
        <v>8846</v>
      </c>
      <c r="AN162" s="352" t="s">
        <v>691</v>
      </c>
      <c r="AO162" s="352" t="s">
        <v>695</v>
      </c>
      <c r="AP162" s="352" t="s">
        <v>2101</v>
      </c>
      <c r="AS162" s="352">
        <v>1</v>
      </c>
      <c r="AU162" s="352">
        <v>1.1723315999999999</v>
      </c>
      <c r="AW162" s="352" t="s">
        <v>2112</v>
      </c>
    </row>
    <row r="163" spans="1:49">
      <c r="A163" s="352" t="s">
        <v>2121</v>
      </c>
      <c r="B163" s="352" t="s">
        <v>1898</v>
      </c>
      <c r="C163" s="352">
        <v>40</v>
      </c>
      <c r="D163" s="352" t="s">
        <v>330</v>
      </c>
      <c r="E163" s="352" t="s">
        <v>331</v>
      </c>
      <c r="F163" s="352">
        <v>0.84599999999999997</v>
      </c>
      <c r="L163" s="352">
        <v>22637</v>
      </c>
      <c r="M163" s="352">
        <v>9.6</v>
      </c>
      <c r="O163" s="352">
        <v>131.63800000000001</v>
      </c>
      <c r="R163" s="352">
        <v>125.357</v>
      </c>
      <c r="S163" s="352" t="s">
        <v>645</v>
      </c>
      <c r="T163" s="352">
        <v>0</v>
      </c>
      <c r="U163" s="352" t="s">
        <v>646</v>
      </c>
      <c r="V163" s="352" t="s">
        <v>673</v>
      </c>
      <c r="X163" s="352" t="s">
        <v>675</v>
      </c>
      <c r="Y163" s="352">
        <v>1</v>
      </c>
      <c r="Z163" s="352">
        <v>29.7</v>
      </c>
      <c r="AA163" s="352">
        <v>83.2</v>
      </c>
      <c r="AB163" s="352">
        <v>53.5</v>
      </c>
      <c r="AF163" s="352">
        <v>6.2809999999999997</v>
      </c>
      <c r="AJ163" s="352">
        <v>4520</v>
      </c>
      <c r="AQ163" s="352" t="s">
        <v>853</v>
      </c>
      <c r="AR163" s="352" t="s">
        <v>813</v>
      </c>
      <c r="AS163" s="352">
        <v>1</v>
      </c>
      <c r="AV163" s="352">
        <v>5.0105408999999996</v>
      </c>
      <c r="AW163" s="352" t="s">
        <v>2122</v>
      </c>
    </row>
    <row r="164" spans="1:49">
      <c r="A164" s="352" t="s">
        <v>2123</v>
      </c>
      <c r="B164" s="352" t="s">
        <v>1898</v>
      </c>
      <c r="C164" s="352">
        <v>40</v>
      </c>
      <c r="D164" s="352" t="s">
        <v>330</v>
      </c>
      <c r="E164" s="352" t="s">
        <v>331</v>
      </c>
      <c r="F164" s="352">
        <v>0.84599999999999997</v>
      </c>
      <c r="G164" s="352" t="s">
        <v>764</v>
      </c>
      <c r="L164" s="352">
        <v>5326</v>
      </c>
      <c r="M164" s="352">
        <v>1.556</v>
      </c>
      <c r="O164" s="352">
        <v>8.5190000000000001</v>
      </c>
      <c r="R164" s="352">
        <v>8.1150000000000002</v>
      </c>
      <c r="S164" s="352" t="s">
        <v>645</v>
      </c>
      <c r="T164" s="352">
        <v>0</v>
      </c>
      <c r="U164" s="352" t="s">
        <v>646</v>
      </c>
      <c r="V164" s="352" t="s">
        <v>673</v>
      </c>
      <c r="X164" s="352" t="s">
        <v>675</v>
      </c>
      <c r="Y164" s="352">
        <v>2</v>
      </c>
      <c r="Z164" s="352">
        <v>229.5</v>
      </c>
      <c r="AA164" s="352">
        <v>259.39999999999998</v>
      </c>
      <c r="AB164" s="352">
        <v>29.9</v>
      </c>
      <c r="AF164" s="352">
        <v>0.40400000000000003</v>
      </c>
      <c r="AJ164" s="352">
        <v>1076</v>
      </c>
      <c r="AQ164" s="352" t="s">
        <v>664</v>
      </c>
      <c r="AR164" s="352" t="s">
        <v>1256</v>
      </c>
      <c r="AS164" s="352">
        <v>0</v>
      </c>
      <c r="AV164" s="352">
        <v>4.9739148999999996</v>
      </c>
      <c r="AW164" s="352" t="s">
        <v>2122</v>
      </c>
    </row>
    <row r="165" spans="1:49">
      <c r="A165" s="352" t="s">
        <v>2124</v>
      </c>
      <c r="B165" s="352" t="s">
        <v>1898</v>
      </c>
      <c r="C165" s="352">
        <v>40</v>
      </c>
      <c r="D165" s="352" t="s">
        <v>330</v>
      </c>
      <c r="E165" s="352" t="s">
        <v>331</v>
      </c>
      <c r="F165" s="352">
        <v>0.84599999999999997</v>
      </c>
      <c r="L165" s="352">
        <v>22490</v>
      </c>
      <c r="M165" s="352">
        <v>9.6660000000000004</v>
      </c>
      <c r="O165" s="352">
        <v>128.773</v>
      </c>
      <c r="R165" s="352">
        <v>122.628</v>
      </c>
      <c r="S165" s="352" t="s">
        <v>645</v>
      </c>
      <c r="T165" s="352">
        <v>0</v>
      </c>
      <c r="U165" s="352" t="s">
        <v>646</v>
      </c>
      <c r="V165" s="352" t="s">
        <v>673</v>
      </c>
      <c r="X165" s="352" t="s">
        <v>675</v>
      </c>
      <c r="Y165" s="352">
        <v>3</v>
      </c>
      <c r="Z165" s="352">
        <v>412.8</v>
      </c>
      <c r="AA165" s="352">
        <v>464.8</v>
      </c>
      <c r="AB165" s="352">
        <v>52</v>
      </c>
      <c r="AF165" s="352">
        <v>6.1449999999999996</v>
      </c>
      <c r="AJ165" s="352">
        <v>4489</v>
      </c>
      <c r="AQ165" s="352" t="s">
        <v>1081</v>
      </c>
      <c r="AR165" s="352" t="s">
        <v>2125</v>
      </c>
      <c r="AS165" s="352">
        <v>0</v>
      </c>
      <c r="AV165" s="352">
        <v>5.0108433999999997</v>
      </c>
      <c r="AW165" s="352" t="s">
        <v>2122</v>
      </c>
    </row>
    <row r="166" spans="1:49">
      <c r="A166" s="352" t="s">
        <v>2126</v>
      </c>
      <c r="B166" s="352" t="s">
        <v>1898</v>
      </c>
      <c r="C166" s="352">
        <v>41</v>
      </c>
      <c r="D166" s="352" t="s">
        <v>332</v>
      </c>
      <c r="E166" s="352" t="s">
        <v>333</v>
      </c>
      <c r="F166" s="352">
        <v>0.52400000000000002</v>
      </c>
      <c r="H166" s="352">
        <v>10029</v>
      </c>
      <c r="I166" s="352">
        <v>0.435</v>
      </c>
      <c r="O166" s="352">
        <v>183.482</v>
      </c>
      <c r="P166" s="352">
        <v>182.114</v>
      </c>
      <c r="S166" s="352" t="s">
        <v>619</v>
      </c>
      <c r="T166" s="352">
        <v>0</v>
      </c>
      <c r="U166" s="352" t="s">
        <v>620</v>
      </c>
      <c r="V166" s="352" t="s">
        <v>705</v>
      </c>
      <c r="X166" s="352" t="s">
        <v>705</v>
      </c>
      <c r="Y166" s="352">
        <v>1</v>
      </c>
      <c r="Z166" s="352">
        <v>13.2</v>
      </c>
      <c r="AA166" s="352">
        <v>38.4</v>
      </c>
      <c r="AB166" s="352">
        <v>25.2</v>
      </c>
      <c r="AC166" s="352">
        <v>1.369</v>
      </c>
      <c r="AG166" s="352">
        <v>6848</v>
      </c>
      <c r="AK166" s="352" t="s">
        <v>1253</v>
      </c>
      <c r="AL166" s="352" t="s">
        <v>1566</v>
      </c>
      <c r="AM166" s="352" t="s">
        <v>2127</v>
      </c>
      <c r="AS166" s="352">
        <v>0</v>
      </c>
      <c r="AT166" s="352">
        <v>0.68317399999999995</v>
      </c>
      <c r="AW166" s="352" t="s">
        <v>2128</v>
      </c>
    </row>
    <row r="167" spans="1:49">
      <c r="A167" s="352" t="s">
        <v>2129</v>
      </c>
      <c r="B167" s="352" t="s">
        <v>1898</v>
      </c>
      <c r="C167" s="352">
        <v>41</v>
      </c>
      <c r="D167" s="352" t="s">
        <v>332</v>
      </c>
      <c r="E167" s="352" t="s">
        <v>333</v>
      </c>
      <c r="F167" s="352">
        <v>0.52400000000000002</v>
      </c>
      <c r="H167" s="352">
        <v>10043</v>
      </c>
      <c r="I167" s="352">
        <v>0</v>
      </c>
      <c r="O167" s="352">
        <v>184.34200000000001</v>
      </c>
      <c r="P167" s="352">
        <v>182.96799999999999</v>
      </c>
      <c r="S167" s="352" t="s">
        <v>619</v>
      </c>
      <c r="T167" s="352">
        <v>0</v>
      </c>
      <c r="U167" s="352" t="s">
        <v>620</v>
      </c>
      <c r="V167" s="352" t="s">
        <v>705</v>
      </c>
      <c r="X167" s="352" t="s">
        <v>705</v>
      </c>
      <c r="Y167" s="352">
        <v>2</v>
      </c>
      <c r="Z167" s="352">
        <v>53.5</v>
      </c>
      <c r="AA167" s="352">
        <v>78.599999999999994</v>
      </c>
      <c r="AB167" s="352">
        <v>25.2</v>
      </c>
      <c r="AC167" s="352">
        <v>1.3740000000000001</v>
      </c>
      <c r="AG167" s="352">
        <v>6855</v>
      </c>
      <c r="AK167" s="352" t="s">
        <v>842</v>
      </c>
      <c r="AL167" s="352" t="s">
        <v>683</v>
      </c>
      <c r="AM167" s="352" t="s">
        <v>2130</v>
      </c>
      <c r="AS167" s="352">
        <v>1</v>
      </c>
      <c r="AT167" s="352">
        <v>0.68287730000000002</v>
      </c>
      <c r="AW167" s="352" t="s">
        <v>2128</v>
      </c>
    </row>
    <row r="168" spans="1:49">
      <c r="A168" s="352" t="s">
        <v>2131</v>
      </c>
      <c r="B168" s="352" t="s">
        <v>1898</v>
      </c>
      <c r="C168" s="352">
        <v>41</v>
      </c>
      <c r="D168" s="352" t="s">
        <v>332</v>
      </c>
      <c r="E168" s="352" t="s">
        <v>333</v>
      </c>
      <c r="F168" s="352">
        <v>0.52400000000000002</v>
      </c>
      <c r="G168" s="352" t="s">
        <v>630</v>
      </c>
      <c r="H168" s="352">
        <v>747</v>
      </c>
      <c r="I168" s="352">
        <v>4.0540000000000003</v>
      </c>
      <c r="N168" s="352">
        <v>5.7126248000000004</v>
      </c>
      <c r="O168" s="352">
        <v>17.530999999999999</v>
      </c>
      <c r="P168" s="352">
        <v>17.399999999999999</v>
      </c>
      <c r="S168" s="352" t="s">
        <v>619</v>
      </c>
      <c r="T168" s="352">
        <v>0</v>
      </c>
      <c r="U168" s="352" t="s">
        <v>620</v>
      </c>
      <c r="V168" s="352" t="s">
        <v>705</v>
      </c>
      <c r="X168" s="352" t="s">
        <v>705</v>
      </c>
      <c r="Y168" s="352">
        <v>3</v>
      </c>
      <c r="Z168" s="352">
        <v>78.599999999999994</v>
      </c>
      <c r="AA168" s="352">
        <v>142.19999999999999</v>
      </c>
      <c r="AB168" s="352">
        <v>63.5</v>
      </c>
      <c r="AC168" s="352">
        <v>0.13100000000000001</v>
      </c>
      <c r="AG168" s="352">
        <v>512</v>
      </c>
      <c r="AK168" s="352" t="s">
        <v>842</v>
      </c>
      <c r="AL168" s="352" t="s">
        <v>683</v>
      </c>
      <c r="AM168" s="352" t="s">
        <v>2130</v>
      </c>
      <c r="AS168" s="352">
        <v>0</v>
      </c>
      <c r="AT168" s="352">
        <v>0.68564530000000001</v>
      </c>
      <c r="AW168" s="352" t="s">
        <v>2128</v>
      </c>
    </row>
    <row r="169" spans="1:49">
      <c r="A169" s="352" t="s">
        <v>2132</v>
      </c>
      <c r="B169" s="352" t="s">
        <v>1898</v>
      </c>
      <c r="C169" s="352">
        <v>41</v>
      </c>
      <c r="D169" s="352" t="s">
        <v>332</v>
      </c>
      <c r="E169" s="352" t="s">
        <v>333</v>
      </c>
      <c r="F169" s="352">
        <v>0.52400000000000002</v>
      </c>
      <c r="G169" s="352" t="s">
        <v>634</v>
      </c>
      <c r="J169" s="352">
        <v>2936</v>
      </c>
      <c r="K169" s="352">
        <v>5.0410000000000004</v>
      </c>
      <c r="N169" s="352">
        <v>53.073580399999997</v>
      </c>
      <c r="O169" s="352">
        <v>86.942999999999998</v>
      </c>
      <c r="Q169" s="352">
        <v>85.563000000000002</v>
      </c>
      <c r="S169" s="352" t="s">
        <v>635</v>
      </c>
      <c r="T169" s="352">
        <v>89</v>
      </c>
      <c r="U169" s="352" t="s">
        <v>620</v>
      </c>
      <c r="V169" s="352" t="s">
        <v>705</v>
      </c>
      <c r="X169" s="352" t="s">
        <v>705</v>
      </c>
      <c r="Y169" s="352">
        <v>4</v>
      </c>
      <c r="Z169" s="352">
        <v>199.4</v>
      </c>
      <c r="AA169" s="352">
        <v>289.3</v>
      </c>
      <c r="AB169" s="352">
        <v>89.9</v>
      </c>
      <c r="AD169" s="352">
        <v>1.0189999999999999</v>
      </c>
      <c r="AE169" s="352">
        <v>0.36099999999999999</v>
      </c>
      <c r="AH169" s="352">
        <v>3510</v>
      </c>
      <c r="AI169" s="352">
        <v>4133</v>
      </c>
      <c r="AN169" s="352" t="s">
        <v>832</v>
      </c>
      <c r="AO169" s="352" t="s">
        <v>809</v>
      </c>
      <c r="AP169" s="352" t="s">
        <v>2133</v>
      </c>
      <c r="AS169" s="352">
        <v>0</v>
      </c>
      <c r="AU169" s="352">
        <v>1.1910693000000001</v>
      </c>
      <c r="AW169" s="352" t="s">
        <v>2128</v>
      </c>
    </row>
    <row r="170" spans="1:49">
      <c r="A170" s="352" t="s">
        <v>2134</v>
      </c>
      <c r="B170" s="352" t="s">
        <v>1898</v>
      </c>
      <c r="C170" s="352">
        <v>41</v>
      </c>
      <c r="D170" s="352" t="s">
        <v>332</v>
      </c>
      <c r="E170" s="352" t="s">
        <v>333</v>
      </c>
      <c r="F170" s="352">
        <v>0.52400000000000002</v>
      </c>
      <c r="J170" s="352">
        <v>6371</v>
      </c>
      <c r="K170" s="352">
        <v>-10.782</v>
      </c>
      <c r="O170" s="352">
        <v>181.626</v>
      </c>
      <c r="Q170" s="352">
        <v>178.78100000000001</v>
      </c>
      <c r="S170" s="352" t="s">
        <v>635</v>
      </c>
      <c r="T170" s="352">
        <v>89</v>
      </c>
      <c r="U170" s="352" t="s">
        <v>620</v>
      </c>
      <c r="V170" s="352" t="s">
        <v>705</v>
      </c>
      <c r="X170" s="352" t="s">
        <v>705</v>
      </c>
      <c r="Y170" s="352">
        <v>5</v>
      </c>
      <c r="Z170" s="352">
        <v>437.8</v>
      </c>
      <c r="AA170" s="352">
        <v>473</v>
      </c>
      <c r="AB170" s="352">
        <v>35.200000000000003</v>
      </c>
      <c r="AD170" s="352">
        <v>2.0979999999999999</v>
      </c>
      <c r="AE170" s="352">
        <v>0.747</v>
      </c>
      <c r="AH170" s="352">
        <v>7470</v>
      </c>
      <c r="AI170" s="352">
        <v>8870</v>
      </c>
      <c r="AN170" s="352" t="s">
        <v>636</v>
      </c>
      <c r="AO170" s="352" t="s">
        <v>717</v>
      </c>
      <c r="AP170" s="352" t="s">
        <v>2135</v>
      </c>
      <c r="AS170" s="352">
        <v>0</v>
      </c>
      <c r="AU170" s="352">
        <v>1.1732395</v>
      </c>
      <c r="AW170" s="352" t="s">
        <v>2128</v>
      </c>
    </row>
    <row r="171" spans="1:49">
      <c r="A171" s="352" t="s">
        <v>2136</v>
      </c>
      <c r="B171" s="352" t="s">
        <v>1898</v>
      </c>
      <c r="C171" s="352">
        <v>41</v>
      </c>
      <c r="D171" s="352" t="s">
        <v>332</v>
      </c>
      <c r="E171" s="352" t="s">
        <v>333</v>
      </c>
      <c r="F171" s="352">
        <v>0.52400000000000002</v>
      </c>
      <c r="J171" s="352">
        <v>6375</v>
      </c>
      <c r="K171" s="352">
        <v>-11.5</v>
      </c>
      <c r="O171" s="352">
        <v>182.33099999999999</v>
      </c>
      <c r="Q171" s="352">
        <v>179.477</v>
      </c>
      <c r="S171" s="352" t="s">
        <v>635</v>
      </c>
      <c r="T171" s="352">
        <v>89</v>
      </c>
      <c r="U171" s="352" t="s">
        <v>620</v>
      </c>
      <c r="V171" s="352" t="s">
        <v>705</v>
      </c>
      <c r="X171" s="352" t="s">
        <v>705</v>
      </c>
      <c r="Y171" s="352">
        <v>6</v>
      </c>
      <c r="Z171" s="352">
        <v>488.1</v>
      </c>
      <c r="AA171" s="352">
        <v>523.29999999999995</v>
      </c>
      <c r="AB171" s="352">
        <v>35.200000000000003</v>
      </c>
      <c r="AD171" s="352">
        <v>2.1040000000000001</v>
      </c>
      <c r="AE171" s="352">
        <v>0.749</v>
      </c>
      <c r="AH171" s="352">
        <v>7472</v>
      </c>
      <c r="AI171" s="352">
        <v>8870</v>
      </c>
      <c r="AN171" s="352" t="s">
        <v>1000</v>
      </c>
      <c r="AO171" s="352" t="s">
        <v>671</v>
      </c>
      <c r="AP171" s="352" t="s">
        <v>872</v>
      </c>
      <c r="AS171" s="352">
        <v>1</v>
      </c>
      <c r="AU171" s="352">
        <v>1.1724097</v>
      </c>
      <c r="AW171" s="352" t="s">
        <v>2128</v>
      </c>
    </row>
    <row r="172" spans="1:49">
      <c r="A172" s="352" t="s">
        <v>2137</v>
      </c>
      <c r="B172" s="352" t="s">
        <v>1898</v>
      </c>
      <c r="C172" s="352">
        <v>42</v>
      </c>
      <c r="D172" s="352" t="s">
        <v>332</v>
      </c>
      <c r="E172" s="352" t="s">
        <v>333</v>
      </c>
      <c r="F172" s="352">
        <v>0.52400000000000002</v>
      </c>
      <c r="L172" s="352">
        <v>22796</v>
      </c>
      <c r="M172" s="352">
        <v>9.6</v>
      </c>
      <c r="O172" s="352">
        <v>132.54300000000001</v>
      </c>
      <c r="R172" s="352">
        <v>126.218</v>
      </c>
      <c r="S172" s="352" t="s">
        <v>645</v>
      </c>
      <c r="T172" s="352">
        <v>0</v>
      </c>
      <c r="U172" s="352" t="s">
        <v>646</v>
      </c>
      <c r="V172" s="352" t="s">
        <v>673</v>
      </c>
      <c r="X172" s="352" t="s">
        <v>675</v>
      </c>
      <c r="Y172" s="352">
        <v>1</v>
      </c>
      <c r="Z172" s="352">
        <v>29.5</v>
      </c>
      <c r="AA172" s="352">
        <v>83.2</v>
      </c>
      <c r="AB172" s="352">
        <v>53.7</v>
      </c>
      <c r="AF172" s="352">
        <v>6.3250000000000002</v>
      </c>
      <c r="AJ172" s="352">
        <v>4551</v>
      </c>
      <c r="AQ172" s="352" t="s">
        <v>2138</v>
      </c>
      <c r="AR172" s="352" t="s">
        <v>2139</v>
      </c>
      <c r="AS172" s="352">
        <v>1</v>
      </c>
      <c r="AV172" s="352">
        <v>5.0110844999999999</v>
      </c>
      <c r="AW172" s="352" t="s">
        <v>2140</v>
      </c>
    </row>
    <row r="173" spans="1:49">
      <c r="A173" s="352" t="s">
        <v>2141</v>
      </c>
      <c r="B173" s="352" t="s">
        <v>1898</v>
      </c>
      <c r="C173" s="352">
        <v>42</v>
      </c>
      <c r="D173" s="352" t="s">
        <v>332</v>
      </c>
      <c r="E173" s="352" t="s">
        <v>333</v>
      </c>
      <c r="F173" s="352">
        <v>0.52400000000000002</v>
      </c>
      <c r="G173" s="352" t="s">
        <v>764</v>
      </c>
      <c r="L173" s="352">
        <v>1424</v>
      </c>
      <c r="M173" s="352">
        <v>9.3469999999999995</v>
      </c>
      <c r="O173" s="352">
        <v>2.395</v>
      </c>
      <c r="R173" s="352">
        <v>2.2799999999999998</v>
      </c>
      <c r="S173" s="352" t="s">
        <v>645</v>
      </c>
      <c r="T173" s="352">
        <v>0</v>
      </c>
      <c r="U173" s="352" t="s">
        <v>646</v>
      </c>
      <c r="V173" s="352" t="s">
        <v>673</v>
      </c>
      <c r="X173" s="352" t="s">
        <v>675</v>
      </c>
      <c r="Y173" s="352">
        <v>2</v>
      </c>
      <c r="Z173" s="352">
        <v>231.2</v>
      </c>
      <c r="AA173" s="352">
        <v>255.8</v>
      </c>
      <c r="AB173" s="352">
        <v>24.7</v>
      </c>
      <c r="AF173" s="352">
        <v>0.114</v>
      </c>
      <c r="AJ173" s="352">
        <v>286</v>
      </c>
      <c r="AQ173" s="352" t="s">
        <v>777</v>
      </c>
      <c r="AR173" s="352" t="s">
        <v>1242</v>
      </c>
      <c r="AS173" s="352">
        <v>0</v>
      </c>
      <c r="AV173" s="352">
        <v>5.0099308999999996</v>
      </c>
      <c r="AW173" s="352" t="s">
        <v>2140</v>
      </c>
    </row>
    <row r="174" spans="1:49">
      <c r="A174" s="352" t="s">
        <v>2142</v>
      </c>
      <c r="B174" s="352" t="s">
        <v>1898</v>
      </c>
      <c r="C174" s="352">
        <v>42</v>
      </c>
      <c r="D174" s="352" t="s">
        <v>332</v>
      </c>
      <c r="E174" s="352" t="s">
        <v>333</v>
      </c>
      <c r="F174" s="352">
        <v>0.52400000000000002</v>
      </c>
      <c r="L174" s="352">
        <v>22549</v>
      </c>
      <c r="M174" s="352">
        <v>9.67</v>
      </c>
      <c r="O174" s="352">
        <v>129.126</v>
      </c>
      <c r="R174" s="352">
        <v>122.964</v>
      </c>
      <c r="S174" s="352" t="s">
        <v>645</v>
      </c>
      <c r="T174" s="352">
        <v>0</v>
      </c>
      <c r="U174" s="352" t="s">
        <v>646</v>
      </c>
      <c r="V174" s="352" t="s">
        <v>673</v>
      </c>
      <c r="X174" s="352" t="s">
        <v>675</v>
      </c>
      <c r="Y174" s="352">
        <v>3</v>
      </c>
      <c r="Z174" s="352">
        <v>412.8</v>
      </c>
      <c r="AA174" s="352">
        <v>464.8</v>
      </c>
      <c r="AB174" s="352">
        <v>52</v>
      </c>
      <c r="AF174" s="352">
        <v>6.1619999999999999</v>
      </c>
      <c r="AJ174" s="352">
        <v>4500</v>
      </c>
      <c r="AQ174" s="352" t="s">
        <v>2143</v>
      </c>
      <c r="AR174" s="352" t="s">
        <v>1089</v>
      </c>
      <c r="AS174" s="352">
        <v>0</v>
      </c>
      <c r="AV174" s="352">
        <v>5.0114039999999997</v>
      </c>
      <c r="AW174" s="352" t="s">
        <v>2140</v>
      </c>
    </row>
    <row r="175" spans="1:49">
      <c r="A175" s="352" t="s">
        <v>2144</v>
      </c>
      <c r="B175" s="352" t="s">
        <v>1898</v>
      </c>
      <c r="C175" s="352">
        <v>43</v>
      </c>
      <c r="D175" s="352" t="s">
        <v>334</v>
      </c>
      <c r="E175" s="352" t="s">
        <v>335</v>
      </c>
      <c r="F175" s="352">
        <v>0.79700000000000004</v>
      </c>
      <c r="H175" s="352">
        <v>10028</v>
      </c>
      <c r="I175" s="352">
        <v>0.42199999999999999</v>
      </c>
      <c r="O175" s="352">
        <v>183.28100000000001</v>
      </c>
      <c r="P175" s="352">
        <v>181.91399999999999</v>
      </c>
      <c r="S175" s="352" t="s">
        <v>619</v>
      </c>
      <c r="T175" s="352">
        <v>0</v>
      </c>
      <c r="U175" s="352" t="s">
        <v>620</v>
      </c>
      <c r="V175" s="352" t="s">
        <v>705</v>
      </c>
      <c r="X175" s="352" t="s">
        <v>705</v>
      </c>
      <c r="Y175" s="352">
        <v>1</v>
      </c>
      <c r="Z175" s="352">
        <v>13.2</v>
      </c>
      <c r="AA175" s="352">
        <v>38.4</v>
      </c>
      <c r="AB175" s="352">
        <v>25.2</v>
      </c>
      <c r="AC175" s="352">
        <v>1.367</v>
      </c>
      <c r="AG175" s="352">
        <v>6847</v>
      </c>
      <c r="AK175" s="352" t="s">
        <v>1579</v>
      </c>
      <c r="AL175" s="352" t="s">
        <v>792</v>
      </c>
      <c r="AM175" s="352" t="s">
        <v>2145</v>
      </c>
      <c r="AS175" s="352">
        <v>0</v>
      </c>
      <c r="AT175" s="352">
        <v>0.68317680000000003</v>
      </c>
      <c r="AW175" s="352" t="s">
        <v>2146</v>
      </c>
    </row>
    <row r="176" spans="1:49">
      <c r="A176" s="352" t="s">
        <v>2147</v>
      </c>
      <c r="B176" s="352" t="s">
        <v>1898</v>
      </c>
      <c r="C176" s="352">
        <v>43</v>
      </c>
      <c r="D176" s="352" t="s">
        <v>334</v>
      </c>
      <c r="E176" s="352" t="s">
        <v>335</v>
      </c>
      <c r="F176" s="352">
        <v>0.79700000000000004</v>
      </c>
      <c r="H176" s="352">
        <v>10044</v>
      </c>
      <c r="I176" s="352">
        <v>0</v>
      </c>
      <c r="O176" s="352">
        <v>184.024</v>
      </c>
      <c r="P176" s="352">
        <v>182.65199999999999</v>
      </c>
      <c r="S176" s="352" t="s">
        <v>619</v>
      </c>
      <c r="T176" s="352">
        <v>0</v>
      </c>
      <c r="U176" s="352" t="s">
        <v>620</v>
      </c>
      <c r="V176" s="352" t="s">
        <v>705</v>
      </c>
      <c r="X176" s="352" t="s">
        <v>705</v>
      </c>
      <c r="Y176" s="352">
        <v>2</v>
      </c>
      <c r="Z176" s="352">
        <v>53.5</v>
      </c>
      <c r="AA176" s="352">
        <v>78.599999999999994</v>
      </c>
      <c r="AB176" s="352">
        <v>25.2</v>
      </c>
      <c r="AC176" s="352">
        <v>1.3720000000000001</v>
      </c>
      <c r="AG176" s="352">
        <v>6856</v>
      </c>
      <c r="AK176" s="352" t="s">
        <v>707</v>
      </c>
      <c r="AL176" s="352" t="s">
        <v>624</v>
      </c>
      <c r="AM176" s="352" t="s">
        <v>2148</v>
      </c>
      <c r="AS176" s="352">
        <v>1</v>
      </c>
      <c r="AT176" s="352">
        <v>0.68288890000000002</v>
      </c>
      <c r="AW176" s="352" t="s">
        <v>2146</v>
      </c>
    </row>
    <row r="177" spans="1:49">
      <c r="A177" s="352" t="s">
        <v>2149</v>
      </c>
      <c r="B177" s="352" t="s">
        <v>1898</v>
      </c>
      <c r="C177" s="352">
        <v>43</v>
      </c>
      <c r="D177" s="352" t="s">
        <v>334</v>
      </c>
      <c r="E177" s="352" t="s">
        <v>335</v>
      </c>
      <c r="F177" s="352">
        <v>0.79700000000000004</v>
      </c>
      <c r="G177" s="352" t="s">
        <v>630</v>
      </c>
      <c r="H177" s="352">
        <v>1120</v>
      </c>
      <c r="I177" s="352">
        <v>6.3879999999999999</v>
      </c>
      <c r="N177" s="352">
        <v>5.6438908000000003</v>
      </c>
      <c r="O177" s="352">
        <v>26.344000000000001</v>
      </c>
      <c r="P177" s="352">
        <v>26.146000000000001</v>
      </c>
      <c r="S177" s="352" t="s">
        <v>619</v>
      </c>
      <c r="T177" s="352">
        <v>0</v>
      </c>
      <c r="U177" s="352" t="s">
        <v>620</v>
      </c>
      <c r="V177" s="352" t="s">
        <v>705</v>
      </c>
      <c r="X177" s="352" t="s">
        <v>705</v>
      </c>
      <c r="Y177" s="352">
        <v>3</v>
      </c>
      <c r="Z177" s="352">
        <v>78.599999999999994</v>
      </c>
      <c r="AA177" s="352">
        <v>144.69999999999999</v>
      </c>
      <c r="AB177" s="352">
        <v>66</v>
      </c>
      <c r="AC177" s="352">
        <v>0.19800000000000001</v>
      </c>
      <c r="AG177" s="352">
        <v>769</v>
      </c>
      <c r="AK177" s="352" t="s">
        <v>707</v>
      </c>
      <c r="AL177" s="352" t="s">
        <v>624</v>
      </c>
      <c r="AM177" s="352" t="s">
        <v>2148</v>
      </c>
      <c r="AS177" s="352">
        <v>0</v>
      </c>
      <c r="AT177" s="352">
        <v>0.68725119999999995</v>
      </c>
      <c r="AW177" s="352" t="s">
        <v>2146</v>
      </c>
    </row>
    <row r="178" spans="1:49">
      <c r="A178" s="352" t="s">
        <v>2150</v>
      </c>
      <c r="B178" s="352" t="s">
        <v>1898</v>
      </c>
      <c r="C178" s="352">
        <v>43</v>
      </c>
      <c r="D178" s="352" t="s">
        <v>334</v>
      </c>
      <c r="E178" s="352" t="s">
        <v>335</v>
      </c>
      <c r="F178" s="352">
        <v>0.79700000000000004</v>
      </c>
      <c r="G178" s="352" t="s">
        <v>634</v>
      </c>
      <c r="J178" s="352">
        <v>4114</v>
      </c>
      <c r="K178" s="352">
        <v>3.4769999999999999</v>
      </c>
      <c r="N178" s="352">
        <v>49.310572399999998</v>
      </c>
      <c r="O178" s="352">
        <v>122.864</v>
      </c>
      <c r="Q178" s="352">
        <v>120.916</v>
      </c>
      <c r="S178" s="352" t="s">
        <v>635</v>
      </c>
      <c r="T178" s="352">
        <v>89</v>
      </c>
      <c r="U178" s="352" t="s">
        <v>620</v>
      </c>
      <c r="V178" s="352" t="s">
        <v>705</v>
      </c>
      <c r="X178" s="352" t="s">
        <v>705</v>
      </c>
      <c r="Y178" s="352">
        <v>4</v>
      </c>
      <c r="Z178" s="352">
        <v>199.4</v>
      </c>
      <c r="AA178" s="352">
        <v>292.5</v>
      </c>
      <c r="AB178" s="352">
        <v>93.1</v>
      </c>
      <c r="AD178" s="352">
        <v>1.4379999999999999</v>
      </c>
      <c r="AE178" s="352">
        <v>0.51</v>
      </c>
      <c r="AH178" s="352">
        <v>4924</v>
      </c>
      <c r="AI178" s="352">
        <v>5792</v>
      </c>
      <c r="AN178" s="352" t="s">
        <v>973</v>
      </c>
      <c r="AO178" s="352" t="s">
        <v>692</v>
      </c>
      <c r="AP178" s="352" t="s">
        <v>2117</v>
      </c>
      <c r="AS178" s="352">
        <v>0</v>
      </c>
      <c r="AU178" s="352">
        <v>1.1893484999999999</v>
      </c>
      <c r="AW178" s="352" t="s">
        <v>2146</v>
      </c>
    </row>
    <row r="179" spans="1:49">
      <c r="A179" s="352" t="s">
        <v>2151</v>
      </c>
      <c r="B179" s="352" t="s">
        <v>1898</v>
      </c>
      <c r="C179" s="352">
        <v>43</v>
      </c>
      <c r="D179" s="352" t="s">
        <v>334</v>
      </c>
      <c r="E179" s="352" t="s">
        <v>335</v>
      </c>
      <c r="F179" s="352">
        <v>0.79700000000000004</v>
      </c>
      <c r="J179" s="352">
        <v>6371</v>
      </c>
      <c r="K179" s="352">
        <v>-10.885</v>
      </c>
      <c r="O179" s="352">
        <v>181.71100000000001</v>
      </c>
      <c r="Q179" s="352">
        <v>178.86500000000001</v>
      </c>
      <c r="S179" s="352" t="s">
        <v>635</v>
      </c>
      <c r="T179" s="352">
        <v>89</v>
      </c>
      <c r="U179" s="352" t="s">
        <v>620</v>
      </c>
      <c r="V179" s="352" t="s">
        <v>705</v>
      </c>
      <c r="X179" s="352" t="s">
        <v>705</v>
      </c>
      <c r="Y179" s="352">
        <v>5</v>
      </c>
      <c r="Z179" s="352">
        <v>437.8</v>
      </c>
      <c r="AA179" s="352">
        <v>473</v>
      </c>
      <c r="AB179" s="352">
        <v>35.200000000000003</v>
      </c>
      <c r="AD179" s="352">
        <v>2.0979999999999999</v>
      </c>
      <c r="AE179" s="352">
        <v>0.747</v>
      </c>
      <c r="AH179" s="352">
        <v>7471</v>
      </c>
      <c r="AI179" s="352">
        <v>8870</v>
      </c>
      <c r="AN179" s="352" t="s">
        <v>694</v>
      </c>
      <c r="AO179" s="352" t="s">
        <v>671</v>
      </c>
      <c r="AP179" s="352" t="s">
        <v>931</v>
      </c>
      <c r="AS179" s="352">
        <v>0</v>
      </c>
      <c r="AU179" s="352">
        <v>1.1731106</v>
      </c>
      <c r="AW179" s="352" t="s">
        <v>2146</v>
      </c>
    </row>
    <row r="180" spans="1:49">
      <c r="A180" s="352" t="s">
        <v>2152</v>
      </c>
      <c r="B180" s="352" t="s">
        <v>1898</v>
      </c>
      <c r="C180" s="352">
        <v>43</v>
      </c>
      <c r="D180" s="352" t="s">
        <v>334</v>
      </c>
      <c r="E180" s="352" t="s">
        <v>335</v>
      </c>
      <c r="F180" s="352">
        <v>0.79700000000000004</v>
      </c>
      <c r="J180" s="352">
        <v>6353</v>
      </c>
      <c r="K180" s="352">
        <v>-11.5</v>
      </c>
      <c r="O180" s="352">
        <v>181.904</v>
      </c>
      <c r="Q180" s="352">
        <v>179.05699999999999</v>
      </c>
      <c r="S180" s="352" t="s">
        <v>635</v>
      </c>
      <c r="T180" s="352">
        <v>89</v>
      </c>
      <c r="U180" s="352" t="s">
        <v>620</v>
      </c>
      <c r="V180" s="352" t="s">
        <v>705</v>
      </c>
      <c r="X180" s="352" t="s">
        <v>705</v>
      </c>
      <c r="Y180" s="352">
        <v>6</v>
      </c>
      <c r="Z180" s="352">
        <v>488.1</v>
      </c>
      <c r="AA180" s="352">
        <v>523.29999999999995</v>
      </c>
      <c r="AB180" s="352">
        <v>35.200000000000003</v>
      </c>
      <c r="AD180" s="352">
        <v>2.0990000000000002</v>
      </c>
      <c r="AE180" s="352">
        <v>0.748</v>
      </c>
      <c r="AH180" s="352">
        <v>7446</v>
      </c>
      <c r="AI180" s="352">
        <v>8837</v>
      </c>
      <c r="AN180" s="352" t="s">
        <v>694</v>
      </c>
      <c r="AO180" s="352" t="s">
        <v>695</v>
      </c>
      <c r="AP180" s="352" t="s">
        <v>2153</v>
      </c>
      <c r="AS180" s="352">
        <v>1</v>
      </c>
      <c r="AU180" s="352">
        <v>1.1723968</v>
      </c>
      <c r="AW180" s="352" t="s">
        <v>2146</v>
      </c>
    </row>
    <row r="181" spans="1:49">
      <c r="A181" s="352" t="s">
        <v>2154</v>
      </c>
      <c r="B181" s="352" t="s">
        <v>1898</v>
      </c>
      <c r="C181" s="352">
        <v>44</v>
      </c>
      <c r="D181" s="352" t="s">
        <v>334</v>
      </c>
      <c r="E181" s="352" t="s">
        <v>335</v>
      </c>
      <c r="F181" s="352">
        <v>0.79700000000000004</v>
      </c>
      <c r="L181" s="352">
        <v>22614</v>
      </c>
      <c r="M181" s="352">
        <v>9.6</v>
      </c>
      <c r="O181" s="352">
        <v>131.63499999999999</v>
      </c>
      <c r="R181" s="352">
        <v>125.35299999999999</v>
      </c>
      <c r="S181" s="352" t="s">
        <v>645</v>
      </c>
      <c r="T181" s="352">
        <v>0</v>
      </c>
      <c r="U181" s="352" t="s">
        <v>646</v>
      </c>
      <c r="V181" s="352" t="s">
        <v>673</v>
      </c>
      <c r="X181" s="352" t="s">
        <v>675</v>
      </c>
      <c r="Y181" s="352">
        <v>1</v>
      </c>
      <c r="Z181" s="352">
        <v>29.7</v>
      </c>
      <c r="AA181" s="352">
        <v>83.2</v>
      </c>
      <c r="AB181" s="352">
        <v>53.5</v>
      </c>
      <c r="AF181" s="352">
        <v>6.282</v>
      </c>
      <c r="AJ181" s="352">
        <v>4514</v>
      </c>
      <c r="AQ181" s="352" t="s">
        <v>1211</v>
      </c>
      <c r="AR181" s="352" t="s">
        <v>2155</v>
      </c>
      <c r="AS181" s="352">
        <v>1</v>
      </c>
      <c r="AV181" s="352">
        <v>5.0113750000000001</v>
      </c>
      <c r="AW181" s="352" t="s">
        <v>2156</v>
      </c>
    </row>
    <row r="182" spans="1:49">
      <c r="A182" s="352" t="s">
        <v>2157</v>
      </c>
      <c r="B182" s="352" t="s">
        <v>1898</v>
      </c>
      <c r="C182" s="352">
        <v>44</v>
      </c>
      <c r="D182" s="352" t="s">
        <v>334</v>
      </c>
      <c r="E182" s="352" t="s">
        <v>335</v>
      </c>
      <c r="F182" s="352">
        <v>0.79700000000000004</v>
      </c>
      <c r="G182" s="352" t="s">
        <v>764</v>
      </c>
      <c r="L182" s="352">
        <v>2447</v>
      </c>
      <c r="M182" s="352">
        <v>12.824999999999999</v>
      </c>
      <c r="O182" s="352">
        <v>3.8260000000000001</v>
      </c>
      <c r="R182" s="352">
        <v>3.6429999999999998</v>
      </c>
      <c r="S182" s="352" t="s">
        <v>645</v>
      </c>
      <c r="T182" s="352">
        <v>0</v>
      </c>
      <c r="U182" s="352" t="s">
        <v>646</v>
      </c>
      <c r="V182" s="352" t="s">
        <v>673</v>
      </c>
      <c r="X182" s="352" t="s">
        <v>675</v>
      </c>
      <c r="Y182" s="352">
        <v>2</v>
      </c>
      <c r="Z182" s="352">
        <v>229.9</v>
      </c>
      <c r="AA182" s="352">
        <v>255.8</v>
      </c>
      <c r="AB182" s="352">
        <v>25.9</v>
      </c>
      <c r="AF182" s="352">
        <v>0.183</v>
      </c>
      <c r="AJ182" s="352">
        <v>489</v>
      </c>
      <c r="AQ182" s="352" t="s">
        <v>938</v>
      </c>
      <c r="AR182" s="352" t="s">
        <v>2158</v>
      </c>
      <c r="AS182" s="352">
        <v>0</v>
      </c>
      <c r="AV182" s="352">
        <v>5.0260622000000001</v>
      </c>
      <c r="AW182" s="352" t="s">
        <v>2156</v>
      </c>
    </row>
    <row r="183" spans="1:49">
      <c r="A183" s="352" t="s">
        <v>2159</v>
      </c>
      <c r="B183" s="352" t="s">
        <v>1898</v>
      </c>
      <c r="C183" s="352">
        <v>44</v>
      </c>
      <c r="D183" s="352" t="s">
        <v>334</v>
      </c>
      <c r="E183" s="352" t="s">
        <v>335</v>
      </c>
      <c r="F183" s="352">
        <v>0.79700000000000004</v>
      </c>
      <c r="L183" s="352">
        <v>22484</v>
      </c>
      <c r="M183" s="352">
        <v>9.67</v>
      </c>
      <c r="O183" s="352">
        <v>128.733</v>
      </c>
      <c r="R183" s="352">
        <v>122.59</v>
      </c>
      <c r="S183" s="352" t="s">
        <v>645</v>
      </c>
      <c r="T183" s="352">
        <v>0</v>
      </c>
      <c r="U183" s="352" t="s">
        <v>646</v>
      </c>
      <c r="V183" s="352" t="s">
        <v>673</v>
      </c>
      <c r="X183" s="352" t="s">
        <v>675</v>
      </c>
      <c r="Y183" s="352">
        <v>3</v>
      </c>
      <c r="Z183" s="352">
        <v>412.8</v>
      </c>
      <c r="AA183" s="352">
        <v>464.8</v>
      </c>
      <c r="AB183" s="352">
        <v>52</v>
      </c>
      <c r="AF183" s="352">
        <v>6.1440000000000001</v>
      </c>
      <c r="AJ183" s="352">
        <v>4488</v>
      </c>
      <c r="AQ183" s="352" t="s">
        <v>2160</v>
      </c>
      <c r="AR183" s="352" t="s">
        <v>2109</v>
      </c>
      <c r="AS183" s="352">
        <v>0</v>
      </c>
      <c r="AV183" s="352">
        <v>5.0116952000000001</v>
      </c>
      <c r="AW183" s="352" t="s">
        <v>2156</v>
      </c>
    </row>
    <row r="184" spans="1:49">
      <c r="A184" s="352" t="s">
        <v>2161</v>
      </c>
      <c r="B184" s="352" t="s">
        <v>1898</v>
      </c>
      <c r="C184" s="352">
        <v>45</v>
      </c>
      <c r="D184" s="352" t="s">
        <v>336</v>
      </c>
      <c r="E184" s="352" t="s">
        <v>337</v>
      </c>
      <c r="F184" s="352">
        <v>0.78600000000000003</v>
      </c>
      <c r="H184" s="352">
        <v>10035</v>
      </c>
      <c r="I184" s="352">
        <v>0.42799999999999999</v>
      </c>
      <c r="O184" s="352">
        <v>183.14099999999999</v>
      </c>
      <c r="P184" s="352">
        <v>181.77500000000001</v>
      </c>
      <c r="S184" s="352" t="s">
        <v>619</v>
      </c>
      <c r="T184" s="352">
        <v>0</v>
      </c>
      <c r="U184" s="352" t="s">
        <v>620</v>
      </c>
      <c r="V184" s="352" t="s">
        <v>705</v>
      </c>
      <c r="X184" s="352" t="s">
        <v>705</v>
      </c>
      <c r="Y184" s="352">
        <v>1</v>
      </c>
      <c r="Z184" s="352">
        <v>13.2</v>
      </c>
      <c r="AA184" s="352">
        <v>38.4</v>
      </c>
      <c r="AB184" s="352">
        <v>25.2</v>
      </c>
      <c r="AC184" s="352">
        <v>1.3660000000000001</v>
      </c>
      <c r="AG184" s="352">
        <v>6853</v>
      </c>
      <c r="AK184" s="352" t="s">
        <v>1253</v>
      </c>
      <c r="AL184" s="352" t="s">
        <v>924</v>
      </c>
      <c r="AM184" s="352" t="s">
        <v>2162</v>
      </c>
      <c r="AS184" s="352">
        <v>0</v>
      </c>
      <c r="AT184" s="352">
        <v>0.68318880000000004</v>
      </c>
      <c r="AW184" s="352" t="s">
        <v>2163</v>
      </c>
    </row>
    <row r="185" spans="1:49">
      <c r="A185" s="352" t="s">
        <v>2164</v>
      </c>
      <c r="B185" s="352" t="s">
        <v>1898</v>
      </c>
      <c r="C185" s="352">
        <v>45</v>
      </c>
      <c r="D185" s="352" t="s">
        <v>336</v>
      </c>
      <c r="E185" s="352" t="s">
        <v>337</v>
      </c>
      <c r="F185" s="352">
        <v>0.78600000000000003</v>
      </c>
      <c r="H185" s="352">
        <v>10019</v>
      </c>
      <c r="I185" s="352">
        <v>0</v>
      </c>
      <c r="O185" s="352">
        <v>183.947</v>
      </c>
      <c r="P185" s="352">
        <v>182.57499999999999</v>
      </c>
      <c r="S185" s="352" t="s">
        <v>619</v>
      </c>
      <c r="T185" s="352">
        <v>0</v>
      </c>
      <c r="U185" s="352" t="s">
        <v>620</v>
      </c>
      <c r="V185" s="352" t="s">
        <v>705</v>
      </c>
      <c r="X185" s="352" t="s">
        <v>705</v>
      </c>
      <c r="Y185" s="352">
        <v>2</v>
      </c>
      <c r="Z185" s="352">
        <v>53.5</v>
      </c>
      <c r="AA185" s="352">
        <v>78.599999999999994</v>
      </c>
      <c r="AB185" s="352">
        <v>25.2</v>
      </c>
      <c r="AC185" s="352">
        <v>1.371</v>
      </c>
      <c r="AG185" s="352">
        <v>6839</v>
      </c>
      <c r="AK185" s="352" t="s">
        <v>842</v>
      </c>
      <c r="AL185" s="352" t="s">
        <v>749</v>
      </c>
      <c r="AM185" s="352" t="s">
        <v>2165</v>
      </c>
      <c r="AS185" s="352">
        <v>1</v>
      </c>
      <c r="AT185" s="352">
        <v>0.68289630000000001</v>
      </c>
      <c r="AW185" s="352" t="s">
        <v>2163</v>
      </c>
    </row>
    <row r="186" spans="1:49">
      <c r="A186" s="352" t="s">
        <v>2166</v>
      </c>
      <c r="B186" s="352" t="s">
        <v>1898</v>
      </c>
      <c r="C186" s="352">
        <v>45</v>
      </c>
      <c r="D186" s="352" t="s">
        <v>336</v>
      </c>
      <c r="E186" s="352" t="s">
        <v>337</v>
      </c>
      <c r="F186" s="352">
        <v>0.78600000000000003</v>
      </c>
      <c r="G186" s="352" t="s">
        <v>630</v>
      </c>
      <c r="H186" s="352">
        <v>1530</v>
      </c>
      <c r="I186" s="352">
        <v>9.8279999999999994</v>
      </c>
      <c r="N186" s="352">
        <v>7.7961580000000001</v>
      </c>
      <c r="O186" s="352">
        <v>35.887</v>
      </c>
      <c r="P186" s="352">
        <v>35.616999999999997</v>
      </c>
      <c r="S186" s="352" t="s">
        <v>619</v>
      </c>
      <c r="T186" s="352">
        <v>0</v>
      </c>
      <c r="U186" s="352" t="s">
        <v>620</v>
      </c>
      <c r="V186" s="352" t="s">
        <v>705</v>
      </c>
      <c r="X186" s="352" t="s">
        <v>705</v>
      </c>
      <c r="Y186" s="352">
        <v>3</v>
      </c>
      <c r="Z186" s="352">
        <v>78.599999999999994</v>
      </c>
      <c r="AA186" s="352">
        <v>145.9</v>
      </c>
      <c r="AB186" s="352">
        <v>67.3</v>
      </c>
      <c r="AC186" s="352">
        <v>0.27</v>
      </c>
      <c r="AG186" s="352">
        <v>1055</v>
      </c>
      <c r="AK186" s="352" t="s">
        <v>842</v>
      </c>
      <c r="AL186" s="352" t="s">
        <v>749</v>
      </c>
      <c r="AM186" s="352" t="s">
        <v>2165</v>
      </c>
      <c r="AS186" s="352">
        <v>0</v>
      </c>
      <c r="AT186" s="352">
        <v>0.68960759999999999</v>
      </c>
      <c r="AW186" s="352" t="s">
        <v>2163</v>
      </c>
    </row>
    <row r="187" spans="1:49">
      <c r="A187" s="352" t="s">
        <v>2167</v>
      </c>
      <c r="B187" s="352" t="s">
        <v>1898</v>
      </c>
      <c r="C187" s="352">
        <v>45</v>
      </c>
      <c r="D187" s="352" t="s">
        <v>336</v>
      </c>
      <c r="E187" s="352" t="s">
        <v>337</v>
      </c>
      <c r="F187" s="352">
        <v>0.78600000000000003</v>
      </c>
      <c r="G187" s="352" t="s">
        <v>634</v>
      </c>
      <c r="J187" s="352">
        <v>3492</v>
      </c>
      <c r="K187" s="352">
        <v>6.6239999999999997</v>
      </c>
      <c r="N187" s="352">
        <v>43.545007200000001</v>
      </c>
      <c r="O187" s="352">
        <v>107</v>
      </c>
      <c r="Q187" s="352">
        <v>105.3</v>
      </c>
      <c r="S187" s="352" t="s">
        <v>635</v>
      </c>
      <c r="T187" s="352">
        <v>89</v>
      </c>
      <c r="U187" s="352" t="s">
        <v>620</v>
      </c>
      <c r="V187" s="352" t="s">
        <v>705</v>
      </c>
      <c r="X187" s="352" t="s">
        <v>705</v>
      </c>
      <c r="Y187" s="352">
        <v>4</v>
      </c>
      <c r="Z187" s="352">
        <v>200</v>
      </c>
      <c r="AA187" s="352">
        <v>292.5</v>
      </c>
      <c r="AB187" s="352">
        <v>92.5</v>
      </c>
      <c r="AD187" s="352">
        <v>1.256</v>
      </c>
      <c r="AE187" s="352">
        <v>0.44400000000000001</v>
      </c>
      <c r="AH187" s="352">
        <v>4188</v>
      </c>
      <c r="AI187" s="352">
        <v>4917</v>
      </c>
      <c r="AN187" s="352" t="s">
        <v>869</v>
      </c>
      <c r="AO187" s="352" t="s">
        <v>1133</v>
      </c>
      <c r="AP187" s="352" t="s">
        <v>1089</v>
      </c>
      <c r="AS187" s="352">
        <v>0</v>
      </c>
      <c r="AU187" s="352">
        <v>1.1928439</v>
      </c>
      <c r="AW187" s="352" t="s">
        <v>2163</v>
      </c>
    </row>
    <row r="188" spans="1:49">
      <c r="A188" s="352" t="s">
        <v>2168</v>
      </c>
      <c r="B188" s="352" t="s">
        <v>1898</v>
      </c>
      <c r="C188" s="352">
        <v>45</v>
      </c>
      <c r="D188" s="352" t="s">
        <v>336</v>
      </c>
      <c r="E188" s="352" t="s">
        <v>337</v>
      </c>
      <c r="F188" s="352">
        <v>0.78600000000000003</v>
      </c>
      <c r="J188" s="352">
        <v>6368</v>
      </c>
      <c r="K188" s="352">
        <v>-10.853999999999999</v>
      </c>
      <c r="O188" s="352">
        <v>181.726</v>
      </c>
      <c r="Q188" s="352">
        <v>178.88</v>
      </c>
      <c r="S188" s="352" t="s">
        <v>635</v>
      </c>
      <c r="T188" s="352">
        <v>89</v>
      </c>
      <c r="U188" s="352" t="s">
        <v>620</v>
      </c>
      <c r="V188" s="352" t="s">
        <v>705</v>
      </c>
      <c r="X188" s="352" t="s">
        <v>705</v>
      </c>
      <c r="Y188" s="352">
        <v>5</v>
      </c>
      <c r="Z188" s="352">
        <v>438.4</v>
      </c>
      <c r="AA188" s="352">
        <v>473</v>
      </c>
      <c r="AB188" s="352">
        <v>34.6</v>
      </c>
      <c r="AD188" s="352">
        <v>2.0990000000000002</v>
      </c>
      <c r="AE188" s="352">
        <v>0.747</v>
      </c>
      <c r="AH188" s="352">
        <v>7468</v>
      </c>
      <c r="AI188" s="352">
        <v>8867</v>
      </c>
      <c r="AN188" s="352" t="s">
        <v>1000</v>
      </c>
      <c r="AO188" s="352" t="s">
        <v>671</v>
      </c>
      <c r="AP188" s="352" t="s">
        <v>1086</v>
      </c>
      <c r="AS188" s="352">
        <v>0</v>
      </c>
      <c r="AU188" s="352">
        <v>1.1731734</v>
      </c>
      <c r="AW188" s="352" t="s">
        <v>2163</v>
      </c>
    </row>
    <row r="189" spans="1:49">
      <c r="A189" s="352" t="s">
        <v>2169</v>
      </c>
      <c r="B189" s="352" t="s">
        <v>1898</v>
      </c>
      <c r="C189" s="352">
        <v>45</v>
      </c>
      <c r="D189" s="352" t="s">
        <v>336</v>
      </c>
      <c r="E189" s="352" t="s">
        <v>337</v>
      </c>
      <c r="F189" s="352">
        <v>0.78600000000000003</v>
      </c>
      <c r="J189" s="352">
        <v>6367</v>
      </c>
      <c r="K189" s="352">
        <v>-11.5</v>
      </c>
      <c r="O189" s="352">
        <v>182.07</v>
      </c>
      <c r="Q189" s="352">
        <v>179.221</v>
      </c>
      <c r="S189" s="352" t="s">
        <v>635</v>
      </c>
      <c r="T189" s="352">
        <v>89</v>
      </c>
      <c r="U189" s="352" t="s">
        <v>620</v>
      </c>
      <c r="V189" s="352" t="s">
        <v>705</v>
      </c>
      <c r="X189" s="352" t="s">
        <v>705</v>
      </c>
      <c r="Y189" s="352">
        <v>6</v>
      </c>
      <c r="Z189" s="352">
        <v>488.1</v>
      </c>
      <c r="AA189" s="352">
        <v>523.29999999999995</v>
      </c>
      <c r="AB189" s="352">
        <v>35.200000000000003</v>
      </c>
      <c r="AD189" s="352">
        <v>2.101</v>
      </c>
      <c r="AE189" s="352">
        <v>0.748</v>
      </c>
      <c r="AH189" s="352">
        <v>7463</v>
      </c>
      <c r="AI189" s="352">
        <v>8858</v>
      </c>
      <c r="AN189" s="352" t="s">
        <v>694</v>
      </c>
      <c r="AO189" s="352" t="s">
        <v>695</v>
      </c>
      <c r="AP189" s="352" t="s">
        <v>2170</v>
      </c>
      <c r="AS189" s="352">
        <v>1</v>
      </c>
      <c r="AU189" s="352">
        <v>1.1724249</v>
      </c>
      <c r="AW189" s="352" t="s">
        <v>2163</v>
      </c>
    </row>
    <row r="190" spans="1:49">
      <c r="A190" s="352" t="s">
        <v>2171</v>
      </c>
      <c r="B190" s="352" t="s">
        <v>1898</v>
      </c>
      <c r="C190" s="352">
        <v>46</v>
      </c>
      <c r="D190" s="352" t="s">
        <v>336</v>
      </c>
      <c r="E190" s="352" t="s">
        <v>337</v>
      </c>
      <c r="F190" s="352">
        <v>0.78600000000000003</v>
      </c>
      <c r="L190" s="352">
        <v>22734</v>
      </c>
      <c r="M190" s="352">
        <v>9.6</v>
      </c>
      <c r="O190" s="352">
        <v>132.27099999999999</v>
      </c>
      <c r="R190" s="352">
        <v>125.958</v>
      </c>
      <c r="S190" s="352" t="s">
        <v>645</v>
      </c>
      <c r="T190" s="352">
        <v>0</v>
      </c>
      <c r="U190" s="352" t="s">
        <v>646</v>
      </c>
      <c r="V190" s="352" t="s">
        <v>673</v>
      </c>
      <c r="X190" s="352" t="s">
        <v>675</v>
      </c>
      <c r="Y190" s="352">
        <v>1</v>
      </c>
      <c r="Z190" s="352">
        <v>29.7</v>
      </c>
      <c r="AA190" s="352">
        <v>83.4</v>
      </c>
      <c r="AB190" s="352">
        <v>53.7</v>
      </c>
      <c r="AF190" s="352">
        <v>6.3129999999999997</v>
      </c>
      <c r="AJ190" s="352">
        <v>4538</v>
      </c>
      <c r="AQ190" s="352" t="s">
        <v>874</v>
      </c>
      <c r="AR190" s="352" t="s">
        <v>2172</v>
      </c>
      <c r="AS190" s="352">
        <v>1</v>
      </c>
      <c r="AV190" s="352">
        <v>5.0117120999999996</v>
      </c>
      <c r="AW190" s="352" t="s">
        <v>2173</v>
      </c>
    </row>
    <row r="191" spans="1:49">
      <c r="A191" s="352" t="s">
        <v>2174</v>
      </c>
      <c r="B191" s="352" t="s">
        <v>1898</v>
      </c>
      <c r="C191" s="352">
        <v>46</v>
      </c>
      <c r="D191" s="352" t="s">
        <v>336</v>
      </c>
      <c r="E191" s="352" t="s">
        <v>337</v>
      </c>
      <c r="F191" s="352">
        <v>0.78600000000000003</v>
      </c>
      <c r="G191" s="352" t="s">
        <v>764</v>
      </c>
      <c r="L191" s="352">
        <v>13348</v>
      </c>
      <c r="M191" s="352">
        <v>1.782</v>
      </c>
      <c r="O191" s="352">
        <v>21.123999999999999</v>
      </c>
      <c r="R191" s="352">
        <v>20.123000000000001</v>
      </c>
      <c r="S191" s="352" t="s">
        <v>645</v>
      </c>
      <c r="T191" s="352">
        <v>0</v>
      </c>
      <c r="U191" s="352" t="s">
        <v>646</v>
      </c>
      <c r="V191" s="352" t="s">
        <v>673</v>
      </c>
      <c r="X191" s="352" t="s">
        <v>675</v>
      </c>
      <c r="Y191" s="352">
        <v>2</v>
      </c>
      <c r="Z191" s="352">
        <v>227.4</v>
      </c>
      <c r="AA191" s="352">
        <v>262.3</v>
      </c>
      <c r="AB191" s="352">
        <v>34.9</v>
      </c>
      <c r="AF191" s="352">
        <v>1.0009999999999999</v>
      </c>
      <c r="AJ191" s="352">
        <v>2693</v>
      </c>
      <c r="AQ191" s="352" t="s">
        <v>1490</v>
      </c>
      <c r="AR191" s="352" t="s">
        <v>1266</v>
      </c>
      <c r="AS191" s="352">
        <v>0</v>
      </c>
      <c r="AV191" s="352">
        <v>4.9761056999999997</v>
      </c>
      <c r="AW191" s="352" t="s">
        <v>2173</v>
      </c>
    </row>
    <row r="192" spans="1:49">
      <c r="A192" s="352" t="s">
        <v>2175</v>
      </c>
      <c r="B192" s="352" t="s">
        <v>1898</v>
      </c>
      <c r="C192" s="352">
        <v>46</v>
      </c>
      <c r="D192" s="352" t="s">
        <v>336</v>
      </c>
      <c r="E192" s="352" t="s">
        <v>337</v>
      </c>
      <c r="F192" s="352">
        <v>0.78600000000000003</v>
      </c>
      <c r="L192" s="352">
        <v>22632</v>
      </c>
      <c r="M192" s="352">
        <v>9.6270000000000007</v>
      </c>
      <c r="O192" s="352">
        <v>129.661</v>
      </c>
      <c r="R192" s="352">
        <v>123.473</v>
      </c>
      <c r="S192" s="352" t="s">
        <v>645</v>
      </c>
      <c r="T192" s="352">
        <v>0</v>
      </c>
      <c r="U192" s="352" t="s">
        <v>646</v>
      </c>
      <c r="V192" s="352" t="s">
        <v>673</v>
      </c>
      <c r="X192" s="352" t="s">
        <v>675</v>
      </c>
      <c r="Y192" s="352">
        <v>3</v>
      </c>
      <c r="Z192" s="352">
        <v>412.8</v>
      </c>
      <c r="AA192" s="352">
        <v>465</v>
      </c>
      <c r="AB192" s="352">
        <v>52.3</v>
      </c>
      <c r="AF192" s="352">
        <v>6.1879999999999997</v>
      </c>
      <c r="AJ192" s="352">
        <v>4517</v>
      </c>
      <c r="AQ192" s="352" t="s">
        <v>2176</v>
      </c>
      <c r="AR192" s="352" t="s">
        <v>2177</v>
      </c>
      <c r="AS192" s="352">
        <v>0</v>
      </c>
      <c r="AV192" s="352">
        <v>5.0118330999999996</v>
      </c>
      <c r="AW192" s="352" t="s">
        <v>2173</v>
      </c>
    </row>
    <row r="193" spans="1:49">
      <c r="A193" s="352" t="s">
        <v>2178</v>
      </c>
      <c r="B193" s="352" t="s">
        <v>1898</v>
      </c>
      <c r="C193" s="352">
        <v>47</v>
      </c>
      <c r="D193" s="352" t="s">
        <v>338</v>
      </c>
      <c r="E193" s="352" t="s">
        <v>339</v>
      </c>
      <c r="F193" s="352">
        <v>0.82399999999999995</v>
      </c>
      <c r="H193" s="352">
        <v>10044</v>
      </c>
      <c r="I193" s="352">
        <v>0.433</v>
      </c>
      <c r="O193" s="352">
        <v>184.08699999999999</v>
      </c>
      <c r="P193" s="352">
        <v>182.714</v>
      </c>
      <c r="S193" s="352" t="s">
        <v>619</v>
      </c>
      <c r="T193" s="352">
        <v>0</v>
      </c>
      <c r="U193" s="352" t="s">
        <v>620</v>
      </c>
      <c r="V193" s="352" t="s">
        <v>705</v>
      </c>
      <c r="X193" s="352" t="s">
        <v>705</v>
      </c>
      <c r="Y193" s="352">
        <v>1</v>
      </c>
      <c r="Z193" s="352">
        <v>13.2</v>
      </c>
      <c r="AA193" s="352">
        <v>38.4</v>
      </c>
      <c r="AB193" s="352">
        <v>25.2</v>
      </c>
      <c r="AC193" s="352">
        <v>1.373</v>
      </c>
      <c r="AG193" s="352">
        <v>6859</v>
      </c>
      <c r="AK193" s="352" t="s">
        <v>1253</v>
      </c>
      <c r="AL193" s="352" t="s">
        <v>884</v>
      </c>
      <c r="AM193" s="352" t="s">
        <v>2179</v>
      </c>
      <c r="AS193" s="352">
        <v>0</v>
      </c>
      <c r="AT193" s="352">
        <v>0.68319459999999999</v>
      </c>
      <c r="AW193" s="352" t="s">
        <v>2180</v>
      </c>
    </row>
    <row r="194" spans="1:49">
      <c r="A194" s="352" t="s">
        <v>2181</v>
      </c>
      <c r="B194" s="352" t="s">
        <v>1898</v>
      </c>
      <c r="C194" s="352">
        <v>47</v>
      </c>
      <c r="D194" s="352" t="s">
        <v>338</v>
      </c>
      <c r="E194" s="352" t="s">
        <v>339</v>
      </c>
      <c r="F194" s="352">
        <v>0.82399999999999995</v>
      </c>
      <c r="H194" s="352">
        <v>10073</v>
      </c>
      <c r="I194" s="352">
        <v>0</v>
      </c>
      <c r="O194" s="352">
        <v>184.797</v>
      </c>
      <c r="P194" s="352">
        <v>183.41900000000001</v>
      </c>
      <c r="S194" s="352" t="s">
        <v>619</v>
      </c>
      <c r="T194" s="352">
        <v>0</v>
      </c>
      <c r="U194" s="352" t="s">
        <v>620</v>
      </c>
      <c r="V194" s="352" t="s">
        <v>705</v>
      </c>
      <c r="X194" s="352" t="s">
        <v>705</v>
      </c>
      <c r="Y194" s="352">
        <v>2</v>
      </c>
      <c r="Z194" s="352">
        <v>53.5</v>
      </c>
      <c r="AA194" s="352">
        <v>78.599999999999994</v>
      </c>
      <c r="AB194" s="352">
        <v>25.2</v>
      </c>
      <c r="AC194" s="352">
        <v>1.3779999999999999</v>
      </c>
      <c r="AG194" s="352">
        <v>6876</v>
      </c>
      <c r="AK194" s="352" t="s">
        <v>770</v>
      </c>
      <c r="AL194" s="352" t="s">
        <v>708</v>
      </c>
      <c r="AM194" s="352" t="s">
        <v>2182</v>
      </c>
      <c r="AS194" s="352">
        <v>1</v>
      </c>
      <c r="AT194" s="352">
        <v>0.68289889999999998</v>
      </c>
      <c r="AW194" s="352" t="s">
        <v>2180</v>
      </c>
    </row>
    <row r="195" spans="1:49">
      <c r="A195" s="352" t="s">
        <v>2183</v>
      </c>
      <c r="B195" s="352" t="s">
        <v>1898</v>
      </c>
      <c r="C195" s="352">
        <v>47</v>
      </c>
      <c r="D195" s="352" t="s">
        <v>338</v>
      </c>
      <c r="E195" s="352" t="s">
        <v>339</v>
      </c>
      <c r="F195" s="352">
        <v>0.82399999999999995</v>
      </c>
      <c r="G195" s="352" t="s">
        <v>630</v>
      </c>
      <c r="H195" s="352">
        <v>1900</v>
      </c>
      <c r="I195" s="352">
        <v>10.058999999999999</v>
      </c>
      <c r="N195" s="352">
        <v>9.2075116000000001</v>
      </c>
      <c r="O195" s="352">
        <v>44.433</v>
      </c>
      <c r="P195" s="352">
        <v>44.097999999999999</v>
      </c>
      <c r="S195" s="352" t="s">
        <v>619</v>
      </c>
      <c r="T195" s="352">
        <v>0</v>
      </c>
      <c r="U195" s="352" t="s">
        <v>620</v>
      </c>
      <c r="V195" s="352" t="s">
        <v>705</v>
      </c>
      <c r="X195" s="352" t="s">
        <v>705</v>
      </c>
      <c r="Y195" s="352">
        <v>3</v>
      </c>
      <c r="Z195" s="352">
        <v>78.599999999999994</v>
      </c>
      <c r="AA195" s="352">
        <v>147.80000000000001</v>
      </c>
      <c r="AB195" s="352">
        <v>69.2</v>
      </c>
      <c r="AC195" s="352">
        <v>0.33500000000000002</v>
      </c>
      <c r="AG195" s="352">
        <v>1311</v>
      </c>
      <c r="AK195" s="352" t="s">
        <v>770</v>
      </c>
      <c r="AL195" s="352" t="s">
        <v>708</v>
      </c>
      <c r="AM195" s="352" t="s">
        <v>2182</v>
      </c>
      <c r="AS195" s="352">
        <v>0</v>
      </c>
      <c r="AT195" s="352">
        <v>0.68976850000000001</v>
      </c>
      <c r="AW195" s="352" t="s">
        <v>2180</v>
      </c>
    </row>
    <row r="196" spans="1:49">
      <c r="A196" s="352" t="s">
        <v>2184</v>
      </c>
      <c r="B196" s="352" t="s">
        <v>1898</v>
      </c>
      <c r="C196" s="352">
        <v>47</v>
      </c>
      <c r="D196" s="352" t="s">
        <v>338</v>
      </c>
      <c r="E196" s="352" t="s">
        <v>339</v>
      </c>
      <c r="F196" s="352">
        <v>0.82399999999999995</v>
      </c>
      <c r="G196" s="352" t="s">
        <v>634</v>
      </c>
      <c r="J196" s="352">
        <v>4412</v>
      </c>
      <c r="K196" s="352">
        <v>5.8920000000000003</v>
      </c>
      <c r="N196" s="352">
        <v>51.429987500000003</v>
      </c>
      <c r="O196" s="352">
        <v>132.48500000000001</v>
      </c>
      <c r="Q196" s="352">
        <v>130.38200000000001</v>
      </c>
      <c r="S196" s="352" t="s">
        <v>635</v>
      </c>
      <c r="T196" s="352">
        <v>89</v>
      </c>
      <c r="U196" s="352" t="s">
        <v>620</v>
      </c>
      <c r="V196" s="352" t="s">
        <v>705</v>
      </c>
      <c r="X196" s="352" t="s">
        <v>705</v>
      </c>
      <c r="Y196" s="352">
        <v>4</v>
      </c>
      <c r="Z196" s="352">
        <v>199.4</v>
      </c>
      <c r="AA196" s="352">
        <v>293.10000000000002</v>
      </c>
      <c r="AB196" s="352">
        <v>93.7</v>
      </c>
      <c r="AD196" s="352">
        <v>1.554</v>
      </c>
      <c r="AE196" s="352">
        <v>0.55000000000000004</v>
      </c>
      <c r="AH196" s="352">
        <v>5298</v>
      </c>
      <c r="AI196" s="352">
        <v>6212</v>
      </c>
      <c r="AN196" s="352" t="s">
        <v>869</v>
      </c>
      <c r="AO196" s="352" t="s">
        <v>1131</v>
      </c>
      <c r="AP196" s="352" t="s">
        <v>2185</v>
      </c>
      <c r="AS196" s="352">
        <v>0</v>
      </c>
      <c r="AU196" s="352">
        <v>1.19201</v>
      </c>
      <c r="AW196" s="352" t="s">
        <v>2180</v>
      </c>
    </row>
    <row r="197" spans="1:49">
      <c r="A197" s="352" t="s">
        <v>2186</v>
      </c>
      <c r="B197" s="352" t="s">
        <v>1898</v>
      </c>
      <c r="C197" s="352">
        <v>47</v>
      </c>
      <c r="D197" s="352" t="s">
        <v>338</v>
      </c>
      <c r="E197" s="352" t="s">
        <v>339</v>
      </c>
      <c r="F197" s="352">
        <v>0.82399999999999995</v>
      </c>
      <c r="J197" s="352">
        <v>6352</v>
      </c>
      <c r="K197" s="352">
        <v>-10.891</v>
      </c>
      <c r="O197" s="352">
        <v>181.374</v>
      </c>
      <c r="Q197" s="352">
        <v>178.53399999999999</v>
      </c>
      <c r="S197" s="352" t="s">
        <v>635</v>
      </c>
      <c r="T197" s="352">
        <v>89</v>
      </c>
      <c r="U197" s="352" t="s">
        <v>620</v>
      </c>
      <c r="V197" s="352" t="s">
        <v>705</v>
      </c>
      <c r="X197" s="352" t="s">
        <v>705</v>
      </c>
      <c r="Y197" s="352">
        <v>5</v>
      </c>
      <c r="Z197" s="352">
        <v>438.4</v>
      </c>
      <c r="AA197" s="352">
        <v>473</v>
      </c>
      <c r="AB197" s="352">
        <v>34.6</v>
      </c>
      <c r="AD197" s="352">
        <v>2.0939999999999999</v>
      </c>
      <c r="AE197" s="352">
        <v>0.746</v>
      </c>
      <c r="AH197" s="352">
        <v>7448</v>
      </c>
      <c r="AI197" s="352">
        <v>8843</v>
      </c>
      <c r="AN197" s="352" t="s">
        <v>973</v>
      </c>
      <c r="AO197" s="352" t="s">
        <v>697</v>
      </c>
      <c r="AP197" s="352" t="s">
        <v>2187</v>
      </c>
      <c r="AS197" s="352">
        <v>0</v>
      </c>
      <c r="AU197" s="352">
        <v>1.1731001999999999</v>
      </c>
      <c r="AW197" s="352" t="s">
        <v>2180</v>
      </c>
    </row>
    <row r="198" spans="1:49">
      <c r="A198" s="352" t="s">
        <v>2188</v>
      </c>
      <c r="B198" s="352" t="s">
        <v>1898</v>
      </c>
      <c r="C198" s="352">
        <v>47</v>
      </c>
      <c r="D198" s="352" t="s">
        <v>338</v>
      </c>
      <c r="E198" s="352" t="s">
        <v>339</v>
      </c>
      <c r="F198" s="352">
        <v>0.82399999999999995</v>
      </c>
      <c r="J198" s="352">
        <v>6354</v>
      </c>
      <c r="K198" s="352">
        <v>-11.5</v>
      </c>
      <c r="O198" s="352">
        <v>181.78</v>
      </c>
      <c r="Q198" s="352">
        <v>178.935</v>
      </c>
      <c r="S198" s="352" t="s">
        <v>635</v>
      </c>
      <c r="T198" s="352">
        <v>89</v>
      </c>
      <c r="U198" s="352" t="s">
        <v>620</v>
      </c>
      <c r="V198" s="352" t="s">
        <v>705</v>
      </c>
      <c r="X198" s="352" t="s">
        <v>705</v>
      </c>
      <c r="Y198" s="352">
        <v>6</v>
      </c>
      <c r="Z198" s="352">
        <v>488.1</v>
      </c>
      <c r="AA198" s="352">
        <v>523.29999999999995</v>
      </c>
      <c r="AB198" s="352">
        <v>35.200000000000003</v>
      </c>
      <c r="AD198" s="352">
        <v>2.0979999999999999</v>
      </c>
      <c r="AE198" s="352">
        <v>0.747</v>
      </c>
      <c r="AH198" s="352">
        <v>7448</v>
      </c>
      <c r="AI198" s="352">
        <v>8840</v>
      </c>
      <c r="AN198" s="352" t="s">
        <v>891</v>
      </c>
      <c r="AO198" s="352" t="s">
        <v>738</v>
      </c>
      <c r="AP198" s="352" t="s">
        <v>2189</v>
      </c>
      <c r="AS198" s="352">
        <v>1</v>
      </c>
      <c r="AU198" s="352">
        <v>1.1723946999999999</v>
      </c>
      <c r="AW198" s="352" t="s">
        <v>2180</v>
      </c>
    </row>
    <row r="199" spans="1:49">
      <c r="A199" s="352" t="s">
        <v>2190</v>
      </c>
      <c r="B199" s="352" t="s">
        <v>1898</v>
      </c>
      <c r="C199" s="352">
        <v>48</v>
      </c>
      <c r="D199" s="352" t="s">
        <v>338</v>
      </c>
      <c r="E199" s="352" t="s">
        <v>339</v>
      </c>
      <c r="F199" s="352">
        <v>0.82399999999999995</v>
      </c>
      <c r="L199" s="352">
        <v>22616</v>
      </c>
      <c r="M199" s="352">
        <v>9.6</v>
      </c>
      <c r="O199" s="352">
        <v>131.53</v>
      </c>
      <c r="R199" s="352">
        <v>125.252</v>
      </c>
      <c r="S199" s="352" t="s">
        <v>645</v>
      </c>
      <c r="T199" s="352">
        <v>0</v>
      </c>
      <c r="U199" s="352" t="s">
        <v>646</v>
      </c>
      <c r="V199" s="352" t="s">
        <v>673</v>
      </c>
      <c r="X199" s="352" t="s">
        <v>675</v>
      </c>
      <c r="Y199" s="352">
        <v>1</v>
      </c>
      <c r="Z199" s="352">
        <v>29.7</v>
      </c>
      <c r="AA199" s="352">
        <v>83.2</v>
      </c>
      <c r="AB199" s="352">
        <v>53.5</v>
      </c>
      <c r="AF199" s="352">
        <v>6.2779999999999996</v>
      </c>
      <c r="AJ199" s="352">
        <v>4514</v>
      </c>
      <c r="AQ199" s="352" t="s">
        <v>1213</v>
      </c>
      <c r="AR199" s="352" t="s">
        <v>2191</v>
      </c>
      <c r="AS199" s="352">
        <v>1</v>
      </c>
      <c r="AV199" s="352">
        <v>5.0120180000000003</v>
      </c>
      <c r="AW199" s="352" t="s">
        <v>2192</v>
      </c>
    </row>
    <row r="200" spans="1:49">
      <c r="A200" s="352" t="s">
        <v>2193</v>
      </c>
      <c r="B200" s="352" t="s">
        <v>1898</v>
      </c>
      <c r="C200" s="352">
        <v>48</v>
      </c>
      <c r="D200" s="352" t="s">
        <v>338</v>
      </c>
      <c r="E200" s="352" t="s">
        <v>339</v>
      </c>
      <c r="F200" s="352">
        <v>0.82399999999999995</v>
      </c>
      <c r="G200" s="352" t="s">
        <v>764</v>
      </c>
      <c r="L200" s="352">
        <v>6169</v>
      </c>
      <c r="M200" s="352">
        <v>1.726</v>
      </c>
      <c r="O200" s="352">
        <v>10.566000000000001</v>
      </c>
      <c r="R200" s="352">
        <v>10.065</v>
      </c>
      <c r="S200" s="352" t="s">
        <v>645</v>
      </c>
      <c r="T200" s="352">
        <v>0</v>
      </c>
      <c r="U200" s="352" t="s">
        <v>646</v>
      </c>
      <c r="V200" s="352" t="s">
        <v>673</v>
      </c>
      <c r="X200" s="352" t="s">
        <v>675</v>
      </c>
      <c r="Y200" s="352">
        <v>2</v>
      </c>
      <c r="Z200" s="352">
        <v>229.9</v>
      </c>
      <c r="AA200" s="352">
        <v>261.89999999999998</v>
      </c>
      <c r="AB200" s="352">
        <v>32</v>
      </c>
      <c r="AF200" s="352">
        <v>0.501</v>
      </c>
      <c r="AJ200" s="352">
        <v>1245</v>
      </c>
      <c r="AQ200" s="352" t="s">
        <v>1421</v>
      </c>
      <c r="AR200" s="352" t="s">
        <v>2194</v>
      </c>
      <c r="AS200" s="352">
        <v>0</v>
      </c>
      <c r="AV200" s="352">
        <v>4.9761569000000003</v>
      </c>
      <c r="AW200" s="352" t="s">
        <v>2192</v>
      </c>
    </row>
    <row r="201" spans="1:49">
      <c r="A201" s="352" t="s">
        <v>2195</v>
      </c>
      <c r="B201" s="352" t="s">
        <v>1898</v>
      </c>
      <c r="C201" s="352">
        <v>48</v>
      </c>
      <c r="D201" s="352" t="s">
        <v>338</v>
      </c>
      <c r="E201" s="352" t="s">
        <v>339</v>
      </c>
      <c r="F201" s="352">
        <v>0.82399999999999995</v>
      </c>
      <c r="L201" s="352">
        <v>22537</v>
      </c>
      <c r="M201" s="352">
        <v>9.6240000000000006</v>
      </c>
      <c r="O201" s="352">
        <v>129.45400000000001</v>
      </c>
      <c r="R201" s="352">
        <v>123.27500000000001</v>
      </c>
      <c r="S201" s="352" t="s">
        <v>645</v>
      </c>
      <c r="T201" s="352">
        <v>0</v>
      </c>
      <c r="U201" s="352" t="s">
        <v>646</v>
      </c>
      <c r="V201" s="352" t="s">
        <v>673</v>
      </c>
      <c r="X201" s="352" t="s">
        <v>675</v>
      </c>
      <c r="Y201" s="352">
        <v>3</v>
      </c>
      <c r="Z201" s="352">
        <v>412.8</v>
      </c>
      <c r="AA201" s="352">
        <v>464.8</v>
      </c>
      <c r="AB201" s="352">
        <v>52</v>
      </c>
      <c r="AF201" s="352">
        <v>6.1790000000000003</v>
      </c>
      <c r="AJ201" s="352">
        <v>4498</v>
      </c>
      <c r="AQ201" s="352" t="s">
        <v>1136</v>
      </c>
      <c r="AR201" s="352" t="s">
        <v>2196</v>
      </c>
      <c r="AS201" s="352">
        <v>0</v>
      </c>
      <c r="AV201" s="352">
        <v>5.0121285000000002</v>
      </c>
      <c r="AW201" s="352" t="s">
        <v>2192</v>
      </c>
    </row>
    <row r="202" spans="1:49">
      <c r="A202" s="352" t="s">
        <v>2197</v>
      </c>
      <c r="B202" s="352" t="s">
        <v>1898</v>
      </c>
      <c r="C202" s="352">
        <v>49</v>
      </c>
      <c r="D202" s="352" t="s">
        <v>340</v>
      </c>
      <c r="E202" s="352" t="s">
        <v>341</v>
      </c>
      <c r="F202" s="352">
        <v>0.82499999999999996</v>
      </c>
      <c r="H202" s="352">
        <v>10062</v>
      </c>
      <c r="I202" s="352">
        <v>0.41799999999999998</v>
      </c>
      <c r="O202" s="352">
        <v>184.45</v>
      </c>
      <c r="P202" s="352">
        <v>183.07400000000001</v>
      </c>
      <c r="S202" s="352" t="s">
        <v>619</v>
      </c>
      <c r="T202" s="352">
        <v>0</v>
      </c>
      <c r="U202" s="352" t="s">
        <v>620</v>
      </c>
      <c r="V202" s="352" t="s">
        <v>705</v>
      </c>
      <c r="X202" s="352" t="s">
        <v>705</v>
      </c>
      <c r="Y202" s="352">
        <v>1</v>
      </c>
      <c r="Z202" s="352">
        <v>13.2</v>
      </c>
      <c r="AA202" s="352">
        <v>38.4</v>
      </c>
      <c r="AB202" s="352">
        <v>25.2</v>
      </c>
      <c r="AC202" s="352">
        <v>1.3759999999999999</v>
      </c>
      <c r="AG202" s="352">
        <v>6871</v>
      </c>
      <c r="AK202" s="352" t="s">
        <v>1299</v>
      </c>
      <c r="AL202" s="352" t="s">
        <v>683</v>
      </c>
      <c r="AM202" s="352" t="s">
        <v>2198</v>
      </c>
      <c r="AS202" s="352">
        <v>0</v>
      </c>
      <c r="AT202" s="352">
        <v>0.68318829999999997</v>
      </c>
      <c r="AW202" s="352" t="s">
        <v>2199</v>
      </c>
    </row>
    <row r="203" spans="1:49">
      <c r="A203" s="352" t="s">
        <v>2200</v>
      </c>
      <c r="B203" s="352" t="s">
        <v>1898</v>
      </c>
      <c r="C203" s="352">
        <v>49</v>
      </c>
      <c r="D203" s="352" t="s">
        <v>340</v>
      </c>
      <c r="E203" s="352" t="s">
        <v>341</v>
      </c>
      <c r="F203" s="352">
        <v>0.82499999999999996</v>
      </c>
      <c r="H203" s="352">
        <v>10049</v>
      </c>
      <c r="I203" s="352">
        <v>0</v>
      </c>
      <c r="O203" s="352">
        <v>184.381</v>
      </c>
      <c r="P203" s="352">
        <v>183.00700000000001</v>
      </c>
      <c r="S203" s="352" t="s">
        <v>619</v>
      </c>
      <c r="T203" s="352">
        <v>0</v>
      </c>
      <c r="U203" s="352" t="s">
        <v>620</v>
      </c>
      <c r="V203" s="352" t="s">
        <v>705</v>
      </c>
      <c r="X203" s="352" t="s">
        <v>705</v>
      </c>
      <c r="Y203" s="352">
        <v>2</v>
      </c>
      <c r="Z203" s="352">
        <v>53.5</v>
      </c>
      <c r="AA203" s="352">
        <v>78.599999999999994</v>
      </c>
      <c r="AB203" s="352">
        <v>25.2</v>
      </c>
      <c r="AC203" s="352">
        <v>1.375</v>
      </c>
      <c r="AG203" s="352">
        <v>6860</v>
      </c>
      <c r="AK203" s="352" t="s">
        <v>842</v>
      </c>
      <c r="AL203" s="352" t="s">
        <v>657</v>
      </c>
      <c r="AM203" s="352" t="s">
        <v>2201</v>
      </c>
      <c r="AS203" s="352">
        <v>1</v>
      </c>
      <c r="AT203" s="352">
        <v>0.68290309999999999</v>
      </c>
      <c r="AW203" s="352" t="s">
        <v>2199</v>
      </c>
    </row>
    <row r="204" spans="1:49">
      <c r="A204" s="352" t="s">
        <v>2202</v>
      </c>
      <c r="B204" s="352" t="s">
        <v>1898</v>
      </c>
      <c r="C204" s="352">
        <v>49</v>
      </c>
      <c r="D204" s="352" t="s">
        <v>340</v>
      </c>
      <c r="E204" s="352" t="s">
        <v>341</v>
      </c>
      <c r="F204" s="352">
        <v>0.82499999999999996</v>
      </c>
      <c r="G204" s="352" t="s">
        <v>630</v>
      </c>
      <c r="H204" s="352">
        <v>2006</v>
      </c>
      <c r="I204" s="352">
        <v>9.7080000000000002</v>
      </c>
      <c r="N204" s="352">
        <v>9.7229606999999998</v>
      </c>
      <c r="O204" s="352">
        <v>46.976999999999997</v>
      </c>
      <c r="P204" s="352">
        <v>46.624000000000002</v>
      </c>
      <c r="S204" s="352" t="s">
        <v>619</v>
      </c>
      <c r="T204" s="352">
        <v>0</v>
      </c>
      <c r="U204" s="352" t="s">
        <v>620</v>
      </c>
      <c r="V204" s="352" t="s">
        <v>705</v>
      </c>
      <c r="X204" s="352" t="s">
        <v>705</v>
      </c>
      <c r="Y204" s="352">
        <v>3</v>
      </c>
      <c r="Z204" s="352">
        <v>79.3</v>
      </c>
      <c r="AA204" s="352">
        <v>147.80000000000001</v>
      </c>
      <c r="AB204" s="352">
        <v>68.599999999999994</v>
      </c>
      <c r="AC204" s="352">
        <v>0.35399999999999998</v>
      </c>
      <c r="AG204" s="352">
        <v>1384</v>
      </c>
      <c r="AK204" s="352" t="s">
        <v>1408</v>
      </c>
      <c r="AL204" s="352" t="s">
        <v>1032</v>
      </c>
      <c r="AM204" s="352" t="s">
        <v>2203</v>
      </c>
      <c r="AS204" s="352">
        <v>0</v>
      </c>
      <c r="AT204" s="352">
        <v>0.68953249999999999</v>
      </c>
      <c r="AW204" s="352" t="s">
        <v>2199</v>
      </c>
    </row>
    <row r="205" spans="1:49">
      <c r="A205" s="352" t="s">
        <v>2204</v>
      </c>
      <c r="B205" s="352" t="s">
        <v>1898</v>
      </c>
      <c r="C205" s="352">
        <v>49</v>
      </c>
      <c r="D205" s="352" t="s">
        <v>340</v>
      </c>
      <c r="E205" s="352" t="s">
        <v>341</v>
      </c>
      <c r="F205" s="352">
        <v>0.82499999999999996</v>
      </c>
      <c r="G205" s="352" t="s">
        <v>634</v>
      </c>
      <c r="J205" s="352">
        <v>4719</v>
      </c>
      <c r="K205" s="352">
        <v>5.5369999999999999</v>
      </c>
      <c r="N205" s="352">
        <v>55.943969099999997</v>
      </c>
      <c r="O205" s="352">
        <v>144.28899999999999</v>
      </c>
      <c r="Q205" s="352">
        <v>141.99799999999999</v>
      </c>
      <c r="S205" s="352" t="s">
        <v>635</v>
      </c>
      <c r="T205" s="352">
        <v>89</v>
      </c>
      <c r="U205" s="352" t="s">
        <v>620</v>
      </c>
      <c r="V205" s="352" t="s">
        <v>705</v>
      </c>
      <c r="X205" s="352" t="s">
        <v>705</v>
      </c>
      <c r="Y205" s="352">
        <v>4</v>
      </c>
      <c r="Z205" s="352">
        <v>200</v>
      </c>
      <c r="AA205" s="352">
        <v>296.3</v>
      </c>
      <c r="AB205" s="352">
        <v>96.2</v>
      </c>
      <c r="AD205" s="352">
        <v>1.6919999999999999</v>
      </c>
      <c r="AE205" s="352">
        <v>0.59799999999999998</v>
      </c>
      <c r="AH205" s="352">
        <v>5667</v>
      </c>
      <c r="AI205" s="352">
        <v>6643</v>
      </c>
      <c r="AN205" s="352" t="s">
        <v>666</v>
      </c>
      <c r="AO205" s="352" t="s">
        <v>667</v>
      </c>
      <c r="AP205" s="352" t="s">
        <v>2205</v>
      </c>
      <c r="AS205" s="352">
        <v>0</v>
      </c>
      <c r="AU205" s="352">
        <v>1.1915906000000001</v>
      </c>
      <c r="AW205" s="352" t="s">
        <v>2199</v>
      </c>
    </row>
    <row r="206" spans="1:49">
      <c r="A206" s="352" t="s">
        <v>2206</v>
      </c>
      <c r="B206" s="352" t="s">
        <v>1898</v>
      </c>
      <c r="C206" s="352">
        <v>49</v>
      </c>
      <c r="D206" s="352" t="s">
        <v>340</v>
      </c>
      <c r="E206" s="352" t="s">
        <v>341</v>
      </c>
      <c r="F206" s="352">
        <v>0.82499999999999996</v>
      </c>
      <c r="J206" s="352">
        <v>6374</v>
      </c>
      <c r="K206" s="352">
        <v>-10.898</v>
      </c>
      <c r="O206" s="352">
        <v>181.726</v>
      </c>
      <c r="Q206" s="352">
        <v>178.88</v>
      </c>
      <c r="S206" s="352" t="s">
        <v>635</v>
      </c>
      <c r="T206" s="352">
        <v>89</v>
      </c>
      <c r="U206" s="352" t="s">
        <v>620</v>
      </c>
      <c r="V206" s="352" t="s">
        <v>705</v>
      </c>
      <c r="X206" s="352" t="s">
        <v>705</v>
      </c>
      <c r="Y206" s="352">
        <v>5</v>
      </c>
      <c r="Z206" s="352">
        <v>437.8</v>
      </c>
      <c r="AA206" s="352">
        <v>473</v>
      </c>
      <c r="AB206" s="352">
        <v>35.200000000000003</v>
      </c>
      <c r="AD206" s="352">
        <v>2.0979999999999999</v>
      </c>
      <c r="AE206" s="352">
        <v>0.747</v>
      </c>
      <c r="AH206" s="352">
        <v>7473</v>
      </c>
      <c r="AI206" s="352">
        <v>8873</v>
      </c>
      <c r="AN206" s="352" t="s">
        <v>666</v>
      </c>
      <c r="AO206" s="352" t="s">
        <v>974</v>
      </c>
      <c r="AP206" s="352" t="s">
        <v>2207</v>
      </c>
      <c r="AS206" s="352">
        <v>0</v>
      </c>
      <c r="AU206" s="352">
        <v>1.1730745</v>
      </c>
      <c r="AW206" s="352" t="s">
        <v>2199</v>
      </c>
    </row>
    <row r="207" spans="1:49">
      <c r="A207" s="352" t="s">
        <v>2208</v>
      </c>
      <c r="B207" s="352" t="s">
        <v>1898</v>
      </c>
      <c r="C207" s="352">
        <v>49</v>
      </c>
      <c r="D207" s="352" t="s">
        <v>340</v>
      </c>
      <c r="E207" s="352" t="s">
        <v>341</v>
      </c>
      <c r="F207" s="352">
        <v>0.82499999999999996</v>
      </c>
      <c r="J207" s="352">
        <v>6373</v>
      </c>
      <c r="K207" s="352">
        <v>-11.5</v>
      </c>
      <c r="O207" s="352">
        <v>182.17400000000001</v>
      </c>
      <c r="Q207" s="352">
        <v>179.32300000000001</v>
      </c>
      <c r="S207" s="352" t="s">
        <v>635</v>
      </c>
      <c r="T207" s="352">
        <v>89</v>
      </c>
      <c r="U207" s="352" t="s">
        <v>620</v>
      </c>
      <c r="V207" s="352" t="s">
        <v>705</v>
      </c>
      <c r="X207" s="352" t="s">
        <v>705</v>
      </c>
      <c r="Y207" s="352">
        <v>6</v>
      </c>
      <c r="Z207" s="352">
        <v>488.1</v>
      </c>
      <c r="AA207" s="352">
        <v>523.29999999999995</v>
      </c>
      <c r="AB207" s="352">
        <v>35.200000000000003</v>
      </c>
      <c r="AD207" s="352">
        <v>2.1019999999999999</v>
      </c>
      <c r="AE207" s="352">
        <v>0.749</v>
      </c>
      <c r="AH207" s="352">
        <v>7470</v>
      </c>
      <c r="AI207" s="352">
        <v>8866</v>
      </c>
      <c r="AN207" s="352" t="s">
        <v>666</v>
      </c>
      <c r="AO207" s="352" t="s">
        <v>1133</v>
      </c>
      <c r="AP207" s="352" t="s">
        <v>1262</v>
      </c>
      <c r="AS207" s="352">
        <v>1</v>
      </c>
      <c r="AU207" s="352">
        <v>1.1723781</v>
      </c>
      <c r="AW207" s="352" t="s">
        <v>2199</v>
      </c>
    </row>
    <row r="208" spans="1:49">
      <c r="A208" s="352" t="s">
        <v>2209</v>
      </c>
      <c r="B208" s="352" t="s">
        <v>1898</v>
      </c>
      <c r="C208" s="352">
        <v>50</v>
      </c>
      <c r="D208" s="352" t="s">
        <v>340</v>
      </c>
      <c r="E208" s="352" t="s">
        <v>341</v>
      </c>
      <c r="F208" s="352">
        <v>0.82499999999999996</v>
      </c>
      <c r="L208" s="352">
        <v>22672</v>
      </c>
      <c r="M208" s="352">
        <v>9.6</v>
      </c>
      <c r="O208" s="352">
        <v>131.75700000000001</v>
      </c>
      <c r="R208" s="352">
        <v>125.468</v>
      </c>
      <c r="S208" s="352" t="s">
        <v>645</v>
      </c>
      <c r="T208" s="352">
        <v>0</v>
      </c>
      <c r="U208" s="352" t="s">
        <v>646</v>
      </c>
      <c r="V208" s="352" t="s">
        <v>673</v>
      </c>
      <c r="X208" s="352" t="s">
        <v>675</v>
      </c>
      <c r="Y208" s="352">
        <v>1</v>
      </c>
      <c r="Z208" s="352">
        <v>29.7</v>
      </c>
      <c r="AA208" s="352">
        <v>83.2</v>
      </c>
      <c r="AB208" s="352">
        <v>53.5</v>
      </c>
      <c r="AF208" s="352">
        <v>6.2880000000000003</v>
      </c>
      <c r="AJ208" s="352">
        <v>4526</v>
      </c>
      <c r="AQ208" s="352" t="s">
        <v>1283</v>
      </c>
      <c r="AR208" s="352" t="s">
        <v>875</v>
      </c>
      <c r="AS208" s="352">
        <v>1</v>
      </c>
      <c r="AV208" s="352">
        <v>5.0117959000000001</v>
      </c>
      <c r="AW208" s="352" t="s">
        <v>2210</v>
      </c>
    </row>
    <row r="209" spans="1:49">
      <c r="A209" s="352" t="s">
        <v>2211</v>
      </c>
      <c r="B209" s="352" t="s">
        <v>1898</v>
      </c>
      <c r="C209" s="352">
        <v>50</v>
      </c>
      <c r="D209" s="352" t="s">
        <v>340</v>
      </c>
      <c r="E209" s="352" t="s">
        <v>341</v>
      </c>
      <c r="F209" s="352">
        <v>0.82499999999999996</v>
      </c>
      <c r="G209" s="352" t="s">
        <v>764</v>
      </c>
      <c r="L209" s="352">
        <v>3878</v>
      </c>
      <c r="M209" s="352">
        <v>2.1880000000000002</v>
      </c>
      <c r="O209" s="352">
        <v>6.274</v>
      </c>
      <c r="R209" s="352">
        <v>5.9770000000000003</v>
      </c>
      <c r="S209" s="352" t="s">
        <v>645</v>
      </c>
      <c r="T209" s="352">
        <v>0</v>
      </c>
      <c r="U209" s="352" t="s">
        <v>646</v>
      </c>
      <c r="V209" s="352" t="s">
        <v>673</v>
      </c>
      <c r="X209" s="352" t="s">
        <v>675</v>
      </c>
      <c r="Y209" s="352">
        <v>2</v>
      </c>
      <c r="Z209" s="352">
        <v>230.1</v>
      </c>
      <c r="AA209" s="352">
        <v>259</v>
      </c>
      <c r="AB209" s="352">
        <v>28.8</v>
      </c>
      <c r="AF209" s="352">
        <v>0.29799999999999999</v>
      </c>
      <c r="AJ209" s="352">
        <v>783</v>
      </c>
      <c r="AQ209" s="352" t="s">
        <v>1421</v>
      </c>
      <c r="AR209" s="352" t="s">
        <v>939</v>
      </c>
      <c r="AS209" s="352">
        <v>0</v>
      </c>
      <c r="AV209" s="352">
        <v>4.9780369999999996</v>
      </c>
      <c r="AW209" s="352" t="s">
        <v>2210</v>
      </c>
    </row>
    <row r="210" spans="1:49">
      <c r="A210" s="352" t="s">
        <v>2212</v>
      </c>
      <c r="B210" s="352" t="s">
        <v>1898</v>
      </c>
      <c r="C210" s="352">
        <v>50</v>
      </c>
      <c r="D210" s="352" t="s">
        <v>340</v>
      </c>
      <c r="E210" s="352" t="s">
        <v>341</v>
      </c>
      <c r="F210" s="352">
        <v>0.82499999999999996</v>
      </c>
      <c r="L210" s="352">
        <v>22445</v>
      </c>
      <c r="M210" s="352">
        <v>9.6809999999999992</v>
      </c>
      <c r="O210" s="352">
        <v>128.666</v>
      </c>
      <c r="R210" s="352">
        <v>122.52500000000001</v>
      </c>
      <c r="S210" s="352" t="s">
        <v>645</v>
      </c>
      <c r="T210" s="352">
        <v>0</v>
      </c>
      <c r="U210" s="352" t="s">
        <v>646</v>
      </c>
      <c r="V210" s="352" t="s">
        <v>673</v>
      </c>
      <c r="X210" s="352" t="s">
        <v>675</v>
      </c>
      <c r="Y210" s="352">
        <v>3</v>
      </c>
      <c r="Z210" s="352">
        <v>412.8</v>
      </c>
      <c r="AA210" s="352">
        <v>464.8</v>
      </c>
      <c r="AB210" s="352">
        <v>52</v>
      </c>
      <c r="AF210" s="352">
        <v>6.141</v>
      </c>
      <c r="AJ210" s="352">
        <v>4479</v>
      </c>
      <c r="AQ210" s="352" t="s">
        <v>1118</v>
      </c>
      <c r="AR210" s="352" t="s">
        <v>2213</v>
      </c>
      <c r="AS210" s="352">
        <v>0</v>
      </c>
      <c r="AV210" s="352">
        <v>5.0121647999999999</v>
      </c>
      <c r="AW210" s="352" t="s">
        <v>2210</v>
      </c>
    </row>
    <row r="211" spans="1:49">
      <c r="A211" s="352" t="s">
        <v>2214</v>
      </c>
      <c r="B211" s="352" t="s">
        <v>1898</v>
      </c>
      <c r="C211" s="352">
        <v>51</v>
      </c>
      <c r="D211" s="352" t="s">
        <v>342</v>
      </c>
      <c r="E211" s="352" t="s">
        <v>343</v>
      </c>
      <c r="F211" s="352">
        <v>0.76700000000000002</v>
      </c>
      <c r="H211" s="352">
        <v>10046</v>
      </c>
      <c r="I211" s="352">
        <v>0.44600000000000001</v>
      </c>
      <c r="O211" s="352">
        <v>184.072</v>
      </c>
      <c r="P211" s="352">
        <v>182.69900000000001</v>
      </c>
      <c r="S211" s="352" t="s">
        <v>619</v>
      </c>
      <c r="T211" s="352">
        <v>0</v>
      </c>
      <c r="U211" s="352" t="s">
        <v>620</v>
      </c>
      <c r="V211" s="352" t="s">
        <v>1083</v>
      </c>
      <c r="X211" s="352" t="s">
        <v>1083</v>
      </c>
      <c r="Y211" s="352">
        <v>1</v>
      </c>
      <c r="Z211" s="352">
        <v>13.2</v>
      </c>
      <c r="AA211" s="352">
        <v>38.4</v>
      </c>
      <c r="AB211" s="352">
        <v>25.2</v>
      </c>
      <c r="AC211" s="352">
        <v>1.373</v>
      </c>
      <c r="AG211" s="352">
        <v>6859</v>
      </c>
      <c r="AK211" s="352" t="s">
        <v>883</v>
      </c>
      <c r="AL211" s="352" t="s">
        <v>708</v>
      </c>
      <c r="AM211" s="352" t="s">
        <v>2215</v>
      </c>
      <c r="AS211" s="352">
        <v>0</v>
      </c>
      <c r="AT211" s="352">
        <v>0.68304860000000001</v>
      </c>
      <c r="AW211" s="352" t="s">
        <v>2216</v>
      </c>
    </row>
    <row r="212" spans="1:49">
      <c r="A212" s="352" t="s">
        <v>2217</v>
      </c>
      <c r="B212" s="352" t="s">
        <v>1898</v>
      </c>
      <c r="C212" s="352">
        <v>51</v>
      </c>
      <c r="D212" s="352" t="s">
        <v>342</v>
      </c>
      <c r="E212" s="352" t="s">
        <v>343</v>
      </c>
      <c r="F212" s="352">
        <v>0.76700000000000002</v>
      </c>
      <c r="H212" s="352">
        <v>10063</v>
      </c>
      <c r="I212" s="352">
        <v>0</v>
      </c>
      <c r="O212" s="352">
        <v>184.636</v>
      </c>
      <c r="P212" s="352">
        <v>183.26</v>
      </c>
      <c r="S212" s="352" t="s">
        <v>619</v>
      </c>
      <c r="T212" s="352">
        <v>0</v>
      </c>
      <c r="U212" s="352" t="s">
        <v>620</v>
      </c>
      <c r="V212" s="352" t="s">
        <v>1083</v>
      </c>
      <c r="X212" s="352" t="s">
        <v>1083</v>
      </c>
      <c r="Y212" s="352">
        <v>2</v>
      </c>
      <c r="Z212" s="352">
        <v>53.5</v>
      </c>
      <c r="AA212" s="352">
        <v>78.599999999999994</v>
      </c>
      <c r="AB212" s="352">
        <v>25.2</v>
      </c>
      <c r="AC212" s="352">
        <v>1.3759999999999999</v>
      </c>
      <c r="AG212" s="352">
        <v>6867</v>
      </c>
      <c r="AK212" s="352" t="s">
        <v>928</v>
      </c>
      <c r="AL212" s="352" t="s">
        <v>712</v>
      </c>
      <c r="AM212" s="352" t="s">
        <v>2218</v>
      </c>
      <c r="AS212" s="352">
        <v>1</v>
      </c>
      <c r="AT212" s="352">
        <v>0.68274409999999996</v>
      </c>
      <c r="AW212" s="352" t="s">
        <v>2216</v>
      </c>
    </row>
    <row r="213" spans="1:49">
      <c r="A213" s="352" t="s">
        <v>2219</v>
      </c>
      <c r="B213" s="352" t="s">
        <v>1898</v>
      </c>
      <c r="C213" s="352">
        <v>51</v>
      </c>
      <c r="D213" s="352" t="s">
        <v>342</v>
      </c>
      <c r="E213" s="352" t="s">
        <v>343</v>
      </c>
      <c r="F213" s="352">
        <v>0.76700000000000002</v>
      </c>
      <c r="G213" s="352" t="s">
        <v>630</v>
      </c>
      <c r="H213" s="352">
        <v>1053</v>
      </c>
      <c r="I213" s="352">
        <v>7.2009999999999996</v>
      </c>
      <c r="N213" s="352">
        <v>5.4808073999999998</v>
      </c>
      <c r="O213" s="352">
        <v>24.619</v>
      </c>
      <c r="P213" s="352">
        <v>24.434999999999999</v>
      </c>
      <c r="S213" s="352" t="s">
        <v>619</v>
      </c>
      <c r="T213" s="352">
        <v>0</v>
      </c>
      <c r="U213" s="352" t="s">
        <v>620</v>
      </c>
      <c r="V213" s="352" t="s">
        <v>1083</v>
      </c>
      <c r="X213" s="352" t="s">
        <v>1083</v>
      </c>
      <c r="Y213" s="352">
        <v>3</v>
      </c>
      <c r="Z213" s="352">
        <v>78.599999999999994</v>
      </c>
      <c r="AA213" s="352">
        <v>144</v>
      </c>
      <c r="AB213" s="352">
        <v>65.400000000000006</v>
      </c>
      <c r="AC213" s="352">
        <v>0.185</v>
      </c>
      <c r="AG213" s="352">
        <v>724</v>
      </c>
      <c r="AK213" s="352" t="s">
        <v>928</v>
      </c>
      <c r="AL213" s="352" t="s">
        <v>712</v>
      </c>
      <c r="AM213" s="352" t="s">
        <v>2218</v>
      </c>
      <c r="AS213" s="352">
        <v>0</v>
      </c>
      <c r="AT213" s="352">
        <v>0.6876603</v>
      </c>
      <c r="AW213" s="352" t="s">
        <v>2216</v>
      </c>
    </row>
    <row r="214" spans="1:49">
      <c r="A214" s="352" t="s">
        <v>2220</v>
      </c>
      <c r="B214" s="352" t="s">
        <v>1898</v>
      </c>
      <c r="C214" s="352">
        <v>51</v>
      </c>
      <c r="D214" s="352" t="s">
        <v>342</v>
      </c>
      <c r="E214" s="352" t="s">
        <v>343</v>
      </c>
      <c r="F214" s="352">
        <v>0.76700000000000002</v>
      </c>
      <c r="G214" s="352" t="s">
        <v>634</v>
      </c>
      <c r="J214" s="352">
        <v>3082</v>
      </c>
      <c r="K214" s="352">
        <v>11.425000000000001</v>
      </c>
      <c r="N214" s="352">
        <v>38.097315700000003</v>
      </c>
      <c r="O214" s="352">
        <v>91.350999999999999</v>
      </c>
      <c r="Q214" s="352">
        <v>89.894999999999996</v>
      </c>
      <c r="S214" s="352" t="s">
        <v>635</v>
      </c>
      <c r="T214" s="352">
        <v>89</v>
      </c>
      <c r="U214" s="352" t="s">
        <v>620</v>
      </c>
      <c r="V214" s="352" t="s">
        <v>1083</v>
      </c>
      <c r="X214" s="352" t="s">
        <v>1083</v>
      </c>
      <c r="Y214" s="352">
        <v>4</v>
      </c>
      <c r="Z214" s="352">
        <v>200.7</v>
      </c>
      <c r="AA214" s="352">
        <v>291.2</v>
      </c>
      <c r="AB214" s="352">
        <v>90.6</v>
      </c>
      <c r="AD214" s="352">
        <v>1.077</v>
      </c>
      <c r="AE214" s="352">
        <v>0.379</v>
      </c>
      <c r="AH214" s="352">
        <v>3711</v>
      </c>
      <c r="AI214" s="352">
        <v>4341</v>
      </c>
      <c r="AN214" s="352" t="s">
        <v>736</v>
      </c>
      <c r="AO214" s="352" t="s">
        <v>640</v>
      </c>
      <c r="AP214" s="352" t="s">
        <v>975</v>
      </c>
      <c r="AS214" s="352">
        <v>0</v>
      </c>
      <c r="AU214" s="352">
        <v>1.1981656000000001</v>
      </c>
      <c r="AW214" s="352" t="s">
        <v>2216</v>
      </c>
    </row>
    <row r="215" spans="1:49">
      <c r="A215" s="352" t="s">
        <v>2221</v>
      </c>
      <c r="B215" s="352" t="s">
        <v>1898</v>
      </c>
      <c r="C215" s="352">
        <v>51</v>
      </c>
      <c r="D215" s="352" t="s">
        <v>342</v>
      </c>
      <c r="E215" s="352" t="s">
        <v>343</v>
      </c>
      <c r="F215" s="352">
        <v>0.76700000000000002</v>
      </c>
      <c r="J215" s="352">
        <v>6386</v>
      </c>
      <c r="K215" s="352">
        <v>-10.803000000000001</v>
      </c>
      <c r="O215" s="352">
        <v>182.03100000000001</v>
      </c>
      <c r="Q215" s="352">
        <v>179.18</v>
      </c>
      <c r="S215" s="352" t="s">
        <v>635</v>
      </c>
      <c r="T215" s="352">
        <v>89</v>
      </c>
      <c r="U215" s="352" t="s">
        <v>620</v>
      </c>
      <c r="V215" s="352" t="s">
        <v>1083</v>
      </c>
      <c r="X215" s="352" t="s">
        <v>1083</v>
      </c>
      <c r="Y215" s="352">
        <v>5</v>
      </c>
      <c r="Z215" s="352">
        <v>437.8</v>
      </c>
      <c r="AA215" s="352">
        <v>473</v>
      </c>
      <c r="AB215" s="352">
        <v>35.200000000000003</v>
      </c>
      <c r="AD215" s="352">
        <v>2.1019999999999999</v>
      </c>
      <c r="AE215" s="352">
        <v>0.749</v>
      </c>
      <c r="AH215" s="352">
        <v>7489</v>
      </c>
      <c r="AI215" s="352">
        <v>8892</v>
      </c>
      <c r="AN215" s="352" t="s">
        <v>691</v>
      </c>
      <c r="AO215" s="352" t="s">
        <v>697</v>
      </c>
      <c r="AP215" s="352" t="s">
        <v>2170</v>
      </c>
      <c r="AS215" s="352">
        <v>0</v>
      </c>
      <c r="AU215" s="352">
        <v>1.1732488999999999</v>
      </c>
      <c r="AW215" s="352" t="s">
        <v>2216</v>
      </c>
    </row>
    <row r="216" spans="1:49">
      <c r="A216" s="352" t="s">
        <v>2222</v>
      </c>
      <c r="B216" s="352" t="s">
        <v>1898</v>
      </c>
      <c r="C216" s="352">
        <v>51</v>
      </c>
      <c r="D216" s="352" t="s">
        <v>342</v>
      </c>
      <c r="E216" s="352" t="s">
        <v>343</v>
      </c>
      <c r="F216" s="352">
        <v>0.76700000000000002</v>
      </c>
      <c r="J216" s="352">
        <v>6374</v>
      </c>
      <c r="K216" s="352">
        <v>-11.5</v>
      </c>
      <c r="O216" s="352">
        <v>182.536</v>
      </c>
      <c r="Q216" s="352">
        <v>179.679</v>
      </c>
      <c r="S216" s="352" t="s">
        <v>635</v>
      </c>
      <c r="T216" s="352">
        <v>89</v>
      </c>
      <c r="U216" s="352" t="s">
        <v>620</v>
      </c>
      <c r="V216" s="352" t="s">
        <v>1083</v>
      </c>
      <c r="X216" s="352" t="s">
        <v>1083</v>
      </c>
      <c r="Y216" s="352">
        <v>6</v>
      </c>
      <c r="Z216" s="352">
        <v>488.1</v>
      </c>
      <c r="AA216" s="352">
        <v>523.29999999999995</v>
      </c>
      <c r="AB216" s="352">
        <v>35.200000000000003</v>
      </c>
      <c r="AD216" s="352">
        <v>2.1070000000000002</v>
      </c>
      <c r="AE216" s="352">
        <v>0.75</v>
      </c>
      <c r="AH216" s="352">
        <v>7471</v>
      </c>
      <c r="AI216" s="352">
        <v>8866</v>
      </c>
      <c r="AN216" s="352" t="s">
        <v>891</v>
      </c>
      <c r="AO216" s="352" t="s">
        <v>692</v>
      </c>
      <c r="AP216" s="352" t="s">
        <v>833</v>
      </c>
      <c r="AS216" s="352">
        <v>1</v>
      </c>
      <c r="AU216" s="352">
        <v>1.1724416</v>
      </c>
      <c r="AW216" s="352" t="s">
        <v>2216</v>
      </c>
    </row>
    <row r="217" spans="1:49">
      <c r="A217" s="352" t="s">
        <v>2223</v>
      </c>
      <c r="B217" s="352" t="s">
        <v>1898</v>
      </c>
      <c r="C217" s="352">
        <v>52</v>
      </c>
      <c r="D217" s="352" t="s">
        <v>342</v>
      </c>
      <c r="E217" s="352" t="s">
        <v>343</v>
      </c>
      <c r="F217" s="352">
        <v>0.76700000000000002</v>
      </c>
      <c r="L217" s="352">
        <v>22747</v>
      </c>
      <c r="M217" s="352">
        <v>9.6</v>
      </c>
      <c r="O217" s="352">
        <v>132.53200000000001</v>
      </c>
      <c r="R217" s="352">
        <v>126.20699999999999</v>
      </c>
      <c r="S217" s="352" t="s">
        <v>645</v>
      </c>
      <c r="T217" s="352">
        <v>0</v>
      </c>
      <c r="U217" s="352" t="s">
        <v>646</v>
      </c>
      <c r="V217" s="352" t="s">
        <v>673</v>
      </c>
      <c r="X217" s="352" t="s">
        <v>675</v>
      </c>
      <c r="Y217" s="352">
        <v>1</v>
      </c>
      <c r="Z217" s="352">
        <v>29.5</v>
      </c>
      <c r="AA217" s="352">
        <v>83.4</v>
      </c>
      <c r="AB217" s="352">
        <v>53.9</v>
      </c>
      <c r="AF217" s="352">
        <v>6.3250000000000002</v>
      </c>
      <c r="AJ217" s="352">
        <v>4540</v>
      </c>
      <c r="AQ217" s="352" t="s">
        <v>2224</v>
      </c>
      <c r="AR217" s="352" t="s">
        <v>2225</v>
      </c>
      <c r="AS217" s="352">
        <v>1</v>
      </c>
      <c r="AV217" s="352">
        <v>5.0118495999999997</v>
      </c>
      <c r="AW217" s="352" t="s">
        <v>2226</v>
      </c>
    </row>
    <row r="218" spans="1:49">
      <c r="A218" s="352" t="s">
        <v>2227</v>
      </c>
      <c r="B218" s="352" t="s">
        <v>1898</v>
      </c>
      <c r="C218" s="352">
        <v>52</v>
      </c>
      <c r="D218" s="352" t="s">
        <v>342</v>
      </c>
      <c r="E218" s="352" t="s">
        <v>343</v>
      </c>
      <c r="F218" s="352">
        <v>0.76700000000000002</v>
      </c>
      <c r="G218" s="352" t="s">
        <v>764</v>
      </c>
      <c r="L218" s="352">
        <v>1285</v>
      </c>
      <c r="M218" s="352">
        <v>8.7059999999999995</v>
      </c>
      <c r="O218" s="352">
        <v>2.2810000000000001</v>
      </c>
      <c r="R218" s="352">
        <v>2.1720000000000002</v>
      </c>
      <c r="S218" s="352" t="s">
        <v>645</v>
      </c>
      <c r="T218" s="352">
        <v>0</v>
      </c>
      <c r="U218" s="352" t="s">
        <v>646</v>
      </c>
      <c r="V218" s="352" t="s">
        <v>673</v>
      </c>
      <c r="X218" s="352" t="s">
        <v>675</v>
      </c>
      <c r="Y218" s="352">
        <v>2</v>
      </c>
      <c r="Z218" s="352">
        <v>233</v>
      </c>
      <c r="AA218" s="352">
        <v>257.89999999999998</v>
      </c>
      <c r="AB218" s="352">
        <v>24.9</v>
      </c>
      <c r="AF218" s="352">
        <v>0.109</v>
      </c>
      <c r="AJ218" s="352">
        <v>258</v>
      </c>
      <c r="AQ218" s="352" t="s">
        <v>1462</v>
      </c>
      <c r="AR218" s="352" t="s">
        <v>1355</v>
      </c>
      <c r="AS218" s="352">
        <v>0</v>
      </c>
      <c r="AV218" s="352">
        <v>5.0077790000000002</v>
      </c>
      <c r="AW218" s="352" t="s">
        <v>2226</v>
      </c>
    </row>
    <row r="219" spans="1:49">
      <c r="A219" s="352" t="s">
        <v>2228</v>
      </c>
      <c r="B219" s="352" t="s">
        <v>1898</v>
      </c>
      <c r="C219" s="352">
        <v>52</v>
      </c>
      <c r="D219" s="352" t="s">
        <v>342</v>
      </c>
      <c r="E219" s="352" t="s">
        <v>343</v>
      </c>
      <c r="F219" s="352">
        <v>0.76700000000000002</v>
      </c>
      <c r="L219" s="352">
        <v>22527</v>
      </c>
      <c r="M219" s="352">
        <v>9.68</v>
      </c>
      <c r="O219" s="352">
        <v>129.03800000000001</v>
      </c>
      <c r="R219" s="352">
        <v>122.879</v>
      </c>
      <c r="S219" s="352" t="s">
        <v>645</v>
      </c>
      <c r="T219" s="352">
        <v>0</v>
      </c>
      <c r="U219" s="352" t="s">
        <v>646</v>
      </c>
      <c r="V219" s="352" t="s">
        <v>673</v>
      </c>
      <c r="X219" s="352" t="s">
        <v>675</v>
      </c>
      <c r="Y219" s="352">
        <v>3</v>
      </c>
      <c r="Z219" s="352">
        <v>412.8</v>
      </c>
      <c r="AA219" s="352">
        <v>464.8</v>
      </c>
      <c r="AB219" s="352">
        <v>52</v>
      </c>
      <c r="AF219" s="352">
        <v>6.1589999999999998</v>
      </c>
      <c r="AJ219" s="352">
        <v>4496</v>
      </c>
      <c r="AQ219" s="352" t="s">
        <v>2108</v>
      </c>
      <c r="AR219" s="352" t="s">
        <v>768</v>
      </c>
      <c r="AS219" s="352">
        <v>0</v>
      </c>
      <c r="AV219" s="352">
        <v>5.012213</v>
      </c>
      <c r="AW219" s="352" t="s">
        <v>2226</v>
      </c>
    </row>
    <row r="220" spans="1:49">
      <c r="A220" s="352" t="s">
        <v>2229</v>
      </c>
      <c r="B220" s="352" t="s">
        <v>1898</v>
      </c>
      <c r="C220" s="352">
        <v>53</v>
      </c>
      <c r="D220" s="352" t="s">
        <v>344</v>
      </c>
      <c r="E220" s="352" t="s">
        <v>345</v>
      </c>
      <c r="F220" s="352">
        <v>0.755</v>
      </c>
      <c r="H220" s="352">
        <v>10050</v>
      </c>
      <c r="I220" s="352">
        <v>0.45</v>
      </c>
      <c r="O220" s="352">
        <v>183.84800000000001</v>
      </c>
      <c r="P220" s="352">
        <v>182.477</v>
      </c>
      <c r="S220" s="352" t="s">
        <v>619</v>
      </c>
      <c r="T220" s="352">
        <v>0</v>
      </c>
      <c r="U220" s="352" t="s">
        <v>620</v>
      </c>
      <c r="V220" s="352" t="s">
        <v>705</v>
      </c>
      <c r="X220" s="352" t="s">
        <v>705</v>
      </c>
      <c r="Y220" s="352">
        <v>1</v>
      </c>
      <c r="Z220" s="352">
        <v>13.2</v>
      </c>
      <c r="AA220" s="352">
        <v>38.4</v>
      </c>
      <c r="AB220" s="352">
        <v>25.2</v>
      </c>
      <c r="AC220" s="352">
        <v>1.371</v>
      </c>
      <c r="AG220" s="352">
        <v>6864</v>
      </c>
      <c r="AK220" s="352" t="s">
        <v>1299</v>
      </c>
      <c r="AL220" s="352" t="s">
        <v>749</v>
      </c>
      <c r="AM220" s="352" t="s">
        <v>2230</v>
      </c>
      <c r="AS220" s="352">
        <v>0</v>
      </c>
      <c r="AT220" s="352">
        <v>0.68320990000000004</v>
      </c>
      <c r="AW220" s="352" t="s">
        <v>2231</v>
      </c>
    </row>
    <row r="221" spans="1:49">
      <c r="A221" s="352" t="s">
        <v>2232</v>
      </c>
      <c r="B221" s="352" t="s">
        <v>1898</v>
      </c>
      <c r="C221" s="352">
        <v>53</v>
      </c>
      <c r="D221" s="352" t="s">
        <v>344</v>
      </c>
      <c r="E221" s="352" t="s">
        <v>345</v>
      </c>
      <c r="F221" s="352">
        <v>0.755</v>
      </c>
      <c r="H221" s="352">
        <v>10061</v>
      </c>
      <c r="I221" s="352">
        <v>0</v>
      </c>
      <c r="O221" s="352">
        <v>184.541</v>
      </c>
      <c r="P221" s="352">
        <v>183.16499999999999</v>
      </c>
      <c r="S221" s="352" t="s">
        <v>619</v>
      </c>
      <c r="T221" s="352">
        <v>0</v>
      </c>
      <c r="U221" s="352" t="s">
        <v>620</v>
      </c>
      <c r="V221" s="352" t="s">
        <v>705</v>
      </c>
      <c r="X221" s="352" t="s">
        <v>705</v>
      </c>
      <c r="Y221" s="352">
        <v>2</v>
      </c>
      <c r="Z221" s="352">
        <v>53.5</v>
      </c>
      <c r="AA221" s="352">
        <v>78.599999999999994</v>
      </c>
      <c r="AB221" s="352">
        <v>25.2</v>
      </c>
      <c r="AC221" s="352">
        <v>1.3759999999999999</v>
      </c>
      <c r="AG221" s="352">
        <v>6867</v>
      </c>
      <c r="AK221" s="352" t="s">
        <v>842</v>
      </c>
      <c r="AL221" s="352" t="s">
        <v>752</v>
      </c>
      <c r="AM221" s="352" t="s">
        <v>2233</v>
      </c>
      <c r="AS221" s="352">
        <v>1</v>
      </c>
      <c r="AT221" s="352">
        <v>0.68290289999999998</v>
      </c>
      <c r="AW221" s="352" t="s">
        <v>2231</v>
      </c>
    </row>
    <row r="222" spans="1:49">
      <c r="A222" s="352" t="s">
        <v>2234</v>
      </c>
      <c r="B222" s="352" t="s">
        <v>1898</v>
      </c>
      <c r="C222" s="352">
        <v>53</v>
      </c>
      <c r="D222" s="352" t="s">
        <v>344</v>
      </c>
      <c r="E222" s="352" t="s">
        <v>345</v>
      </c>
      <c r="F222" s="352">
        <v>0.755</v>
      </c>
      <c r="G222" s="352" t="s">
        <v>630</v>
      </c>
      <c r="H222" s="352">
        <v>1333</v>
      </c>
      <c r="I222" s="352">
        <v>9.8469999999999995</v>
      </c>
      <c r="N222" s="352">
        <v>7.0966595000000003</v>
      </c>
      <c r="O222" s="352">
        <v>31.379000000000001</v>
      </c>
      <c r="P222" s="352">
        <v>31.143000000000001</v>
      </c>
      <c r="S222" s="352" t="s">
        <v>619</v>
      </c>
      <c r="T222" s="352">
        <v>0</v>
      </c>
      <c r="U222" s="352" t="s">
        <v>620</v>
      </c>
      <c r="V222" s="352" t="s">
        <v>705</v>
      </c>
      <c r="X222" s="352" t="s">
        <v>705</v>
      </c>
      <c r="Y222" s="352">
        <v>3</v>
      </c>
      <c r="Z222" s="352">
        <v>78.599999999999994</v>
      </c>
      <c r="AA222" s="352">
        <v>145.9</v>
      </c>
      <c r="AB222" s="352">
        <v>67.3</v>
      </c>
      <c r="AC222" s="352">
        <v>0.23599999999999999</v>
      </c>
      <c r="AG222" s="352">
        <v>919</v>
      </c>
      <c r="AK222" s="352" t="s">
        <v>842</v>
      </c>
      <c r="AL222" s="352" t="s">
        <v>752</v>
      </c>
      <c r="AM222" s="352" t="s">
        <v>2233</v>
      </c>
      <c r="AS222" s="352">
        <v>0</v>
      </c>
      <c r="AT222" s="352">
        <v>0.68962730000000005</v>
      </c>
      <c r="AW222" s="352" t="s">
        <v>2231</v>
      </c>
    </row>
    <row r="223" spans="1:49">
      <c r="A223" s="352" t="s">
        <v>2235</v>
      </c>
      <c r="B223" s="352" t="s">
        <v>1898</v>
      </c>
      <c r="C223" s="352">
        <v>53</v>
      </c>
      <c r="D223" s="352" t="s">
        <v>344</v>
      </c>
      <c r="E223" s="352" t="s">
        <v>345</v>
      </c>
      <c r="F223" s="352">
        <v>0.755</v>
      </c>
      <c r="G223" s="352" t="s">
        <v>634</v>
      </c>
      <c r="J223" s="352">
        <v>3897</v>
      </c>
      <c r="K223" s="352">
        <v>5.64</v>
      </c>
      <c r="N223" s="352">
        <v>50.163976400000003</v>
      </c>
      <c r="O223" s="352">
        <v>118.40300000000001</v>
      </c>
      <c r="Q223" s="352">
        <v>116.523</v>
      </c>
      <c r="S223" s="352" t="s">
        <v>635</v>
      </c>
      <c r="T223" s="352">
        <v>89</v>
      </c>
      <c r="U223" s="352" t="s">
        <v>620</v>
      </c>
      <c r="V223" s="352" t="s">
        <v>705</v>
      </c>
      <c r="X223" s="352" t="s">
        <v>705</v>
      </c>
      <c r="Y223" s="352">
        <v>4</v>
      </c>
      <c r="Z223" s="352">
        <v>200.7</v>
      </c>
      <c r="AA223" s="352">
        <v>294.39999999999998</v>
      </c>
      <c r="AB223" s="352">
        <v>93.7</v>
      </c>
      <c r="AD223" s="352">
        <v>1.389</v>
      </c>
      <c r="AE223" s="352">
        <v>0.49099999999999999</v>
      </c>
      <c r="AH223" s="352">
        <v>4674</v>
      </c>
      <c r="AI223" s="352">
        <v>5487</v>
      </c>
      <c r="AN223" s="352" t="s">
        <v>736</v>
      </c>
      <c r="AO223" s="352" t="s">
        <v>2236</v>
      </c>
      <c r="AP223" s="352" t="s">
        <v>950</v>
      </c>
      <c r="AS223" s="352">
        <v>0</v>
      </c>
      <c r="AU223" s="352">
        <v>1.1917918000000001</v>
      </c>
      <c r="AW223" s="352" t="s">
        <v>2231</v>
      </c>
    </row>
    <row r="224" spans="1:49">
      <c r="A224" s="352" t="s">
        <v>2237</v>
      </c>
      <c r="B224" s="352" t="s">
        <v>1898</v>
      </c>
      <c r="C224" s="352">
        <v>53</v>
      </c>
      <c r="D224" s="352" t="s">
        <v>344</v>
      </c>
      <c r="E224" s="352" t="s">
        <v>345</v>
      </c>
      <c r="F224" s="352">
        <v>0.755</v>
      </c>
      <c r="J224" s="352">
        <v>6392</v>
      </c>
      <c r="K224" s="352">
        <v>-10.847</v>
      </c>
      <c r="O224" s="352">
        <v>182.13800000000001</v>
      </c>
      <c r="Q224" s="352">
        <v>179.285</v>
      </c>
      <c r="S224" s="352" t="s">
        <v>635</v>
      </c>
      <c r="T224" s="352">
        <v>89</v>
      </c>
      <c r="U224" s="352" t="s">
        <v>620</v>
      </c>
      <c r="V224" s="352" t="s">
        <v>705</v>
      </c>
      <c r="X224" s="352" t="s">
        <v>705</v>
      </c>
      <c r="Y224" s="352">
        <v>5</v>
      </c>
      <c r="Z224" s="352">
        <v>437.8</v>
      </c>
      <c r="AA224" s="352">
        <v>473</v>
      </c>
      <c r="AB224" s="352">
        <v>35.200000000000003</v>
      </c>
      <c r="AD224" s="352">
        <v>2.1030000000000002</v>
      </c>
      <c r="AE224" s="352">
        <v>0.749</v>
      </c>
      <c r="AH224" s="352">
        <v>7497</v>
      </c>
      <c r="AI224" s="352">
        <v>8901</v>
      </c>
      <c r="AN224" s="352" t="s">
        <v>891</v>
      </c>
      <c r="AO224" s="352" t="s">
        <v>692</v>
      </c>
      <c r="AP224" s="352" t="s">
        <v>1090</v>
      </c>
      <c r="AS224" s="352">
        <v>0</v>
      </c>
      <c r="AU224" s="352">
        <v>1.1732172000000001</v>
      </c>
      <c r="AW224" s="352" t="s">
        <v>2231</v>
      </c>
    </row>
    <row r="225" spans="1:49">
      <c r="A225" s="352" t="s">
        <v>2238</v>
      </c>
      <c r="B225" s="352" t="s">
        <v>1898</v>
      </c>
      <c r="C225" s="352">
        <v>53</v>
      </c>
      <c r="D225" s="352" t="s">
        <v>344</v>
      </c>
      <c r="E225" s="352" t="s">
        <v>345</v>
      </c>
      <c r="F225" s="352">
        <v>0.755</v>
      </c>
      <c r="J225" s="352">
        <v>6381</v>
      </c>
      <c r="K225" s="352">
        <v>-11.5</v>
      </c>
      <c r="O225" s="352">
        <v>182.68600000000001</v>
      </c>
      <c r="Q225" s="352">
        <v>179.827</v>
      </c>
      <c r="S225" s="352" t="s">
        <v>635</v>
      </c>
      <c r="T225" s="352">
        <v>89</v>
      </c>
      <c r="U225" s="352" t="s">
        <v>620</v>
      </c>
      <c r="V225" s="352" t="s">
        <v>705</v>
      </c>
      <c r="X225" s="352" t="s">
        <v>705</v>
      </c>
      <c r="Y225" s="352">
        <v>6</v>
      </c>
      <c r="Z225" s="352">
        <v>488.1</v>
      </c>
      <c r="AA225" s="352">
        <v>523.29999999999995</v>
      </c>
      <c r="AB225" s="352">
        <v>35.200000000000003</v>
      </c>
      <c r="AD225" s="352">
        <v>2.1080000000000001</v>
      </c>
      <c r="AE225" s="352">
        <v>0.751</v>
      </c>
      <c r="AH225" s="352">
        <v>7480</v>
      </c>
      <c r="AI225" s="352">
        <v>8878</v>
      </c>
      <c r="AN225" s="352" t="s">
        <v>869</v>
      </c>
      <c r="AO225" s="352" t="s">
        <v>1133</v>
      </c>
      <c r="AP225" s="352" t="s">
        <v>2239</v>
      </c>
      <c r="AS225" s="352">
        <v>1</v>
      </c>
      <c r="AU225" s="352">
        <v>1.1724618</v>
      </c>
      <c r="AW225" s="352" t="s">
        <v>2231</v>
      </c>
    </row>
    <row r="226" spans="1:49">
      <c r="A226" s="352" t="s">
        <v>2240</v>
      </c>
      <c r="B226" s="352" t="s">
        <v>1898</v>
      </c>
      <c r="C226" s="352">
        <v>54</v>
      </c>
      <c r="D226" s="352" t="s">
        <v>344</v>
      </c>
      <c r="E226" s="352" t="s">
        <v>345</v>
      </c>
      <c r="F226" s="352">
        <v>0.755</v>
      </c>
      <c r="L226" s="352">
        <v>22736</v>
      </c>
      <c r="M226" s="352">
        <v>9.6</v>
      </c>
      <c r="O226" s="352">
        <v>132.404</v>
      </c>
      <c r="R226" s="352">
        <v>126.08499999999999</v>
      </c>
      <c r="S226" s="352" t="s">
        <v>645</v>
      </c>
      <c r="T226" s="352">
        <v>0</v>
      </c>
      <c r="U226" s="352" t="s">
        <v>646</v>
      </c>
      <c r="V226" s="352" t="s">
        <v>673</v>
      </c>
      <c r="X226" s="352" t="s">
        <v>675</v>
      </c>
      <c r="Y226" s="352">
        <v>1</v>
      </c>
      <c r="Z226" s="352">
        <v>29.5</v>
      </c>
      <c r="AA226" s="352">
        <v>83.2</v>
      </c>
      <c r="AB226" s="352">
        <v>53.7</v>
      </c>
      <c r="AF226" s="352">
        <v>6.319</v>
      </c>
      <c r="AJ226" s="352">
        <v>4538</v>
      </c>
      <c r="AQ226" s="352" t="s">
        <v>915</v>
      </c>
      <c r="AR226" s="352" t="s">
        <v>2241</v>
      </c>
      <c r="AS226" s="352">
        <v>1</v>
      </c>
      <c r="AV226" s="352">
        <v>5.0113535999999996</v>
      </c>
      <c r="AW226" s="352" t="s">
        <v>2242</v>
      </c>
    </row>
    <row r="227" spans="1:49">
      <c r="A227" s="352" t="s">
        <v>2243</v>
      </c>
      <c r="B227" s="352" t="s">
        <v>1898</v>
      </c>
      <c r="C227" s="352">
        <v>54</v>
      </c>
      <c r="D227" s="352" t="s">
        <v>344</v>
      </c>
      <c r="E227" s="352" t="s">
        <v>345</v>
      </c>
      <c r="F227" s="352">
        <v>0.755</v>
      </c>
      <c r="G227" s="352" t="s">
        <v>764</v>
      </c>
      <c r="L227" s="352">
        <v>2700</v>
      </c>
      <c r="M227" s="352">
        <v>2.742</v>
      </c>
      <c r="O227" s="352">
        <v>4.4169999999999998</v>
      </c>
      <c r="R227" s="352">
        <v>4.2069999999999999</v>
      </c>
      <c r="S227" s="352" t="s">
        <v>645</v>
      </c>
      <c r="T227" s="352">
        <v>0</v>
      </c>
      <c r="U227" s="352" t="s">
        <v>646</v>
      </c>
      <c r="V227" s="352" t="s">
        <v>673</v>
      </c>
      <c r="X227" s="352" t="s">
        <v>675</v>
      </c>
      <c r="Y227" s="352">
        <v>2</v>
      </c>
      <c r="Z227" s="352">
        <v>230.9</v>
      </c>
      <c r="AA227" s="352">
        <v>257.89999999999998</v>
      </c>
      <c r="AB227" s="352">
        <v>27</v>
      </c>
      <c r="AF227" s="352">
        <v>0.21</v>
      </c>
      <c r="AJ227" s="352">
        <v>545</v>
      </c>
      <c r="AQ227" s="352" t="s">
        <v>1462</v>
      </c>
      <c r="AR227" s="352" t="s">
        <v>2244</v>
      </c>
      <c r="AS227" s="352">
        <v>0</v>
      </c>
      <c r="AV227" s="352">
        <v>4.9801216999999998</v>
      </c>
      <c r="AW227" s="352" t="s">
        <v>2242</v>
      </c>
    </row>
    <row r="228" spans="1:49">
      <c r="A228" s="352" t="s">
        <v>2245</v>
      </c>
      <c r="B228" s="352" t="s">
        <v>1898</v>
      </c>
      <c r="C228" s="352">
        <v>54</v>
      </c>
      <c r="D228" s="352" t="s">
        <v>344</v>
      </c>
      <c r="E228" s="352" t="s">
        <v>345</v>
      </c>
      <c r="F228" s="352">
        <v>0.755</v>
      </c>
      <c r="L228" s="352">
        <v>22532</v>
      </c>
      <c r="M228" s="352">
        <v>9.7040000000000006</v>
      </c>
      <c r="O228" s="352">
        <v>129.24700000000001</v>
      </c>
      <c r="R228" s="352">
        <v>123.07899999999999</v>
      </c>
      <c r="S228" s="352" t="s">
        <v>645</v>
      </c>
      <c r="T228" s="352">
        <v>0</v>
      </c>
      <c r="U228" s="352" t="s">
        <v>646</v>
      </c>
      <c r="V228" s="352" t="s">
        <v>673</v>
      </c>
      <c r="X228" s="352" t="s">
        <v>675</v>
      </c>
      <c r="Y228" s="352">
        <v>3</v>
      </c>
      <c r="Z228" s="352">
        <v>412.8</v>
      </c>
      <c r="AA228" s="352">
        <v>464.8</v>
      </c>
      <c r="AB228" s="352">
        <v>52</v>
      </c>
      <c r="AF228" s="352">
        <v>6.1680000000000001</v>
      </c>
      <c r="AJ228" s="352">
        <v>4497</v>
      </c>
      <c r="AQ228" s="352" t="s">
        <v>1118</v>
      </c>
      <c r="AR228" s="352" t="s">
        <v>2246</v>
      </c>
      <c r="AS228" s="352">
        <v>0</v>
      </c>
      <c r="AV228" s="352">
        <v>5.0118273000000002</v>
      </c>
      <c r="AW228" s="352" t="s">
        <v>2242</v>
      </c>
    </row>
    <row r="229" spans="1:49">
      <c r="A229" s="352" t="s">
        <v>2247</v>
      </c>
      <c r="B229" s="352" t="s">
        <v>1898</v>
      </c>
      <c r="C229" s="352">
        <v>55</v>
      </c>
      <c r="D229" s="352" t="s">
        <v>346</v>
      </c>
      <c r="E229" s="352" t="s">
        <v>347</v>
      </c>
      <c r="F229" s="352">
        <v>0.82699999999999996</v>
      </c>
      <c r="H229" s="352">
        <v>10038</v>
      </c>
      <c r="I229" s="352">
        <v>0.442</v>
      </c>
      <c r="O229" s="352">
        <v>183.6</v>
      </c>
      <c r="P229" s="352">
        <v>182.23</v>
      </c>
      <c r="S229" s="352" t="s">
        <v>619</v>
      </c>
      <c r="T229" s="352">
        <v>0</v>
      </c>
      <c r="U229" s="352" t="s">
        <v>620</v>
      </c>
      <c r="V229" s="352" t="s">
        <v>705</v>
      </c>
      <c r="X229" s="352" t="s">
        <v>705</v>
      </c>
      <c r="Y229" s="352">
        <v>1</v>
      </c>
      <c r="Z229" s="352">
        <v>13.2</v>
      </c>
      <c r="AA229" s="352">
        <v>38.4</v>
      </c>
      <c r="AB229" s="352">
        <v>25.2</v>
      </c>
      <c r="AC229" s="352">
        <v>1.37</v>
      </c>
      <c r="AG229" s="352">
        <v>6855</v>
      </c>
      <c r="AK229" s="352" t="s">
        <v>1253</v>
      </c>
      <c r="AL229" s="352" t="s">
        <v>749</v>
      </c>
      <c r="AM229" s="352" t="s">
        <v>2248</v>
      </c>
      <c r="AS229" s="352">
        <v>0</v>
      </c>
      <c r="AT229" s="352">
        <v>0.68321810000000005</v>
      </c>
      <c r="AW229" s="352" t="s">
        <v>2249</v>
      </c>
    </row>
    <row r="230" spans="1:49">
      <c r="A230" s="352" t="s">
        <v>2250</v>
      </c>
      <c r="B230" s="352" t="s">
        <v>1898</v>
      </c>
      <c r="C230" s="352">
        <v>55</v>
      </c>
      <c r="D230" s="352" t="s">
        <v>346</v>
      </c>
      <c r="E230" s="352" t="s">
        <v>347</v>
      </c>
      <c r="F230" s="352">
        <v>0.82699999999999996</v>
      </c>
      <c r="H230" s="352">
        <v>10051</v>
      </c>
      <c r="I230" s="352">
        <v>0</v>
      </c>
      <c r="O230" s="352">
        <v>184.33500000000001</v>
      </c>
      <c r="P230" s="352">
        <v>182.96100000000001</v>
      </c>
      <c r="S230" s="352" t="s">
        <v>619</v>
      </c>
      <c r="T230" s="352">
        <v>0</v>
      </c>
      <c r="U230" s="352" t="s">
        <v>620</v>
      </c>
      <c r="V230" s="352" t="s">
        <v>705</v>
      </c>
      <c r="X230" s="352" t="s">
        <v>705</v>
      </c>
      <c r="Y230" s="352">
        <v>2</v>
      </c>
      <c r="Z230" s="352">
        <v>53.5</v>
      </c>
      <c r="AA230" s="352">
        <v>78.599999999999994</v>
      </c>
      <c r="AB230" s="352">
        <v>25.2</v>
      </c>
      <c r="AC230" s="352">
        <v>1.3740000000000001</v>
      </c>
      <c r="AG230" s="352">
        <v>6860</v>
      </c>
      <c r="AK230" s="352" t="s">
        <v>770</v>
      </c>
      <c r="AL230" s="352" t="s">
        <v>752</v>
      </c>
      <c r="AM230" s="352" t="s">
        <v>2251</v>
      </c>
      <c r="AS230" s="352">
        <v>1</v>
      </c>
      <c r="AT230" s="352">
        <v>0.68291619999999997</v>
      </c>
      <c r="AW230" s="352" t="s">
        <v>2249</v>
      </c>
    </row>
    <row r="231" spans="1:49">
      <c r="A231" s="352" t="s">
        <v>2252</v>
      </c>
      <c r="B231" s="352" t="s">
        <v>1898</v>
      </c>
      <c r="C231" s="352">
        <v>55</v>
      </c>
      <c r="D231" s="352" t="s">
        <v>346</v>
      </c>
      <c r="E231" s="352" t="s">
        <v>347</v>
      </c>
      <c r="F231" s="352">
        <v>0.82699999999999996</v>
      </c>
      <c r="G231" s="352" t="s">
        <v>630</v>
      </c>
      <c r="H231" s="352">
        <v>1141</v>
      </c>
      <c r="I231" s="352">
        <v>7.2939999999999996</v>
      </c>
      <c r="N231" s="352">
        <v>5.5431464999999998</v>
      </c>
      <c r="O231" s="352">
        <v>26.847000000000001</v>
      </c>
      <c r="P231" s="352">
        <v>26.646000000000001</v>
      </c>
      <c r="S231" s="352" t="s">
        <v>619</v>
      </c>
      <c r="T231" s="352">
        <v>0</v>
      </c>
      <c r="U231" s="352" t="s">
        <v>620</v>
      </c>
      <c r="V231" s="352" t="s">
        <v>705</v>
      </c>
      <c r="X231" s="352" t="s">
        <v>705</v>
      </c>
      <c r="Y231" s="352">
        <v>3</v>
      </c>
      <c r="Z231" s="352">
        <v>78.599999999999994</v>
      </c>
      <c r="AA231" s="352">
        <v>145.30000000000001</v>
      </c>
      <c r="AB231" s="352">
        <v>66.7</v>
      </c>
      <c r="AC231" s="352">
        <v>0.20200000000000001</v>
      </c>
      <c r="AG231" s="352">
        <v>785</v>
      </c>
      <c r="AK231" s="352" t="s">
        <v>770</v>
      </c>
      <c r="AL231" s="352" t="s">
        <v>752</v>
      </c>
      <c r="AM231" s="352" t="s">
        <v>2251</v>
      </c>
      <c r="AS231" s="352">
        <v>0</v>
      </c>
      <c r="AT231" s="352">
        <v>0.68789730000000004</v>
      </c>
      <c r="AW231" s="352" t="s">
        <v>2249</v>
      </c>
    </row>
    <row r="232" spans="1:49">
      <c r="A232" s="352" t="s">
        <v>2253</v>
      </c>
      <c r="B232" s="352" t="s">
        <v>1898</v>
      </c>
      <c r="C232" s="352">
        <v>55</v>
      </c>
      <c r="D232" s="352" t="s">
        <v>346</v>
      </c>
      <c r="E232" s="352" t="s">
        <v>347</v>
      </c>
      <c r="F232" s="352">
        <v>0.82699999999999996</v>
      </c>
      <c r="G232" s="352" t="s">
        <v>634</v>
      </c>
      <c r="J232" s="352">
        <v>4758</v>
      </c>
      <c r="K232" s="352">
        <v>11.84</v>
      </c>
      <c r="N232" s="352">
        <v>55.963878899999997</v>
      </c>
      <c r="O232" s="352">
        <v>144.69</v>
      </c>
      <c r="Q232" s="352">
        <v>142.38300000000001</v>
      </c>
      <c r="S232" s="352" t="s">
        <v>635</v>
      </c>
      <c r="T232" s="352">
        <v>89</v>
      </c>
      <c r="U232" s="352" t="s">
        <v>620</v>
      </c>
      <c r="V232" s="352" t="s">
        <v>705</v>
      </c>
      <c r="X232" s="352" t="s">
        <v>705</v>
      </c>
      <c r="Y232" s="352">
        <v>4</v>
      </c>
      <c r="Z232" s="352">
        <v>200</v>
      </c>
      <c r="AA232" s="352">
        <v>296.3</v>
      </c>
      <c r="AB232" s="352">
        <v>96.2</v>
      </c>
      <c r="AD232" s="352">
        <v>1.7070000000000001</v>
      </c>
      <c r="AE232" s="352">
        <v>0.6</v>
      </c>
      <c r="AH232" s="352">
        <v>5751</v>
      </c>
      <c r="AI232" s="352">
        <v>6696</v>
      </c>
      <c r="AN232" s="352" t="s">
        <v>832</v>
      </c>
      <c r="AO232" s="352" t="s">
        <v>643</v>
      </c>
      <c r="AP232" s="352" t="s">
        <v>2254</v>
      </c>
      <c r="AS232" s="352">
        <v>0</v>
      </c>
      <c r="AU232" s="352">
        <v>1.1986174000000001</v>
      </c>
      <c r="AW232" s="352" t="s">
        <v>2249</v>
      </c>
    </row>
    <row r="233" spans="1:49">
      <c r="A233" s="352" t="s">
        <v>2255</v>
      </c>
      <c r="B233" s="352" t="s">
        <v>1898</v>
      </c>
      <c r="C233" s="352">
        <v>55</v>
      </c>
      <c r="D233" s="352" t="s">
        <v>346</v>
      </c>
      <c r="E233" s="352" t="s">
        <v>347</v>
      </c>
      <c r="F233" s="352">
        <v>0.82699999999999996</v>
      </c>
      <c r="J233" s="352">
        <v>6398</v>
      </c>
      <c r="K233" s="352">
        <v>-10.903</v>
      </c>
      <c r="O233" s="352">
        <v>182.357</v>
      </c>
      <c r="Q233" s="352">
        <v>179.501</v>
      </c>
      <c r="S233" s="352" t="s">
        <v>635</v>
      </c>
      <c r="T233" s="352">
        <v>89</v>
      </c>
      <c r="U233" s="352" t="s">
        <v>620</v>
      </c>
      <c r="V233" s="352" t="s">
        <v>705</v>
      </c>
      <c r="X233" s="352" t="s">
        <v>705</v>
      </c>
      <c r="Y233" s="352">
        <v>5</v>
      </c>
      <c r="Z233" s="352">
        <v>437.8</v>
      </c>
      <c r="AA233" s="352">
        <v>473</v>
      </c>
      <c r="AB233" s="352">
        <v>35.200000000000003</v>
      </c>
      <c r="AD233" s="352">
        <v>2.1059999999999999</v>
      </c>
      <c r="AE233" s="352">
        <v>0.75</v>
      </c>
      <c r="AH233" s="352">
        <v>7502</v>
      </c>
      <c r="AI233" s="352">
        <v>8906</v>
      </c>
      <c r="AN233" s="352" t="s">
        <v>832</v>
      </c>
      <c r="AO233" s="352" t="s">
        <v>1131</v>
      </c>
      <c r="AP233" s="352" t="s">
        <v>2256</v>
      </c>
      <c r="AS233" s="352">
        <v>0</v>
      </c>
      <c r="AU233" s="352">
        <v>1.1731324000000001</v>
      </c>
      <c r="AW233" s="352" t="s">
        <v>2249</v>
      </c>
    </row>
    <row r="234" spans="1:49">
      <c r="A234" s="352" t="s">
        <v>2257</v>
      </c>
      <c r="B234" s="352" t="s">
        <v>1898</v>
      </c>
      <c r="C234" s="352">
        <v>55</v>
      </c>
      <c r="D234" s="352" t="s">
        <v>346</v>
      </c>
      <c r="E234" s="352" t="s">
        <v>347</v>
      </c>
      <c r="F234" s="352">
        <v>0.82699999999999996</v>
      </c>
      <c r="J234" s="352">
        <v>6410</v>
      </c>
      <c r="K234" s="352">
        <v>-11.5</v>
      </c>
      <c r="O234" s="352">
        <v>182.96600000000001</v>
      </c>
      <c r="Q234" s="352">
        <v>180.102</v>
      </c>
      <c r="S234" s="352" t="s">
        <v>635</v>
      </c>
      <c r="T234" s="352">
        <v>89</v>
      </c>
      <c r="U234" s="352" t="s">
        <v>620</v>
      </c>
      <c r="V234" s="352" t="s">
        <v>705</v>
      </c>
      <c r="X234" s="352" t="s">
        <v>705</v>
      </c>
      <c r="Y234" s="352">
        <v>6</v>
      </c>
      <c r="Z234" s="352">
        <v>488.1</v>
      </c>
      <c r="AA234" s="352">
        <v>523.29999999999995</v>
      </c>
      <c r="AB234" s="352">
        <v>35.200000000000003</v>
      </c>
      <c r="AD234" s="352">
        <v>2.1120000000000001</v>
      </c>
      <c r="AE234" s="352">
        <v>0.752</v>
      </c>
      <c r="AH234" s="352">
        <v>7513</v>
      </c>
      <c r="AI234" s="352">
        <v>8918</v>
      </c>
      <c r="AN234" s="352" t="s">
        <v>832</v>
      </c>
      <c r="AO234" s="352" t="s">
        <v>809</v>
      </c>
      <c r="AP234" s="352" t="s">
        <v>2258</v>
      </c>
      <c r="AS234" s="352">
        <v>1</v>
      </c>
      <c r="AU234" s="352">
        <v>1.1724393</v>
      </c>
      <c r="AW234" s="352" t="s">
        <v>2249</v>
      </c>
    </row>
    <row r="235" spans="1:49">
      <c r="A235" s="352" t="s">
        <v>2259</v>
      </c>
      <c r="B235" s="352" t="s">
        <v>1898</v>
      </c>
      <c r="C235" s="352">
        <v>56</v>
      </c>
      <c r="D235" s="352" t="s">
        <v>346</v>
      </c>
      <c r="E235" s="352" t="s">
        <v>347</v>
      </c>
      <c r="F235" s="352">
        <v>0.82699999999999996</v>
      </c>
      <c r="L235" s="352">
        <v>22746</v>
      </c>
      <c r="M235" s="352">
        <v>9.6</v>
      </c>
      <c r="O235" s="352">
        <v>132.32</v>
      </c>
      <c r="R235" s="352">
        <v>126.005</v>
      </c>
      <c r="S235" s="352" t="s">
        <v>645</v>
      </c>
      <c r="T235" s="352">
        <v>0</v>
      </c>
      <c r="U235" s="352" t="s">
        <v>646</v>
      </c>
      <c r="V235" s="352" t="s">
        <v>673</v>
      </c>
      <c r="X235" s="352" t="s">
        <v>675</v>
      </c>
      <c r="Y235" s="352">
        <v>1</v>
      </c>
      <c r="Z235" s="352">
        <v>29.7</v>
      </c>
      <c r="AA235" s="352">
        <v>83.2</v>
      </c>
      <c r="AB235" s="352">
        <v>53.5</v>
      </c>
      <c r="AF235" s="352">
        <v>6.3150000000000004</v>
      </c>
      <c r="AJ235" s="352">
        <v>4540</v>
      </c>
      <c r="AQ235" s="352" t="s">
        <v>2260</v>
      </c>
      <c r="AR235" s="352" t="s">
        <v>2261</v>
      </c>
      <c r="AS235" s="352">
        <v>1</v>
      </c>
      <c r="AV235" s="352">
        <v>5.0115962999999999</v>
      </c>
      <c r="AW235" s="352" t="s">
        <v>2262</v>
      </c>
    </row>
    <row r="236" spans="1:49">
      <c r="A236" s="352" t="s">
        <v>2263</v>
      </c>
      <c r="B236" s="352" t="s">
        <v>1898</v>
      </c>
      <c r="C236" s="352">
        <v>56</v>
      </c>
      <c r="D236" s="352" t="s">
        <v>346</v>
      </c>
      <c r="E236" s="352" t="s">
        <v>347</v>
      </c>
      <c r="F236" s="352">
        <v>0.82699999999999996</v>
      </c>
      <c r="G236" s="352" t="s">
        <v>764</v>
      </c>
      <c r="L236" s="352">
        <v>1816</v>
      </c>
      <c r="M236" s="352">
        <v>8.4359999999999999</v>
      </c>
      <c r="O236" s="352">
        <v>3.2290000000000001</v>
      </c>
      <c r="R236" s="352">
        <v>3.0750000000000002</v>
      </c>
      <c r="S236" s="352" t="s">
        <v>645</v>
      </c>
      <c r="T236" s="352">
        <v>0</v>
      </c>
      <c r="U236" s="352" t="s">
        <v>646</v>
      </c>
      <c r="V236" s="352" t="s">
        <v>673</v>
      </c>
      <c r="X236" s="352" t="s">
        <v>675</v>
      </c>
      <c r="Y236" s="352">
        <v>2</v>
      </c>
      <c r="Z236" s="352">
        <v>232</v>
      </c>
      <c r="AA236" s="352">
        <v>259</v>
      </c>
      <c r="AB236" s="352">
        <v>27</v>
      </c>
      <c r="AF236" s="352">
        <v>0.154</v>
      </c>
      <c r="AJ236" s="352">
        <v>365</v>
      </c>
      <c r="AQ236" s="352" t="s">
        <v>1009</v>
      </c>
      <c r="AR236" s="352" t="s">
        <v>1443</v>
      </c>
      <c r="AS236" s="352">
        <v>0</v>
      </c>
      <c r="AV236" s="352">
        <v>5.0062968999999997</v>
      </c>
      <c r="AW236" s="352" t="s">
        <v>2262</v>
      </c>
    </row>
    <row r="237" spans="1:49">
      <c r="A237" s="352" t="s">
        <v>2264</v>
      </c>
      <c r="B237" s="352" t="s">
        <v>1898</v>
      </c>
      <c r="C237" s="352">
        <v>56</v>
      </c>
      <c r="D237" s="352" t="s">
        <v>346</v>
      </c>
      <c r="E237" s="352" t="s">
        <v>347</v>
      </c>
      <c r="F237" s="352">
        <v>0.82699999999999996</v>
      </c>
      <c r="L237" s="352">
        <v>22592</v>
      </c>
      <c r="M237" s="352">
        <v>9.6969999999999992</v>
      </c>
      <c r="O237" s="352">
        <v>129.239</v>
      </c>
      <c r="R237" s="352">
        <v>123.071</v>
      </c>
      <c r="S237" s="352" t="s">
        <v>645</v>
      </c>
      <c r="T237" s="352">
        <v>0</v>
      </c>
      <c r="U237" s="352" t="s">
        <v>646</v>
      </c>
      <c r="V237" s="352" t="s">
        <v>673</v>
      </c>
      <c r="X237" s="352" t="s">
        <v>675</v>
      </c>
      <c r="Y237" s="352">
        <v>3</v>
      </c>
      <c r="Z237" s="352">
        <v>412.8</v>
      </c>
      <c r="AA237" s="352">
        <v>464.8</v>
      </c>
      <c r="AB237" s="352">
        <v>52</v>
      </c>
      <c r="AF237" s="352">
        <v>6.1680000000000001</v>
      </c>
      <c r="AJ237" s="352">
        <v>4509</v>
      </c>
      <c r="AQ237" s="352" t="s">
        <v>1118</v>
      </c>
      <c r="AR237" s="352" t="s">
        <v>2265</v>
      </c>
      <c r="AS237" s="352">
        <v>0</v>
      </c>
      <c r="AV237" s="352">
        <v>5.0120392999999996</v>
      </c>
      <c r="AW237" s="352" t="s">
        <v>2262</v>
      </c>
    </row>
    <row r="238" spans="1:49">
      <c r="A238" s="352" t="s">
        <v>2266</v>
      </c>
      <c r="B238" s="352" t="s">
        <v>1898</v>
      </c>
      <c r="C238" s="352">
        <v>57</v>
      </c>
      <c r="D238" s="352" t="s">
        <v>348</v>
      </c>
      <c r="E238" s="352" t="s">
        <v>349</v>
      </c>
      <c r="F238" s="352">
        <v>0.76200000000000001</v>
      </c>
      <c r="H238" s="352">
        <v>10050</v>
      </c>
      <c r="I238" s="352">
        <v>0.437</v>
      </c>
      <c r="O238" s="352">
        <v>183.315</v>
      </c>
      <c r="P238" s="352">
        <v>181.94800000000001</v>
      </c>
      <c r="S238" s="352" t="s">
        <v>619</v>
      </c>
      <c r="T238" s="352">
        <v>0</v>
      </c>
      <c r="U238" s="352" t="s">
        <v>620</v>
      </c>
      <c r="V238" s="352" t="s">
        <v>1105</v>
      </c>
      <c r="X238" s="352" t="s">
        <v>1105</v>
      </c>
      <c r="Y238" s="352">
        <v>1</v>
      </c>
      <c r="Z238" s="352">
        <v>13.2</v>
      </c>
      <c r="AA238" s="352">
        <v>38.4</v>
      </c>
      <c r="AB238" s="352">
        <v>25.2</v>
      </c>
      <c r="AC238" s="352">
        <v>1.367</v>
      </c>
      <c r="AG238" s="352">
        <v>6859</v>
      </c>
      <c r="AK238" s="352" t="s">
        <v>1253</v>
      </c>
      <c r="AL238" s="352" t="s">
        <v>749</v>
      </c>
      <c r="AM238" s="352" t="s">
        <v>2267</v>
      </c>
      <c r="AS238" s="352">
        <v>0</v>
      </c>
      <c r="AT238" s="352">
        <v>0.68281599999999998</v>
      </c>
      <c r="AW238" s="352" t="s">
        <v>2268</v>
      </c>
    </row>
    <row r="239" spans="1:49">
      <c r="A239" s="352" t="s">
        <v>2269</v>
      </c>
      <c r="B239" s="352" t="s">
        <v>1898</v>
      </c>
      <c r="C239" s="352">
        <v>57</v>
      </c>
      <c r="D239" s="352" t="s">
        <v>348</v>
      </c>
      <c r="E239" s="352" t="s">
        <v>349</v>
      </c>
      <c r="F239" s="352">
        <v>0.76200000000000001</v>
      </c>
      <c r="H239" s="352">
        <v>10049</v>
      </c>
      <c r="I239" s="352">
        <v>0</v>
      </c>
      <c r="O239" s="352">
        <v>184.126</v>
      </c>
      <c r="P239" s="352">
        <v>182.75399999999999</v>
      </c>
      <c r="S239" s="352" t="s">
        <v>619</v>
      </c>
      <c r="T239" s="352">
        <v>0</v>
      </c>
      <c r="U239" s="352" t="s">
        <v>620</v>
      </c>
      <c r="V239" s="352" t="s">
        <v>1105</v>
      </c>
      <c r="X239" s="352" t="s">
        <v>1105</v>
      </c>
      <c r="Y239" s="352">
        <v>2</v>
      </c>
      <c r="Z239" s="352">
        <v>53.5</v>
      </c>
      <c r="AA239" s="352">
        <v>78.599999999999994</v>
      </c>
      <c r="AB239" s="352">
        <v>25.2</v>
      </c>
      <c r="AC239" s="352">
        <v>1.3720000000000001</v>
      </c>
      <c r="AG239" s="352">
        <v>6856</v>
      </c>
      <c r="AK239" s="352" t="s">
        <v>770</v>
      </c>
      <c r="AL239" s="352" t="s">
        <v>752</v>
      </c>
      <c r="AM239" s="352" t="s">
        <v>2270</v>
      </c>
      <c r="AS239" s="352">
        <v>1</v>
      </c>
      <c r="AT239" s="352">
        <v>0.68251759999999995</v>
      </c>
      <c r="AW239" s="352" t="s">
        <v>2268</v>
      </c>
    </row>
    <row r="240" spans="1:49">
      <c r="A240" s="352" t="s">
        <v>2271</v>
      </c>
      <c r="B240" s="352" t="s">
        <v>1898</v>
      </c>
      <c r="C240" s="352">
        <v>57</v>
      </c>
      <c r="D240" s="352" t="s">
        <v>348</v>
      </c>
      <c r="E240" s="352" t="s">
        <v>349</v>
      </c>
      <c r="F240" s="352">
        <v>0.76200000000000001</v>
      </c>
      <c r="G240" s="352" t="s">
        <v>630</v>
      </c>
      <c r="H240" s="352">
        <v>1656</v>
      </c>
      <c r="I240" s="352">
        <v>12.33</v>
      </c>
      <c r="N240" s="352">
        <v>8.7228840000000005</v>
      </c>
      <c r="O240" s="352">
        <v>38.927</v>
      </c>
      <c r="P240" s="352">
        <v>38.633000000000003</v>
      </c>
      <c r="S240" s="352" t="s">
        <v>619</v>
      </c>
      <c r="T240" s="352">
        <v>0</v>
      </c>
      <c r="U240" s="352" t="s">
        <v>620</v>
      </c>
      <c r="V240" s="352" t="s">
        <v>1105</v>
      </c>
      <c r="X240" s="352" t="s">
        <v>1105</v>
      </c>
      <c r="Y240" s="352">
        <v>3</v>
      </c>
      <c r="Z240" s="352">
        <v>78.599999999999994</v>
      </c>
      <c r="AA240" s="352">
        <v>147.19999999999999</v>
      </c>
      <c r="AB240" s="352">
        <v>68.599999999999994</v>
      </c>
      <c r="AC240" s="352">
        <v>0.29399999999999998</v>
      </c>
      <c r="AG240" s="352">
        <v>1144</v>
      </c>
      <c r="AK240" s="352" t="s">
        <v>770</v>
      </c>
      <c r="AL240" s="352" t="s">
        <v>752</v>
      </c>
      <c r="AM240" s="352" t="s">
        <v>2270</v>
      </c>
      <c r="AS240" s="352">
        <v>0</v>
      </c>
      <c r="AT240" s="352">
        <v>0.69093320000000003</v>
      </c>
      <c r="AW240" s="352" t="s">
        <v>2268</v>
      </c>
    </row>
    <row r="241" spans="1:49">
      <c r="A241" s="352" t="s">
        <v>2272</v>
      </c>
      <c r="B241" s="352" t="s">
        <v>1898</v>
      </c>
      <c r="C241" s="352">
        <v>57</v>
      </c>
      <c r="D241" s="352" t="s">
        <v>348</v>
      </c>
      <c r="E241" s="352" t="s">
        <v>349</v>
      </c>
      <c r="F241" s="352">
        <v>0.76200000000000001</v>
      </c>
      <c r="G241" s="352" t="s">
        <v>634</v>
      </c>
      <c r="J241" s="352">
        <v>4434</v>
      </c>
      <c r="K241" s="352">
        <v>4.9939999999999998</v>
      </c>
      <c r="N241" s="352">
        <v>57.897902700000003</v>
      </c>
      <c r="O241" s="352">
        <v>137.92500000000001</v>
      </c>
      <c r="Q241" s="352">
        <v>135.73599999999999</v>
      </c>
      <c r="S241" s="352" t="s">
        <v>635</v>
      </c>
      <c r="T241" s="352">
        <v>89</v>
      </c>
      <c r="U241" s="352" t="s">
        <v>620</v>
      </c>
      <c r="V241" s="352" t="s">
        <v>1105</v>
      </c>
      <c r="X241" s="352" t="s">
        <v>1105</v>
      </c>
      <c r="Y241" s="352">
        <v>4</v>
      </c>
      <c r="Z241" s="352">
        <v>200.7</v>
      </c>
      <c r="AA241" s="352">
        <v>295.60000000000002</v>
      </c>
      <c r="AB241" s="352">
        <v>95</v>
      </c>
      <c r="AD241" s="352">
        <v>1.617</v>
      </c>
      <c r="AE241" s="352">
        <v>0.57199999999999995</v>
      </c>
      <c r="AH241" s="352">
        <v>5325</v>
      </c>
      <c r="AI241" s="352">
        <v>6242</v>
      </c>
      <c r="AN241" s="352" t="s">
        <v>894</v>
      </c>
      <c r="AO241" s="352" t="s">
        <v>1585</v>
      </c>
      <c r="AP241" s="352" t="s">
        <v>2273</v>
      </c>
      <c r="AS241" s="352">
        <v>0</v>
      </c>
      <c r="AU241" s="352">
        <v>1.1910584</v>
      </c>
      <c r="AW241" s="352" t="s">
        <v>2268</v>
      </c>
    </row>
    <row r="242" spans="1:49">
      <c r="A242" s="352" t="s">
        <v>2274</v>
      </c>
      <c r="B242" s="352" t="s">
        <v>1898</v>
      </c>
      <c r="C242" s="352">
        <v>57</v>
      </c>
      <c r="D242" s="352" t="s">
        <v>348</v>
      </c>
      <c r="E242" s="352" t="s">
        <v>349</v>
      </c>
      <c r="F242" s="352">
        <v>0.76200000000000001</v>
      </c>
      <c r="J242" s="352">
        <v>6406</v>
      </c>
      <c r="K242" s="352">
        <v>-10.904999999999999</v>
      </c>
      <c r="O242" s="352">
        <v>182.59100000000001</v>
      </c>
      <c r="Q242" s="352">
        <v>179.732</v>
      </c>
      <c r="S242" s="352" t="s">
        <v>635</v>
      </c>
      <c r="T242" s="352">
        <v>89</v>
      </c>
      <c r="U242" s="352" t="s">
        <v>620</v>
      </c>
      <c r="V242" s="352" t="s">
        <v>1105</v>
      </c>
      <c r="X242" s="352" t="s">
        <v>1105</v>
      </c>
      <c r="Y242" s="352">
        <v>5</v>
      </c>
      <c r="Z242" s="352">
        <v>437.8</v>
      </c>
      <c r="AA242" s="352">
        <v>473</v>
      </c>
      <c r="AB242" s="352">
        <v>35.200000000000003</v>
      </c>
      <c r="AD242" s="352">
        <v>2.1080000000000001</v>
      </c>
      <c r="AE242" s="352">
        <v>0.751</v>
      </c>
      <c r="AH242" s="352">
        <v>7512</v>
      </c>
      <c r="AI242" s="352">
        <v>8919</v>
      </c>
      <c r="AN242" s="352" t="s">
        <v>832</v>
      </c>
      <c r="AO242" s="352" t="s">
        <v>1133</v>
      </c>
      <c r="AP242" s="352" t="s">
        <v>784</v>
      </c>
      <c r="AS242" s="352">
        <v>0</v>
      </c>
      <c r="AU242" s="352">
        <v>1.1731246</v>
      </c>
      <c r="AW242" s="352" t="s">
        <v>2268</v>
      </c>
    </row>
    <row r="243" spans="1:49">
      <c r="A243" s="352" t="s">
        <v>2275</v>
      </c>
      <c r="B243" s="352" t="s">
        <v>1898</v>
      </c>
      <c r="C243" s="352">
        <v>57</v>
      </c>
      <c r="D243" s="352" t="s">
        <v>348</v>
      </c>
      <c r="E243" s="352" t="s">
        <v>349</v>
      </c>
      <c r="F243" s="352">
        <v>0.76200000000000001</v>
      </c>
      <c r="J243" s="352">
        <v>6393</v>
      </c>
      <c r="K243" s="352">
        <v>-11.5</v>
      </c>
      <c r="O243" s="352">
        <v>182.92699999999999</v>
      </c>
      <c r="Q243" s="352">
        <v>180.06399999999999</v>
      </c>
      <c r="S243" s="352" t="s">
        <v>635</v>
      </c>
      <c r="T243" s="352">
        <v>89</v>
      </c>
      <c r="U243" s="352" t="s">
        <v>620</v>
      </c>
      <c r="V243" s="352" t="s">
        <v>1105</v>
      </c>
      <c r="X243" s="352" t="s">
        <v>1105</v>
      </c>
      <c r="Y243" s="352">
        <v>6</v>
      </c>
      <c r="Z243" s="352">
        <v>488.1</v>
      </c>
      <c r="AA243" s="352">
        <v>523.29999999999995</v>
      </c>
      <c r="AB243" s="352">
        <v>35.200000000000003</v>
      </c>
      <c r="AD243" s="352">
        <v>2.1110000000000002</v>
      </c>
      <c r="AE243" s="352">
        <v>0.752</v>
      </c>
      <c r="AH243" s="352">
        <v>7494</v>
      </c>
      <c r="AI243" s="352">
        <v>8895</v>
      </c>
      <c r="AN243" s="352" t="s">
        <v>832</v>
      </c>
      <c r="AO243" s="352" t="s">
        <v>809</v>
      </c>
      <c r="AP243" s="352" t="s">
        <v>2276</v>
      </c>
      <c r="AS243" s="352">
        <v>1</v>
      </c>
      <c r="AU243" s="352">
        <v>1.1724349999999999</v>
      </c>
      <c r="AW243" s="352" t="s">
        <v>2268</v>
      </c>
    </row>
    <row r="244" spans="1:49">
      <c r="A244" s="352" t="s">
        <v>2277</v>
      </c>
      <c r="B244" s="352" t="s">
        <v>1898</v>
      </c>
      <c r="C244" s="352">
        <v>58</v>
      </c>
      <c r="D244" s="352" t="s">
        <v>348</v>
      </c>
      <c r="E244" s="352" t="s">
        <v>349</v>
      </c>
      <c r="F244" s="352">
        <v>0.76200000000000001</v>
      </c>
      <c r="L244" s="352">
        <v>22759</v>
      </c>
      <c r="M244" s="352">
        <v>9.6</v>
      </c>
      <c r="O244" s="352">
        <v>132.489</v>
      </c>
      <c r="R244" s="352">
        <v>126.166</v>
      </c>
      <c r="S244" s="352" t="s">
        <v>645</v>
      </c>
      <c r="T244" s="352">
        <v>0</v>
      </c>
      <c r="U244" s="352" t="s">
        <v>646</v>
      </c>
      <c r="V244" s="352" t="s">
        <v>673</v>
      </c>
      <c r="X244" s="352" t="s">
        <v>675</v>
      </c>
      <c r="Y244" s="352">
        <v>1</v>
      </c>
      <c r="Z244" s="352">
        <v>29.5</v>
      </c>
      <c r="AA244" s="352">
        <v>83</v>
      </c>
      <c r="AB244" s="352">
        <v>53.5</v>
      </c>
      <c r="AF244" s="352">
        <v>6.3230000000000004</v>
      </c>
      <c r="AJ244" s="352">
        <v>4543</v>
      </c>
      <c r="AQ244" s="352" t="s">
        <v>934</v>
      </c>
      <c r="AR244" s="352" t="s">
        <v>2278</v>
      </c>
      <c r="AS244" s="352">
        <v>1</v>
      </c>
      <c r="AV244" s="352">
        <v>5.0117954999999998</v>
      </c>
      <c r="AW244" s="352" t="s">
        <v>2279</v>
      </c>
    </row>
    <row r="245" spans="1:49">
      <c r="A245" s="352" t="s">
        <v>2280</v>
      </c>
      <c r="B245" s="352" t="s">
        <v>1898</v>
      </c>
      <c r="C245" s="352">
        <v>58</v>
      </c>
      <c r="D245" s="352" t="s">
        <v>348</v>
      </c>
      <c r="E245" s="352" t="s">
        <v>349</v>
      </c>
      <c r="F245" s="352">
        <v>0.76200000000000001</v>
      </c>
      <c r="G245" s="352" t="s">
        <v>764</v>
      </c>
      <c r="L245" s="352">
        <v>2247</v>
      </c>
      <c r="M245" s="352">
        <v>-1.611</v>
      </c>
      <c r="O245" s="352">
        <v>3.8780000000000001</v>
      </c>
      <c r="R245" s="352">
        <v>3.694</v>
      </c>
      <c r="S245" s="352" t="s">
        <v>645</v>
      </c>
      <c r="T245" s="352">
        <v>0</v>
      </c>
      <c r="U245" s="352" t="s">
        <v>646</v>
      </c>
      <c r="V245" s="352" t="s">
        <v>673</v>
      </c>
      <c r="X245" s="352" t="s">
        <v>675</v>
      </c>
      <c r="Y245" s="352">
        <v>2</v>
      </c>
      <c r="Z245" s="352">
        <v>232.2</v>
      </c>
      <c r="AA245" s="352">
        <v>259.2</v>
      </c>
      <c r="AB245" s="352">
        <v>27</v>
      </c>
      <c r="AF245" s="352">
        <v>0.183</v>
      </c>
      <c r="AJ245" s="352">
        <v>456</v>
      </c>
      <c r="AQ245" s="352" t="s">
        <v>2094</v>
      </c>
      <c r="AR245" s="352" t="s">
        <v>2281</v>
      </c>
      <c r="AS245" s="352">
        <v>0</v>
      </c>
      <c r="AV245" s="352">
        <v>4.9607351</v>
      </c>
      <c r="AW245" s="352" t="s">
        <v>2279</v>
      </c>
    </row>
    <row r="246" spans="1:49">
      <c r="A246" s="352" t="s">
        <v>2282</v>
      </c>
      <c r="B246" s="352" t="s">
        <v>1898</v>
      </c>
      <c r="C246" s="352">
        <v>58</v>
      </c>
      <c r="D246" s="352" t="s">
        <v>348</v>
      </c>
      <c r="E246" s="352" t="s">
        <v>349</v>
      </c>
      <c r="F246" s="352">
        <v>0.76200000000000001</v>
      </c>
      <c r="L246" s="352">
        <v>22586</v>
      </c>
      <c r="M246" s="352">
        <v>9.6829999999999998</v>
      </c>
      <c r="O246" s="352">
        <v>129.34200000000001</v>
      </c>
      <c r="R246" s="352">
        <v>123.169</v>
      </c>
      <c r="S246" s="352" t="s">
        <v>645</v>
      </c>
      <c r="T246" s="352">
        <v>0</v>
      </c>
      <c r="U246" s="352" t="s">
        <v>646</v>
      </c>
      <c r="V246" s="352" t="s">
        <v>673</v>
      </c>
      <c r="X246" s="352" t="s">
        <v>675</v>
      </c>
      <c r="Y246" s="352">
        <v>3</v>
      </c>
      <c r="Z246" s="352">
        <v>412.8</v>
      </c>
      <c r="AA246" s="352">
        <v>464.8</v>
      </c>
      <c r="AB246" s="352">
        <v>52</v>
      </c>
      <c r="AF246" s="352">
        <v>6.173</v>
      </c>
      <c r="AJ246" s="352">
        <v>4508</v>
      </c>
      <c r="AQ246" s="352" t="s">
        <v>1153</v>
      </c>
      <c r="AR246" s="352" t="s">
        <v>2283</v>
      </c>
      <c r="AS246" s="352">
        <v>0</v>
      </c>
      <c r="AV246" s="352">
        <v>5.0121754000000003</v>
      </c>
      <c r="AW246" s="352" t="s">
        <v>2279</v>
      </c>
    </row>
    <row r="247" spans="1:49">
      <c r="A247" s="352" t="s">
        <v>2284</v>
      </c>
      <c r="B247" s="352" t="s">
        <v>1898</v>
      </c>
      <c r="C247" s="352">
        <v>59</v>
      </c>
      <c r="D247" s="352" t="s">
        <v>350</v>
      </c>
      <c r="E247" s="352" t="s">
        <v>351</v>
      </c>
      <c r="F247" s="352">
        <v>0.82</v>
      </c>
      <c r="H247" s="352">
        <v>10051</v>
      </c>
      <c r="I247" s="352">
        <v>0.442</v>
      </c>
      <c r="O247" s="352">
        <v>184.04300000000001</v>
      </c>
      <c r="P247" s="352">
        <v>182.67099999999999</v>
      </c>
      <c r="S247" s="352" t="s">
        <v>619</v>
      </c>
      <c r="T247" s="352">
        <v>0</v>
      </c>
      <c r="U247" s="352" t="s">
        <v>620</v>
      </c>
      <c r="V247" s="352" t="s">
        <v>1105</v>
      </c>
      <c r="X247" s="352" t="s">
        <v>1105</v>
      </c>
      <c r="Y247" s="352">
        <v>1</v>
      </c>
      <c r="Z247" s="352">
        <v>13.2</v>
      </c>
      <c r="AA247" s="352">
        <v>38.4</v>
      </c>
      <c r="AB247" s="352">
        <v>25.2</v>
      </c>
      <c r="AC247" s="352">
        <v>1.3720000000000001</v>
      </c>
      <c r="AG247" s="352">
        <v>6860</v>
      </c>
      <c r="AK247" s="352" t="s">
        <v>1253</v>
      </c>
      <c r="AL247" s="352" t="s">
        <v>683</v>
      </c>
      <c r="AM247" s="352" t="s">
        <v>2285</v>
      </c>
      <c r="AS247" s="352">
        <v>0</v>
      </c>
      <c r="AT247" s="352">
        <v>0.68284270000000002</v>
      </c>
      <c r="AW247" s="352" t="s">
        <v>2286</v>
      </c>
    </row>
    <row r="248" spans="1:49">
      <c r="A248" s="352" t="s">
        <v>2287</v>
      </c>
      <c r="B248" s="352" t="s">
        <v>1898</v>
      </c>
      <c r="C248" s="352">
        <v>59</v>
      </c>
      <c r="D248" s="352" t="s">
        <v>350</v>
      </c>
      <c r="E248" s="352" t="s">
        <v>351</v>
      </c>
      <c r="F248" s="352">
        <v>0.82</v>
      </c>
      <c r="H248" s="352">
        <v>10064</v>
      </c>
      <c r="I248" s="352">
        <v>0</v>
      </c>
      <c r="O248" s="352">
        <v>184.476</v>
      </c>
      <c r="P248" s="352">
        <v>183.102</v>
      </c>
      <c r="S248" s="352" t="s">
        <v>619</v>
      </c>
      <c r="T248" s="352">
        <v>0</v>
      </c>
      <c r="U248" s="352" t="s">
        <v>620</v>
      </c>
      <c r="V248" s="352" t="s">
        <v>1105</v>
      </c>
      <c r="X248" s="352" t="s">
        <v>1105</v>
      </c>
      <c r="Y248" s="352">
        <v>2</v>
      </c>
      <c r="Z248" s="352">
        <v>53.5</v>
      </c>
      <c r="AA248" s="352">
        <v>78.599999999999994</v>
      </c>
      <c r="AB248" s="352">
        <v>25.2</v>
      </c>
      <c r="AC248" s="352">
        <v>1.375</v>
      </c>
      <c r="AG248" s="352">
        <v>6864</v>
      </c>
      <c r="AK248" s="352" t="s">
        <v>707</v>
      </c>
      <c r="AL248" s="352" t="s">
        <v>628</v>
      </c>
      <c r="AM248" s="352" t="s">
        <v>1760</v>
      </c>
      <c r="AS248" s="352">
        <v>1</v>
      </c>
      <c r="AT248" s="352">
        <v>0.68254130000000002</v>
      </c>
      <c r="AW248" s="352" t="s">
        <v>2286</v>
      </c>
    </row>
    <row r="249" spans="1:49">
      <c r="A249" s="352" t="s">
        <v>2288</v>
      </c>
      <c r="B249" s="352" t="s">
        <v>1898</v>
      </c>
      <c r="C249" s="352">
        <v>59</v>
      </c>
      <c r="D249" s="352" t="s">
        <v>350</v>
      </c>
      <c r="E249" s="352" t="s">
        <v>351</v>
      </c>
      <c r="F249" s="352">
        <v>0.82</v>
      </c>
      <c r="G249" s="352" t="s">
        <v>630</v>
      </c>
      <c r="H249" s="352">
        <v>1203</v>
      </c>
      <c r="I249" s="352">
        <v>9.8670000000000009</v>
      </c>
      <c r="N249" s="352">
        <v>5.8764913999999999</v>
      </c>
      <c r="O249" s="352">
        <v>28.221</v>
      </c>
      <c r="P249" s="352">
        <v>28.007999999999999</v>
      </c>
      <c r="S249" s="352" t="s">
        <v>619</v>
      </c>
      <c r="T249" s="352">
        <v>0</v>
      </c>
      <c r="U249" s="352" t="s">
        <v>620</v>
      </c>
      <c r="V249" s="352" t="s">
        <v>1105</v>
      </c>
      <c r="X249" s="352" t="s">
        <v>1105</v>
      </c>
      <c r="Y249" s="352">
        <v>3</v>
      </c>
      <c r="Z249" s="352">
        <v>78.599999999999994</v>
      </c>
      <c r="AA249" s="352">
        <v>145.9</v>
      </c>
      <c r="AB249" s="352">
        <v>67.3</v>
      </c>
      <c r="AC249" s="352">
        <v>0.21199999999999999</v>
      </c>
      <c r="AG249" s="352">
        <v>829</v>
      </c>
      <c r="AK249" s="352" t="s">
        <v>707</v>
      </c>
      <c r="AL249" s="352" t="s">
        <v>628</v>
      </c>
      <c r="AM249" s="352" t="s">
        <v>1760</v>
      </c>
      <c r="AS249" s="352">
        <v>0</v>
      </c>
      <c r="AT249" s="352">
        <v>0.68927559999999999</v>
      </c>
      <c r="AW249" s="352" t="s">
        <v>2286</v>
      </c>
    </row>
    <row r="250" spans="1:49">
      <c r="A250" s="352" t="s">
        <v>2289</v>
      </c>
      <c r="B250" s="352" t="s">
        <v>1898</v>
      </c>
      <c r="C250" s="352">
        <v>59</v>
      </c>
      <c r="D250" s="352" t="s">
        <v>350</v>
      </c>
      <c r="E250" s="352" t="s">
        <v>351</v>
      </c>
      <c r="F250" s="352">
        <v>0.82</v>
      </c>
      <c r="G250" s="352" t="s">
        <v>634</v>
      </c>
      <c r="J250" s="352">
        <v>5997</v>
      </c>
      <c r="K250" s="352">
        <v>7.4530000000000003</v>
      </c>
      <c r="N250" s="352">
        <v>72.212866000000005</v>
      </c>
      <c r="O250" s="352">
        <v>185.12</v>
      </c>
      <c r="Q250" s="352">
        <v>182.17699999999999</v>
      </c>
      <c r="S250" s="352" t="s">
        <v>635</v>
      </c>
      <c r="T250" s="352">
        <v>89</v>
      </c>
      <c r="U250" s="352" t="s">
        <v>620</v>
      </c>
      <c r="V250" s="352" t="s">
        <v>1105</v>
      </c>
      <c r="X250" s="352" t="s">
        <v>1105</v>
      </c>
      <c r="Y250" s="352">
        <v>4</v>
      </c>
      <c r="Z250" s="352">
        <v>200</v>
      </c>
      <c r="AA250" s="352">
        <v>298.8</v>
      </c>
      <c r="AB250" s="352">
        <v>98.8</v>
      </c>
      <c r="AD250" s="352">
        <v>2.1749999999999998</v>
      </c>
      <c r="AE250" s="352">
        <v>0.76800000000000002</v>
      </c>
      <c r="AH250" s="352">
        <v>7225</v>
      </c>
      <c r="AI250" s="352">
        <v>8439</v>
      </c>
      <c r="AN250" s="352" t="s">
        <v>666</v>
      </c>
      <c r="AO250" s="352" t="s">
        <v>809</v>
      </c>
      <c r="AP250" s="352" t="s">
        <v>2290</v>
      </c>
      <c r="AS250" s="352">
        <v>0</v>
      </c>
      <c r="AU250" s="352">
        <v>1.1937321999999999</v>
      </c>
      <c r="AW250" s="352" t="s">
        <v>2286</v>
      </c>
    </row>
    <row r="251" spans="1:49">
      <c r="A251" s="352" t="s">
        <v>2291</v>
      </c>
      <c r="B251" s="352" t="s">
        <v>1898</v>
      </c>
      <c r="C251" s="352">
        <v>59</v>
      </c>
      <c r="D251" s="352" t="s">
        <v>350</v>
      </c>
      <c r="E251" s="352" t="s">
        <v>351</v>
      </c>
      <c r="F251" s="352">
        <v>0.82</v>
      </c>
      <c r="J251" s="352">
        <v>6392</v>
      </c>
      <c r="K251" s="352">
        <v>-10.962999999999999</v>
      </c>
      <c r="O251" s="352">
        <v>182.39699999999999</v>
      </c>
      <c r="Q251" s="352">
        <v>179.541</v>
      </c>
      <c r="S251" s="352" t="s">
        <v>635</v>
      </c>
      <c r="T251" s="352">
        <v>89</v>
      </c>
      <c r="U251" s="352" t="s">
        <v>620</v>
      </c>
      <c r="V251" s="352" t="s">
        <v>1105</v>
      </c>
      <c r="X251" s="352" t="s">
        <v>1105</v>
      </c>
      <c r="Y251" s="352">
        <v>5</v>
      </c>
      <c r="Z251" s="352">
        <v>437.8</v>
      </c>
      <c r="AA251" s="352">
        <v>473</v>
      </c>
      <c r="AB251" s="352">
        <v>35.200000000000003</v>
      </c>
      <c r="AD251" s="352">
        <v>2.1059999999999999</v>
      </c>
      <c r="AE251" s="352">
        <v>0.75</v>
      </c>
      <c r="AH251" s="352">
        <v>7495</v>
      </c>
      <c r="AI251" s="352">
        <v>8898</v>
      </c>
      <c r="AN251" s="352" t="s">
        <v>894</v>
      </c>
      <c r="AO251" s="352" t="s">
        <v>722</v>
      </c>
      <c r="AP251" s="352" t="s">
        <v>2258</v>
      </c>
      <c r="AS251" s="352">
        <v>0</v>
      </c>
      <c r="AU251" s="352">
        <v>1.1730248000000001</v>
      </c>
      <c r="AW251" s="352" t="s">
        <v>2286</v>
      </c>
    </row>
    <row r="252" spans="1:49">
      <c r="A252" s="352" t="s">
        <v>2292</v>
      </c>
      <c r="B252" s="352" t="s">
        <v>1898</v>
      </c>
      <c r="C252" s="352">
        <v>59</v>
      </c>
      <c r="D252" s="352" t="s">
        <v>350</v>
      </c>
      <c r="E252" s="352" t="s">
        <v>351</v>
      </c>
      <c r="F252" s="352">
        <v>0.82</v>
      </c>
      <c r="J252" s="352">
        <v>6385</v>
      </c>
      <c r="K252" s="352">
        <v>-11.5</v>
      </c>
      <c r="O252" s="352">
        <v>182.59800000000001</v>
      </c>
      <c r="Q252" s="352">
        <v>179.74</v>
      </c>
      <c r="S252" s="352" t="s">
        <v>635</v>
      </c>
      <c r="T252" s="352">
        <v>89</v>
      </c>
      <c r="U252" s="352" t="s">
        <v>620</v>
      </c>
      <c r="V252" s="352" t="s">
        <v>1105</v>
      </c>
      <c r="X252" s="352" t="s">
        <v>1105</v>
      </c>
      <c r="Y252" s="352">
        <v>6</v>
      </c>
      <c r="Z252" s="352">
        <v>488.1</v>
      </c>
      <c r="AA252" s="352">
        <v>523.29999999999995</v>
      </c>
      <c r="AB252" s="352">
        <v>35.200000000000003</v>
      </c>
      <c r="AD252" s="352">
        <v>2.1070000000000002</v>
      </c>
      <c r="AE252" s="352">
        <v>0.75</v>
      </c>
      <c r="AH252" s="352">
        <v>7484</v>
      </c>
      <c r="AI252" s="352">
        <v>8884</v>
      </c>
      <c r="AN252" s="352" t="s">
        <v>721</v>
      </c>
      <c r="AO252" s="352" t="s">
        <v>722</v>
      </c>
      <c r="AP252" s="352" t="s">
        <v>1236</v>
      </c>
      <c r="AS252" s="352">
        <v>1</v>
      </c>
      <c r="AU252" s="352">
        <v>1.1724021</v>
      </c>
      <c r="AW252" s="352" t="s">
        <v>2286</v>
      </c>
    </row>
    <row r="253" spans="1:49">
      <c r="A253" s="352" t="s">
        <v>2293</v>
      </c>
      <c r="B253" s="352" t="s">
        <v>1898</v>
      </c>
      <c r="C253" s="352">
        <v>60</v>
      </c>
      <c r="D253" s="352" t="s">
        <v>350</v>
      </c>
      <c r="E253" s="352" t="s">
        <v>351</v>
      </c>
      <c r="F253" s="352">
        <v>0.82</v>
      </c>
      <c r="L253" s="352">
        <v>22727</v>
      </c>
      <c r="M253" s="352">
        <v>9.6</v>
      </c>
      <c r="O253" s="352">
        <v>131.97499999999999</v>
      </c>
      <c r="R253" s="352">
        <v>125.67700000000001</v>
      </c>
      <c r="S253" s="352" t="s">
        <v>645</v>
      </c>
      <c r="T253" s="352">
        <v>0</v>
      </c>
      <c r="U253" s="352" t="s">
        <v>646</v>
      </c>
      <c r="V253" s="352" t="s">
        <v>673</v>
      </c>
      <c r="X253" s="352" t="s">
        <v>675</v>
      </c>
      <c r="Y253" s="352">
        <v>1</v>
      </c>
      <c r="Z253" s="352">
        <v>29.7</v>
      </c>
      <c r="AA253" s="352">
        <v>83.4</v>
      </c>
      <c r="AB253" s="352">
        <v>53.7</v>
      </c>
      <c r="AF253" s="352">
        <v>6.298</v>
      </c>
      <c r="AJ253" s="352">
        <v>4537</v>
      </c>
      <c r="AQ253" s="352" t="s">
        <v>2294</v>
      </c>
      <c r="AR253" s="352" t="s">
        <v>2295</v>
      </c>
      <c r="AS253" s="352">
        <v>1</v>
      </c>
      <c r="AV253" s="352">
        <v>5.0114212</v>
      </c>
      <c r="AW253" s="352" t="s">
        <v>2296</v>
      </c>
    </row>
    <row r="254" spans="1:49">
      <c r="A254" s="352" t="s">
        <v>2297</v>
      </c>
      <c r="B254" s="352" t="s">
        <v>1898</v>
      </c>
      <c r="C254" s="352">
        <v>60</v>
      </c>
      <c r="D254" s="352" t="s">
        <v>350</v>
      </c>
      <c r="E254" s="352" t="s">
        <v>351</v>
      </c>
      <c r="F254" s="352">
        <v>0.82</v>
      </c>
      <c r="G254" s="352" t="s">
        <v>764</v>
      </c>
      <c r="L254" s="352">
        <v>1493</v>
      </c>
      <c r="M254" s="352">
        <v>2.5289999999999999</v>
      </c>
      <c r="O254" s="352">
        <v>2.4980000000000002</v>
      </c>
      <c r="R254" s="352">
        <v>2.38</v>
      </c>
      <c r="S254" s="352" t="s">
        <v>645</v>
      </c>
      <c r="T254" s="352">
        <v>0</v>
      </c>
      <c r="U254" s="352" t="s">
        <v>646</v>
      </c>
      <c r="V254" s="352" t="s">
        <v>673</v>
      </c>
      <c r="X254" s="352" t="s">
        <v>675</v>
      </c>
      <c r="Y254" s="352">
        <v>2</v>
      </c>
      <c r="Z254" s="352">
        <v>232.2</v>
      </c>
      <c r="AA254" s="352">
        <v>256.89999999999998</v>
      </c>
      <c r="AB254" s="352">
        <v>24.7</v>
      </c>
      <c r="AF254" s="352">
        <v>0.11799999999999999</v>
      </c>
      <c r="AJ254" s="352">
        <v>301</v>
      </c>
      <c r="AQ254" s="352" t="s">
        <v>1032</v>
      </c>
      <c r="AR254" s="352" t="s">
        <v>2298</v>
      </c>
      <c r="AS254" s="352">
        <v>0</v>
      </c>
      <c r="AV254" s="352">
        <v>4.9792182</v>
      </c>
      <c r="AW254" s="352" t="s">
        <v>2296</v>
      </c>
    </row>
    <row r="255" spans="1:49">
      <c r="A255" s="352" t="s">
        <v>2299</v>
      </c>
      <c r="B255" s="352" t="s">
        <v>1898</v>
      </c>
      <c r="C255" s="352">
        <v>60</v>
      </c>
      <c r="D255" s="352" t="s">
        <v>350</v>
      </c>
      <c r="E255" s="352" t="s">
        <v>351</v>
      </c>
      <c r="F255" s="352">
        <v>0.82</v>
      </c>
      <c r="L255" s="352">
        <v>22513</v>
      </c>
      <c r="M255" s="352">
        <v>9.7309999999999999</v>
      </c>
      <c r="O255" s="352">
        <v>128.934</v>
      </c>
      <c r="R255" s="352">
        <v>122.78</v>
      </c>
      <c r="S255" s="352" t="s">
        <v>645</v>
      </c>
      <c r="T255" s="352">
        <v>0</v>
      </c>
      <c r="U255" s="352" t="s">
        <v>646</v>
      </c>
      <c r="V255" s="352" t="s">
        <v>673</v>
      </c>
      <c r="X255" s="352" t="s">
        <v>675</v>
      </c>
      <c r="Y255" s="352">
        <v>3</v>
      </c>
      <c r="Z255" s="352">
        <v>412.8</v>
      </c>
      <c r="AA255" s="352">
        <v>464.8</v>
      </c>
      <c r="AB255" s="352">
        <v>52</v>
      </c>
      <c r="AF255" s="352">
        <v>6.1539999999999999</v>
      </c>
      <c r="AJ255" s="352">
        <v>4493</v>
      </c>
      <c r="AQ255" s="352" t="s">
        <v>1136</v>
      </c>
      <c r="AR255" s="352" t="s">
        <v>2283</v>
      </c>
      <c r="AS255" s="352">
        <v>0</v>
      </c>
      <c r="AV255" s="352">
        <v>5.0120187999999999</v>
      </c>
      <c r="AW255" s="352" t="s">
        <v>2296</v>
      </c>
    </row>
    <row r="256" spans="1:49">
      <c r="A256" s="352" t="s">
        <v>2300</v>
      </c>
      <c r="B256" s="352" t="s">
        <v>1898</v>
      </c>
      <c r="C256" s="352">
        <v>61</v>
      </c>
      <c r="D256" s="352" t="s">
        <v>352</v>
      </c>
      <c r="E256" s="352" t="s">
        <v>353</v>
      </c>
      <c r="F256" s="352">
        <v>0.748</v>
      </c>
      <c r="H256" s="352">
        <v>10085</v>
      </c>
      <c r="I256" s="352">
        <v>0.441</v>
      </c>
      <c r="O256" s="352">
        <v>184.36799999999999</v>
      </c>
      <c r="P256" s="352">
        <v>182.99299999999999</v>
      </c>
      <c r="S256" s="352" t="s">
        <v>619</v>
      </c>
      <c r="T256" s="352">
        <v>0</v>
      </c>
      <c r="U256" s="352" t="s">
        <v>620</v>
      </c>
      <c r="V256" s="352" t="s">
        <v>1105</v>
      </c>
      <c r="X256" s="352" t="s">
        <v>1105</v>
      </c>
      <c r="Y256" s="352">
        <v>1</v>
      </c>
      <c r="Z256" s="352">
        <v>13.2</v>
      </c>
      <c r="AA256" s="352">
        <v>38.4</v>
      </c>
      <c r="AB256" s="352">
        <v>25.2</v>
      </c>
      <c r="AC256" s="352">
        <v>1.375</v>
      </c>
      <c r="AG256" s="352">
        <v>6884</v>
      </c>
      <c r="AK256" s="352" t="s">
        <v>1299</v>
      </c>
      <c r="AL256" s="352" t="s">
        <v>749</v>
      </c>
      <c r="AM256" s="352" t="s">
        <v>2230</v>
      </c>
      <c r="AS256" s="352">
        <v>0</v>
      </c>
      <c r="AT256" s="352">
        <v>0.68285459999999998</v>
      </c>
      <c r="AW256" s="352" t="s">
        <v>2301</v>
      </c>
    </row>
    <row r="257" spans="1:49">
      <c r="A257" s="352" t="s">
        <v>2302</v>
      </c>
      <c r="B257" s="352" t="s">
        <v>1898</v>
      </c>
      <c r="C257" s="352">
        <v>61</v>
      </c>
      <c r="D257" s="352" t="s">
        <v>352</v>
      </c>
      <c r="E257" s="352" t="s">
        <v>353</v>
      </c>
      <c r="F257" s="352">
        <v>0.748</v>
      </c>
      <c r="H257" s="352">
        <v>10090</v>
      </c>
      <c r="I257" s="352">
        <v>0</v>
      </c>
      <c r="O257" s="352">
        <v>185.024</v>
      </c>
      <c r="P257" s="352">
        <v>183.64500000000001</v>
      </c>
      <c r="S257" s="352" t="s">
        <v>619</v>
      </c>
      <c r="T257" s="352">
        <v>0</v>
      </c>
      <c r="U257" s="352" t="s">
        <v>620</v>
      </c>
      <c r="V257" s="352" t="s">
        <v>1105</v>
      </c>
      <c r="X257" s="352" t="s">
        <v>1105</v>
      </c>
      <c r="Y257" s="352">
        <v>2</v>
      </c>
      <c r="Z257" s="352">
        <v>53.5</v>
      </c>
      <c r="AA257" s="352">
        <v>78.599999999999994</v>
      </c>
      <c r="AB257" s="352">
        <v>25.2</v>
      </c>
      <c r="AC257" s="352">
        <v>1.379</v>
      </c>
      <c r="AG257" s="352">
        <v>6884</v>
      </c>
      <c r="AK257" s="352" t="s">
        <v>842</v>
      </c>
      <c r="AL257" s="352" t="s">
        <v>752</v>
      </c>
      <c r="AM257" s="352" t="s">
        <v>2303</v>
      </c>
      <c r="AS257" s="352">
        <v>1</v>
      </c>
      <c r="AT257" s="352">
        <v>0.68255339999999998</v>
      </c>
      <c r="AW257" s="352" t="s">
        <v>2301</v>
      </c>
    </row>
    <row r="258" spans="1:49">
      <c r="A258" s="352" t="s">
        <v>2304</v>
      </c>
      <c r="B258" s="352" t="s">
        <v>1898</v>
      </c>
      <c r="C258" s="352">
        <v>61</v>
      </c>
      <c r="D258" s="352" t="s">
        <v>352</v>
      </c>
      <c r="E258" s="352" t="s">
        <v>353</v>
      </c>
      <c r="F258" s="352">
        <v>0.748</v>
      </c>
      <c r="G258" s="352" t="s">
        <v>630</v>
      </c>
      <c r="H258" s="352">
        <v>1616</v>
      </c>
      <c r="I258" s="352">
        <v>13.242000000000001</v>
      </c>
      <c r="N258" s="352">
        <v>8.5932206999999998</v>
      </c>
      <c r="O258" s="352">
        <v>37.643999999999998</v>
      </c>
      <c r="P258" s="352">
        <v>37.36</v>
      </c>
      <c r="S258" s="352" t="s">
        <v>619</v>
      </c>
      <c r="T258" s="352">
        <v>0</v>
      </c>
      <c r="U258" s="352" t="s">
        <v>620</v>
      </c>
      <c r="V258" s="352" t="s">
        <v>1105</v>
      </c>
      <c r="X258" s="352" t="s">
        <v>1105</v>
      </c>
      <c r="Y258" s="352">
        <v>3</v>
      </c>
      <c r="Z258" s="352">
        <v>78.599999999999994</v>
      </c>
      <c r="AA258" s="352">
        <v>145.9</v>
      </c>
      <c r="AB258" s="352">
        <v>67.3</v>
      </c>
      <c r="AC258" s="352">
        <v>0.28399999999999997</v>
      </c>
      <c r="AG258" s="352">
        <v>1117</v>
      </c>
      <c r="AK258" s="352" t="s">
        <v>842</v>
      </c>
      <c r="AL258" s="352" t="s">
        <v>752</v>
      </c>
      <c r="AM258" s="352" t="s">
        <v>2303</v>
      </c>
      <c r="AS258" s="352">
        <v>0</v>
      </c>
      <c r="AT258" s="352">
        <v>0.69159190000000004</v>
      </c>
      <c r="AW258" s="352" t="s">
        <v>2301</v>
      </c>
    </row>
    <row r="259" spans="1:49">
      <c r="A259" s="352" t="s">
        <v>2305</v>
      </c>
      <c r="B259" s="352" t="s">
        <v>1898</v>
      </c>
      <c r="C259" s="352">
        <v>61</v>
      </c>
      <c r="D259" s="352" t="s">
        <v>352</v>
      </c>
      <c r="E259" s="352" t="s">
        <v>353</v>
      </c>
      <c r="F259" s="352">
        <v>0.748</v>
      </c>
      <c r="G259" s="352" t="s">
        <v>634</v>
      </c>
      <c r="J259" s="352">
        <v>4223</v>
      </c>
      <c r="K259" s="352">
        <v>5.5140000000000002</v>
      </c>
      <c r="N259" s="352">
        <v>54.8218362</v>
      </c>
      <c r="O259" s="352">
        <v>128.19800000000001</v>
      </c>
      <c r="Q259" s="352">
        <v>126.16200000000001</v>
      </c>
      <c r="S259" s="352" t="s">
        <v>635</v>
      </c>
      <c r="T259" s="352">
        <v>89</v>
      </c>
      <c r="U259" s="352" t="s">
        <v>620</v>
      </c>
      <c r="V259" s="352" t="s">
        <v>1105</v>
      </c>
      <c r="X259" s="352" t="s">
        <v>1105</v>
      </c>
      <c r="Y259" s="352">
        <v>4</v>
      </c>
      <c r="Z259" s="352">
        <v>199.4</v>
      </c>
      <c r="AA259" s="352">
        <v>292.5</v>
      </c>
      <c r="AB259" s="352">
        <v>93.1</v>
      </c>
      <c r="AD259" s="352">
        <v>1.5029999999999999</v>
      </c>
      <c r="AE259" s="352">
        <v>0.53200000000000003</v>
      </c>
      <c r="AH259" s="352">
        <v>5069</v>
      </c>
      <c r="AI259" s="352">
        <v>5946</v>
      </c>
      <c r="AN259" s="352" t="s">
        <v>736</v>
      </c>
      <c r="AO259" s="352" t="s">
        <v>2236</v>
      </c>
      <c r="AP259" s="352" t="s">
        <v>1022</v>
      </c>
      <c r="AS259" s="352">
        <v>0</v>
      </c>
      <c r="AU259" s="352">
        <v>1.191667</v>
      </c>
      <c r="AW259" s="352" t="s">
        <v>2301</v>
      </c>
    </row>
    <row r="260" spans="1:49">
      <c r="A260" s="352" t="s">
        <v>2306</v>
      </c>
      <c r="B260" s="352" t="s">
        <v>1898</v>
      </c>
      <c r="C260" s="352">
        <v>61</v>
      </c>
      <c r="D260" s="352" t="s">
        <v>352</v>
      </c>
      <c r="E260" s="352" t="s">
        <v>353</v>
      </c>
      <c r="F260" s="352">
        <v>0.748</v>
      </c>
      <c r="J260" s="352">
        <v>6389</v>
      </c>
      <c r="K260" s="352">
        <v>-10.888999999999999</v>
      </c>
      <c r="O260" s="352">
        <v>182.02199999999999</v>
      </c>
      <c r="Q260" s="352">
        <v>179.17099999999999</v>
      </c>
      <c r="S260" s="352" t="s">
        <v>635</v>
      </c>
      <c r="T260" s="352">
        <v>89</v>
      </c>
      <c r="U260" s="352" t="s">
        <v>620</v>
      </c>
      <c r="V260" s="352" t="s">
        <v>1105</v>
      </c>
      <c r="X260" s="352" t="s">
        <v>1105</v>
      </c>
      <c r="Y260" s="352">
        <v>5</v>
      </c>
      <c r="Z260" s="352">
        <v>437.8</v>
      </c>
      <c r="AA260" s="352">
        <v>473</v>
      </c>
      <c r="AB260" s="352">
        <v>35.200000000000003</v>
      </c>
      <c r="AD260" s="352">
        <v>2.1019999999999999</v>
      </c>
      <c r="AE260" s="352">
        <v>0.749</v>
      </c>
      <c r="AH260" s="352">
        <v>7492</v>
      </c>
      <c r="AI260" s="352">
        <v>8894</v>
      </c>
      <c r="AN260" s="352" t="s">
        <v>869</v>
      </c>
      <c r="AO260" s="352" t="s">
        <v>974</v>
      </c>
      <c r="AP260" s="352" t="s">
        <v>2307</v>
      </c>
      <c r="AS260" s="352">
        <v>0</v>
      </c>
      <c r="AU260" s="352">
        <v>1.1731748</v>
      </c>
      <c r="AW260" s="352" t="s">
        <v>2301</v>
      </c>
    </row>
    <row r="261" spans="1:49">
      <c r="A261" s="352" t="s">
        <v>2308</v>
      </c>
      <c r="B261" s="352" t="s">
        <v>1898</v>
      </c>
      <c r="C261" s="352">
        <v>61</v>
      </c>
      <c r="D261" s="352" t="s">
        <v>352</v>
      </c>
      <c r="E261" s="352" t="s">
        <v>353</v>
      </c>
      <c r="F261" s="352">
        <v>0.748</v>
      </c>
      <c r="J261" s="352">
        <v>6375</v>
      </c>
      <c r="K261" s="352">
        <v>-11.5</v>
      </c>
      <c r="O261" s="352">
        <v>182.31</v>
      </c>
      <c r="Q261" s="352">
        <v>179.45699999999999</v>
      </c>
      <c r="S261" s="352" t="s">
        <v>635</v>
      </c>
      <c r="T261" s="352">
        <v>89</v>
      </c>
      <c r="U261" s="352" t="s">
        <v>620</v>
      </c>
      <c r="V261" s="352" t="s">
        <v>1105</v>
      </c>
      <c r="X261" s="352" t="s">
        <v>1105</v>
      </c>
      <c r="Y261" s="352">
        <v>6</v>
      </c>
      <c r="Z261" s="352">
        <v>488.1</v>
      </c>
      <c r="AA261" s="352">
        <v>523.29999999999995</v>
      </c>
      <c r="AB261" s="352">
        <v>35.200000000000003</v>
      </c>
      <c r="AD261" s="352">
        <v>2.1040000000000001</v>
      </c>
      <c r="AE261" s="352">
        <v>0.749</v>
      </c>
      <c r="AH261" s="352">
        <v>7473</v>
      </c>
      <c r="AI261" s="352">
        <v>8869</v>
      </c>
      <c r="AN261" s="352" t="s">
        <v>666</v>
      </c>
      <c r="AO261" s="352" t="s">
        <v>1131</v>
      </c>
      <c r="AP261" s="352" t="s">
        <v>1236</v>
      </c>
      <c r="AS261" s="352">
        <v>1</v>
      </c>
      <c r="AU261" s="352">
        <v>1.1724661000000001</v>
      </c>
      <c r="AW261" s="352" t="s">
        <v>2301</v>
      </c>
    </row>
    <row r="262" spans="1:49">
      <c r="A262" s="352" t="s">
        <v>2309</v>
      </c>
      <c r="B262" s="352" t="s">
        <v>1898</v>
      </c>
      <c r="C262" s="352">
        <v>62</v>
      </c>
      <c r="D262" s="352" t="s">
        <v>352</v>
      </c>
      <c r="E262" s="352" t="s">
        <v>353</v>
      </c>
      <c r="F262" s="352">
        <v>0.748</v>
      </c>
      <c r="L262" s="352">
        <v>22780</v>
      </c>
      <c r="M262" s="352">
        <v>9.6</v>
      </c>
      <c r="O262" s="352">
        <v>132.40700000000001</v>
      </c>
      <c r="R262" s="352">
        <v>126.08799999999999</v>
      </c>
      <c r="S262" s="352" t="s">
        <v>645</v>
      </c>
      <c r="T262" s="352">
        <v>0</v>
      </c>
      <c r="U262" s="352" t="s">
        <v>646</v>
      </c>
      <c r="V262" s="352" t="s">
        <v>673</v>
      </c>
      <c r="X262" s="352" t="s">
        <v>675</v>
      </c>
      <c r="Y262" s="352">
        <v>1</v>
      </c>
      <c r="Z262" s="352">
        <v>29.7</v>
      </c>
      <c r="AA262" s="352">
        <v>83.2</v>
      </c>
      <c r="AB262" s="352">
        <v>53.5</v>
      </c>
      <c r="AF262" s="352">
        <v>6.319</v>
      </c>
      <c r="AJ262" s="352">
        <v>4547</v>
      </c>
      <c r="AQ262" s="352" t="s">
        <v>1101</v>
      </c>
      <c r="AR262" s="352" t="s">
        <v>2310</v>
      </c>
      <c r="AS262" s="352">
        <v>1</v>
      </c>
      <c r="AV262" s="352">
        <v>5.0114362000000003</v>
      </c>
      <c r="AW262" s="352" t="s">
        <v>2311</v>
      </c>
    </row>
    <row r="263" spans="1:49">
      <c r="A263" s="352" t="s">
        <v>2312</v>
      </c>
      <c r="B263" s="352" t="s">
        <v>1898</v>
      </c>
      <c r="C263" s="352">
        <v>62</v>
      </c>
      <c r="D263" s="352" t="s">
        <v>352</v>
      </c>
      <c r="E263" s="352" t="s">
        <v>353</v>
      </c>
      <c r="F263" s="352">
        <v>0.748</v>
      </c>
      <c r="G263" s="352" t="s">
        <v>764</v>
      </c>
      <c r="L263" s="352">
        <v>2398</v>
      </c>
      <c r="M263" s="352">
        <v>2.6259999999999999</v>
      </c>
      <c r="O263" s="352">
        <v>4.6139999999999999</v>
      </c>
      <c r="R263" s="352">
        <v>4.3959999999999999</v>
      </c>
      <c r="S263" s="352" t="s">
        <v>645</v>
      </c>
      <c r="T263" s="352">
        <v>0</v>
      </c>
      <c r="U263" s="352" t="s">
        <v>646</v>
      </c>
      <c r="V263" s="352" t="s">
        <v>673</v>
      </c>
      <c r="X263" s="352" t="s">
        <v>675</v>
      </c>
      <c r="Y263" s="352">
        <v>2</v>
      </c>
      <c r="Z263" s="352">
        <v>232.8</v>
      </c>
      <c r="AA263" s="352">
        <v>262.3</v>
      </c>
      <c r="AB263" s="352">
        <v>29.5</v>
      </c>
      <c r="AF263" s="352">
        <v>0.219</v>
      </c>
      <c r="AJ263" s="352">
        <v>484</v>
      </c>
      <c r="AQ263" s="352" t="s">
        <v>1325</v>
      </c>
      <c r="AR263" s="352" t="s">
        <v>2313</v>
      </c>
      <c r="AS263" s="352">
        <v>0</v>
      </c>
      <c r="AV263" s="352">
        <v>4.9796753999999996</v>
      </c>
      <c r="AW263" s="352" t="s">
        <v>2311</v>
      </c>
    </row>
    <row r="264" spans="1:49">
      <c r="A264" s="352" t="s">
        <v>2314</v>
      </c>
      <c r="B264" s="352" t="s">
        <v>1898</v>
      </c>
      <c r="C264" s="352">
        <v>62</v>
      </c>
      <c r="D264" s="352" t="s">
        <v>352</v>
      </c>
      <c r="E264" s="352" t="s">
        <v>353</v>
      </c>
      <c r="F264" s="352">
        <v>0.748</v>
      </c>
      <c r="L264" s="352">
        <v>22644</v>
      </c>
      <c r="M264" s="352">
        <v>9.7330000000000005</v>
      </c>
      <c r="O264" s="352">
        <v>129.74199999999999</v>
      </c>
      <c r="R264" s="352">
        <v>123.55</v>
      </c>
      <c r="S264" s="352" t="s">
        <v>645</v>
      </c>
      <c r="T264" s="352">
        <v>0</v>
      </c>
      <c r="U264" s="352" t="s">
        <v>646</v>
      </c>
      <c r="V264" s="352" t="s">
        <v>673</v>
      </c>
      <c r="X264" s="352" t="s">
        <v>675</v>
      </c>
      <c r="Y264" s="352">
        <v>3</v>
      </c>
      <c r="Z264" s="352">
        <v>412.8</v>
      </c>
      <c r="AA264" s="352">
        <v>465</v>
      </c>
      <c r="AB264" s="352">
        <v>52.3</v>
      </c>
      <c r="AF264" s="352">
        <v>6.1920000000000002</v>
      </c>
      <c r="AJ264" s="352">
        <v>4519</v>
      </c>
      <c r="AQ264" s="352" t="s">
        <v>2315</v>
      </c>
      <c r="AR264" s="352" t="s">
        <v>1148</v>
      </c>
      <c r="AS264" s="352">
        <v>0</v>
      </c>
      <c r="AV264" s="352">
        <v>5.0120401000000001</v>
      </c>
      <c r="AW264" s="352" t="s">
        <v>2311</v>
      </c>
    </row>
    <row r="265" spans="1:49">
      <c r="A265" s="352" t="s">
        <v>2316</v>
      </c>
      <c r="B265" s="352" t="s">
        <v>1898</v>
      </c>
      <c r="C265" s="352">
        <v>63</v>
      </c>
      <c r="D265" s="352" t="s">
        <v>354</v>
      </c>
      <c r="E265" s="352" t="s">
        <v>355</v>
      </c>
      <c r="F265" s="352">
        <v>0.80300000000000005</v>
      </c>
      <c r="H265" s="352">
        <v>10057</v>
      </c>
      <c r="I265" s="352">
        <v>0.442</v>
      </c>
      <c r="O265" s="352">
        <v>183.791</v>
      </c>
      <c r="P265" s="352">
        <v>182.42</v>
      </c>
      <c r="S265" s="352" t="s">
        <v>619</v>
      </c>
      <c r="T265" s="352">
        <v>0</v>
      </c>
      <c r="U265" s="352" t="s">
        <v>620</v>
      </c>
      <c r="V265" s="352" t="s">
        <v>705</v>
      </c>
      <c r="X265" s="352" t="s">
        <v>705</v>
      </c>
      <c r="Y265" s="352">
        <v>1</v>
      </c>
      <c r="Z265" s="352">
        <v>13.2</v>
      </c>
      <c r="AA265" s="352">
        <v>38.4</v>
      </c>
      <c r="AB265" s="352">
        <v>25.2</v>
      </c>
      <c r="AC265" s="352">
        <v>1.371</v>
      </c>
      <c r="AG265" s="352">
        <v>6869</v>
      </c>
      <c r="AK265" s="352" t="s">
        <v>1579</v>
      </c>
      <c r="AL265" s="352" t="s">
        <v>624</v>
      </c>
      <c r="AM265" s="352" t="s">
        <v>2317</v>
      </c>
      <c r="AS265" s="352">
        <v>0</v>
      </c>
      <c r="AT265" s="352">
        <v>0.68323109999999998</v>
      </c>
      <c r="AW265" s="352" t="s">
        <v>2318</v>
      </c>
    </row>
    <row r="266" spans="1:49">
      <c r="A266" s="352" t="s">
        <v>2319</v>
      </c>
      <c r="B266" s="352" t="s">
        <v>1898</v>
      </c>
      <c r="C266" s="352">
        <v>63</v>
      </c>
      <c r="D266" s="352" t="s">
        <v>354</v>
      </c>
      <c r="E266" s="352" t="s">
        <v>355</v>
      </c>
      <c r="F266" s="352">
        <v>0.80300000000000005</v>
      </c>
      <c r="H266" s="352">
        <v>10052</v>
      </c>
      <c r="I266" s="352">
        <v>0</v>
      </c>
      <c r="O266" s="352">
        <v>184.61500000000001</v>
      </c>
      <c r="P266" s="352">
        <v>183.239</v>
      </c>
      <c r="S266" s="352" t="s">
        <v>619</v>
      </c>
      <c r="T266" s="352">
        <v>0</v>
      </c>
      <c r="U266" s="352" t="s">
        <v>620</v>
      </c>
      <c r="V266" s="352" t="s">
        <v>705</v>
      </c>
      <c r="X266" s="352" t="s">
        <v>705</v>
      </c>
      <c r="Y266" s="352">
        <v>2</v>
      </c>
      <c r="Z266" s="352">
        <v>53.5</v>
      </c>
      <c r="AA266" s="352">
        <v>78.599999999999994</v>
      </c>
      <c r="AB266" s="352">
        <v>25.2</v>
      </c>
      <c r="AC266" s="352">
        <v>1.377</v>
      </c>
      <c r="AG266" s="352">
        <v>6862</v>
      </c>
      <c r="AK266" s="352" t="s">
        <v>707</v>
      </c>
      <c r="AL266" s="352" t="s">
        <v>657</v>
      </c>
      <c r="AM266" s="352" t="s">
        <v>2320</v>
      </c>
      <c r="AS266" s="352">
        <v>1</v>
      </c>
      <c r="AT266" s="352">
        <v>0.68292949999999997</v>
      </c>
      <c r="AW266" s="352" t="s">
        <v>2318</v>
      </c>
    </row>
    <row r="267" spans="1:49">
      <c r="A267" s="352" t="s">
        <v>2321</v>
      </c>
      <c r="B267" s="352" t="s">
        <v>1898</v>
      </c>
      <c r="C267" s="352">
        <v>63</v>
      </c>
      <c r="D267" s="352" t="s">
        <v>354</v>
      </c>
      <c r="E267" s="352" t="s">
        <v>355</v>
      </c>
      <c r="F267" s="352">
        <v>0.80300000000000005</v>
      </c>
      <c r="G267" s="352" t="s">
        <v>630</v>
      </c>
      <c r="H267" s="352">
        <v>1211</v>
      </c>
      <c r="I267" s="352">
        <v>6.8010000000000002</v>
      </c>
      <c r="N267" s="352">
        <v>6.0528690999999997</v>
      </c>
      <c r="O267" s="352">
        <v>28.465</v>
      </c>
      <c r="P267" s="352">
        <v>28.251000000000001</v>
      </c>
      <c r="S267" s="352" t="s">
        <v>619</v>
      </c>
      <c r="T267" s="352">
        <v>0</v>
      </c>
      <c r="U267" s="352" t="s">
        <v>620</v>
      </c>
      <c r="V267" s="352" t="s">
        <v>705</v>
      </c>
      <c r="X267" s="352" t="s">
        <v>705</v>
      </c>
      <c r="Y267" s="352">
        <v>3</v>
      </c>
      <c r="Z267" s="352">
        <v>78.599999999999994</v>
      </c>
      <c r="AA267" s="352">
        <v>145.30000000000001</v>
      </c>
      <c r="AB267" s="352">
        <v>66.7</v>
      </c>
      <c r="AC267" s="352">
        <v>0.214</v>
      </c>
      <c r="AG267" s="352">
        <v>833</v>
      </c>
      <c r="AK267" s="352" t="s">
        <v>707</v>
      </c>
      <c r="AL267" s="352" t="s">
        <v>657</v>
      </c>
      <c r="AM267" s="352" t="s">
        <v>2320</v>
      </c>
      <c r="AS267" s="352">
        <v>0</v>
      </c>
      <c r="AT267" s="352">
        <v>0.68757409999999997</v>
      </c>
      <c r="AW267" s="352" t="s">
        <v>2318</v>
      </c>
    </row>
    <row r="268" spans="1:49">
      <c r="A268" s="352" t="s">
        <v>2322</v>
      </c>
      <c r="B268" s="352" t="s">
        <v>1898</v>
      </c>
      <c r="C268" s="352">
        <v>63</v>
      </c>
      <c r="D268" s="352" t="s">
        <v>354</v>
      </c>
      <c r="E268" s="352" t="s">
        <v>355</v>
      </c>
      <c r="F268" s="352">
        <v>0.80300000000000005</v>
      </c>
      <c r="G268" s="352" t="s">
        <v>634</v>
      </c>
      <c r="J268" s="352">
        <v>4097</v>
      </c>
      <c r="K268" s="352">
        <v>3.33</v>
      </c>
      <c r="N268" s="352">
        <v>49.443734900000003</v>
      </c>
      <c r="O268" s="352">
        <v>124.123</v>
      </c>
      <c r="Q268" s="352">
        <v>122.155</v>
      </c>
      <c r="S268" s="352" t="s">
        <v>635</v>
      </c>
      <c r="T268" s="352">
        <v>89</v>
      </c>
      <c r="U268" s="352" t="s">
        <v>620</v>
      </c>
      <c r="V268" s="352" t="s">
        <v>705</v>
      </c>
      <c r="X268" s="352" t="s">
        <v>705</v>
      </c>
      <c r="Y268" s="352">
        <v>4</v>
      </c>
      <c r="Z268" s="352">
        <v>200.7</v>
      </c>
      <c r="AA268" s="352">
        <v>295</v>
      </c>
      <c r="AB268" s="352">
        <v>94.4</v>
      </c>
      <c r="AD268" s="352">
        <v>1.4530000000000001</v>
      </c>
      <c r="AE268" s="352">
        <v>0.51500000000000001</v>
      </c>
      <c r="AH268" s="352">
        <v>4909</v>
      </c>
      <c r="AI268" s="352">
        <v>5768</v>
      </c>
      <c r="AN268" s="352" t="s">
        <v>832</v>
      </c>
      <c r="AO268" s="352" t="s">
        <v>643</v>
      </c>
      <c r="AP268" s="352" t="s">
        <v>2323</v>
      </c>
      <c r="AS268" s="352">
        <v>0</v>
      </c>
      <c r="AU268" s="352">
        <v>1.1892674999999999</v>
      </c>
      <c r="AW268" s="352" t="s">
        <v>2318</v>
      </c>
    </row>
    <row r="269" spans="1:49">
      <c r="A269" s="352" t="s">
        <v>2324</v>
      </c>
      <c r="B269" s="352" t="s">
        <v>1898</v>
      </c>
      <c r="C269" s="352">
        <v>63</v>
      </c>
      <c r="D269" s="352" t="s">
        <v>354</v>
      </c>
      <c r="E269" s="352" t="s">
        <v>355</v>
      </c>
      <c r="F269" s="352">
        <v>0.80300000000000005</v>
      </c>
      <c r="J269" s="352">
        <v>6382</v>
      </c>
      <c r="K269" s="352">
        <v>-10.848000000000001</v>
      </c>
      <c r="O269" s="352">
        <v>181.79599999999999</v>
      </c>
      <c r="Q269" s="352">
        <v>178.94800000000001</v>
      </c>
      <c r="S269" s="352" t="s">
        <v>635</v>
      </c>
      <c r="T269" s="352">
        <v>89</v>
      </c>
      <c r="U269" s="352" t="s">
        <v>620</v>
      </c>
      <c r="V269" s="352" t="s">
        <v>705</v>
      </c>
      <c r="X269" s="352" t="s">
        <v>705</v>
      </c>
      <c r="Y269" s="352">
        <v>5</v>
      </c>
      <c r="Z269" s="352">
        <v>437.8</v>
      </c>
      <c r="AA269" s="352">
        <v>473</v>
      </c>
      <c r="AB269" s="352">
        <v>35.200000000000003</v>
      </c>
      <c r="AD269" s="352">
        <v>2.0990000000000002</v>
      </c>
      <c r="AE269" s="352">
        <v>0.748</v>
      </c>
      <c r="AH269" s="352">
        <v>7484</v>
      </c>
      <c r="AI269" s="352">
        <v>8885</v>
      </c>
      <c r="AN269" s="352" t="s">
        <v>869</v>
      </c>
      <c r="AO269" s="352" t="s">
        <v>692</v>
      </c>
      <c r="AP269" s="352" t="s">
        <v>2325</v>
      </c>
      <c r="AS269" s="352">
        <v>0</v>
      </c>
      <c r="AU269" s="352">
        <v>1.1732369</v>
      </c>
      <c r="AW269" s="352" t="s">
        <v>2318</v>
      </c>
    </row>
    <row r="270" spans="1:49">
      <c r="A270" s="352" t="s">
        <v>2326</v>
      </c>
      <c r="B270" s="352" t="s">
        <v>1898</v>
      </c>
      <c r="C270" s="352">
        <v>63</v>
      </c>
      <c r="D270" s="352" t="s">
        <v>354</v>
      </c>
      <c r="E270" s="352" t="s">
        <v>355</v>
      </c>
      <c r="F270" s="352">
        <v>0.80300000000000005</v>
      </c>
      <c r="J270" s="352">
        <v>6395</v>
      </c>
      <c r="K270" s="352">
        <v>-11.5</v>
      </c>
      <c r="O270" s="352">
        <v>182.55099999999999</v>
      </c>
      <c r="Q270" s="352">
        <v>179.69399999999999</v>
      </c>
      <c r="S270" s="352" t="s">
        <v>635</v>
      </c>
      <c r="T270" s="352">
        <v>89</v>
      </c>
      <c r="U270" s="352" t="s">
        <v>620</v>
      </c>
      <c r="V270" s="352" t="s">
        <v>705</v>
      </c>
      <c r="X270" s="352" t="s">
        <v>705</v>
      </c>
      <c r="Y270" s="352">
        <v>6</v>
      </c>
      <c r="Z270" s="352">
        <v>488.1</v>
      </c>
      <c r="AA270" s="352">
        <v>523.29999999999995</v>
      </c>
      <c r="AB270" s="352">
        <v>35.200000000000003</v>
      </c>
      <c r="AD270" s="352">
        <v>2.1070000000000002</v>
      </c>
      <c r="AE270" s="352">
        <v>0.75</v>
      </c>
      <c r="AH270" s="352">
        <v>7496</v>
      </c>
      <c r="AI270" s="352">
        <v>8898</v>
      </c>
      <c r="AN270" s="352" t="s">
        <v>869</v>
      </c>
      <c r="AO270" s="352" t="s">
        <v>1133</v>
      </c>
      <c r="AP270" s="352" t="s">
        <v>1024</v>
      </c>
      <c r="AS270" s="352">
        <v>1</v>
      </c>
      <c r="AU270" s="352">
        <v>1.1724838</v>
      </c>
      <c r="AW270" s="352" t="s">
        <v>2318</v>
      </c>
    </row>
    <row r="271" spans="1:49">
      <c r="A271" s="352" t="s">
        <v>2327</v>
      </c>
      <c r="B271" s="352" t="s">
        <v>1898</v>
      </c>
      <c r="C271" s="352">
        <v>64</v>
      </c>
      <c r="D271" s="352" t="s">
        <v>354</v>
      </c>
      <c r="E271" s="352" t="s">
        <v>355</v>
      </c>
      <c r="F271" s="352">
        <v>0.80300000000000005</v>
      </c>
      <c r="L271" s="352">
        <v>22806</v>
      </c>
      <c r="M271" s="352">
        <v>9.6</v>
      </c>
      <c r="O271" s="352">
        <v>132.64699999999999</v>
      </c>
      <c r="R271" s="352">
        <v>126.31699999999999</v>
      </c>
      <c r="S271" s="352" t="s">
        <v>645</v>
      </c>
      <c r="T271" s="352">
        <v>0</v>
      </c>
      <c r="U271" s="352" t="s">
        <v>646</v>
      </c>
      <c r="V271" s="352" t="s">
        <v>673</v>
      </c>
      <c r="X271" s="352" t="s">
        <v>675</v>
      </c>
      <c r="Y271" s="352">
        <v>1</v>
      </c>
      <c r="Z271" s="352">
        <v>29.7</v>
      </c>
      <c r="AA271" s="352">
        <v>83.4</v>
      </c>
      <c r="AB271" s="352">
        <v>53.7</v>
      </c>
      <c r="AF271" s="352">
        <v>6.3310000000000004</v>
      </c>
      <c r="AJ271" s="352">
        <v>4552</v>
      </c>
      <c r="AQ271" s="352" t="s">
        <v>1115</v>
      </c>
      <c r="AR271" s="352" t="s">
        <v>2328</v>
      </c>
      <c r="AS271" s="352">
        <v>1</v>
      </c>
      <c r="AV271" s="352">
        <v>5.0117469000000003</v>
      </c>
      <c r="AW271" s="352" t="s">
        <v>2329</v>
      </c>
    </row>
    <row r="272" spans="1:49">
      <c r="A272" s="352" t="s">
        <v>2330</v>
      </c>
      <c r="B272" s="352" t="s">
        <v>1898</v>
      </c>
      <c r="C272" s="352">
        <v>64</v>
      </c>
      <c r="D272" s="352" t="s">
        <v>354</v>
      </c>
      <c r="E272" s="352" t="s">
        <v>355</v>
      </c>
      <c r="F272" s="352">
        <v>0.80300000000000005</v>
      </c>
      <c r="G272" s="352" t="s">
        <v>764</v>
      </c>
      <c r="L272" s="352">
        <v>2998</v>
      </c>
      <c r="M272" s="352">
        <v>12.798</v>
      </c>
      <c r="O272" s="352">
        <v>4.8470000000000004</v>
      </c>
      <c r="R272" s="352">
        <v>4.6150000000000002</v>
      </c>
      <c r="S272" s="352" t="s">
        <v>645</v>
      </c>
      <c r="T272" s="352">
        <v>0</v>
      </c>
      <c r="U272" s="352" t="s">
        <v>646</v>
      </c>
      <c r="V272" s="352" t="s">
        <v>673</v>
      </c>
      <c r="X272" s="352" t="s">
        <v>675</v>
      </c>
      <c r="Y272" s="352">
        <v>2</v>
      </c>
      <c r="Z272" s="352">
        <v>230.9</v>
      </c>
      <c r="AA272" s="352">
        <v>258.5</v>
      </c>
      <c r="AB272" s="352">
        <v>27.6</v>
      </c>
      <c r="AF272" s="352">
        <v>0.23200000000000001</v>
      </c>
      <c r="AJ272" s="352">
        <v>599</v>
      </c>
      <c r="AQ272" s="352" t="s">
        <v>1392</v>
      </c>
      <c r="AR272" s="352" t="s">
        <v>1498</v>
      </c>
      <c r="AS272" s="352">
        <v>0</v>
      </c>
      <c r="AV272" s="352">
        <v>5.0263109000000004</v>
      </c>
      <c r="AW272" s="352" t="s">
        <v>2329</v>
      </c>
    </row>
    <row r="273" spans="1:49">
      <c r="A273" s="352" t="s">
        <v>2331</v>
      </c>
      <c r="B273" s="352" t="s">
        <v>1898</v>
      </c>
      <c r="C273" s="352">
        <v>64</v>
      </c>
      <c r="D273" s="352" t="s">
        <v>354</v>
      </c>
      <c r="E273" s="352" t="s">
        <v>355</v>
      </c>
      <c r="F273" s="352">
        <v>0.80300000000000005</v>
      </c>
      <c r="L273" s="352">
        <v>22627</v>
      </c>
      <c r="M273" s="352">
        <v>9.7089999999999996</v>
      </c>
      <c r="O273" s="352">
        <v>129.66399999999999</v>
      </c>
      <c r="R273" s="352">
        <v>123.47499999999999</v>
      </c>
      <c r="S273" s="352" t="s">
        <v>645</v>
      </c>
      <c r="T273" s="352">
        <v>0</v>
      </c>
      <c r="U273" s="352" t="s">
        <v>646</v>
      </c>
      <c r="V273" s="352" t="s">
        <v>673</v>
      </c>
      <c r="X273" s="352" t="s">
        <v>675</v>
      </c>
      <c r="Y273" s="352">
        <v>3</v>
      </c>
      <c r="Z273" s="352">
        <v>412.8</v>
      </c>
      <c r="AA273" s="352">
        <v>465</v>
      </c>
      <c r="AB273" s="352">
        <v>52.3</v>
      </c>
      <c r="AF273" s="352">
        <v>6.1890000000000001</v>
      </c>
      <c r="AJ273" s="352">
        <v>4516</v>
      </c>
      <c r="AQ273" s="352" t="s">
        <v>2332</v>
      </c>
      <c r="AR273" s="352" t="s">
        <v>2333</v>
      </c>
      <c r="AS273" s="352">
        <v>0</v>
      </c>
      <c r="AV273" s="352">
        <v>5.0122445000000004</v>
      </c>
      <c r="AW273" s="352" t="s">
        <v>2329</v>
      </c>
    </row>
    <row r="274" spans="1:49">
      <c r="A274" s="352" t="s">
        <v>2334</v>
      </c>
      <c r="B274" s="352" t="s">
        <v>1898</v>
      </c>
      <c r="C274" s="352">
        <v>65</v>
      </c>
      <c r="D274" s="352" t="s">
        <v>356</v>
      </c>
      <c r="E274" s="352" t="s">
        <v>357</v>
      </c>
      <c r="F274" s="352">
        <v>0.86399999999999999</v>
      </c>
      <c r="H274" s="352">
        <v>10030</v>
      </c>
      <c r="I274" s="352">
        <v>0.443</v>
      </c>
      <c r="O274" s="352">
        <v>183.37899999999999</v>
      </c>
      <c r="P274" s="352">
        <v>182.011</v>
      </c>
      <c r="S274" s="352" t="s">
        <v>619</v>
      </c>
      <c r="T274" s="352">
        <v>0</v>
      </c>
      <c r="U274" s="352" t="s">
        <v>620</v>
      </c>
      <c r="V274" s="352" t="s">
        <v>705</v>
      </c>
      <c r="X274" s="352" t="s">
        <v>705</v>
      </c>
      <c r="Y274" s="352">
        <v>1</v>
      </c>
      <c r="Z274" s="352">
        <v>13.2</v>
      </c>
      <c r="AA274" s="352">
        <v>38.4</v>
      </c>
      <c r="AB274" s="352">
        <v>25.2</v>
      </c>
      <c r="AC274" s="352">
        <v>1.3680000000000001</v>
      </c>
      <c r="AG274" s="352">
        <v>6851</v>
      </c>
      <c r="AK274" s="352" t="s">
        <v>1240</v>
      </c>
      <c r="AL274" s="352" t="s">
        <v>884</v>
      </c>
      <c r="AM274" s="352" t="s">
        <v>2335</v>
      </c>
      <c r="AS274" s="352">
        <v>0</v>
      </c>
      <c r="AT274" s="352">
        <v>0.68323230000000001</v>
      </c>
      <c r="AW274" s="352" t="s">
        <v>2336</v>
      </c>
    </row>
    <row r="275" spans="1:49">
      <c r="A275" s="352" t="s">
        <v>2337</v>
      </c>
      <c r="B275" s="352" t="s">
        <v>1898</v>
      </c>
      <c r="C275" s="352">
        <v>65</v>
      </c>
      <c r="D275" s="352" t="s">
        <v>356</v>
      </c>
      <c r="E275" s="352" t="s">
        <v>357</v>
      </c>
      <c r="F275" s="352">
        <v>0.86399999999999999</v>
      </c>
      <c r="H275" s="352">
        <v>10036</v>
      </c>
      <c r="I275" s="352">
        <v>0</v>
      </c>
      <c r="O275" s="352">
        <v>184.16399999999999</v>
      </c>
      <c r="P275" s="352">
        <v>182.791</v>
      </c>
      <c r="S275" s="352" t="s">
        <v>619</v>
      </c>
      <c r="T275" s="352">
        <v>0</v>
      </c>
      <c r="U275" s="352" t="s">
        <v>620</v>
      </c>
      <c r="V275" s="352" t="s">
        <v>705</v>
      </c>
      <c r="X275" s="352" t="s">
        <v>705</v>
      </c>
      <c r="Y275" s="352">
        <v>2</v>
      </c>
      <c r="Z275" s="352">
        <v>53.5</v>
      </c>
      <c r="AA275" s="352">
        <v>78.599999999999994</v>
      </c>
      <c r="AB275" s="352">
        <v>25.2</v>
      </c>
      <c r="AC275" s="352">
        <v>1.373</v>
      </c>
      <c r="AG275" s="352">
        <v>6850</v>
      </c>
      <c r="AK275" s="352" t="s">
        <v>656</v>
      </c>
      <c r="AL275" s="352" t="s">
        <v>708</v>
      </c>
      <c r="AM275" s="352" t="s">
        <v>2338</v>
      </c>
      <c r="AS275" s="352">
        <v>1</v>
      </c>
      <c r="AT275" s="352">
        <v>0.68293000000000004</v>
      </c>
      <c r="AW275" s="352" t="s">
        <v>2336</v>
      </c>
    </row>
    <row r="276" spans="1:49">
      <c r="A276" s="352" t="s">
        <v>2339</v>
      </c>
      <c r="B276" s="352" t="s">
        <v>1898</v>
      </c>
      <c r="C276" s="352">
        <v>65</v>
      </c>
      <c r="D276" s="352" t="s">
        <v>356</v>
      </c>
      <c r="E276" s="352" t="s">
        <v>357</v>
      </c>
      <c r="F276" s="352">
        <v>0.86399999999999999</v>
      </c>
      <c r="G276" s="352" t="s">
        <v>630</v>
      </c>
      <c r="H276" s="352">
        <v>991</v>
      </c>
      <c r="I276" s="352">
        <v>8.3010000000000002</v>
      </c>
      <c r="N276" s="352">
        <v>4.5924994000000003</v>
      </c>
      <c r="O276" s="352">
        <v>23.238</v>
      </c>
      <c r="P276" s="352">
        <v>23.062999999999999</v>
      </c>
      <c r="S276" s="352" t="s">
        <v>619</v>
      </c>
      <c r="T276" s="352">
        <v>0</v>
      </c>
      <c r="U276" s="352" t="s">
        <v>620</v>
      </c>
      <c r="V276" s="352" t="s">
        <v>705</v>
      </c>
      <c r="X276" s="352" t="s">
        <v>705</v>
      </c>
      <c r="Y276" s="352">
        <v>3</v>
      </c>
      <c r="Z276" s="352">
        <v>78.599999999999994</v>
      </c>
      <c r="AA276" s="352">
        <v>144</v>
      </c>
      <c r="AB276" s="352">
        <v>65.400000000000006</v>
      </c>
      <c r="AC276" s="352">
        <v>0.17499999999999999</v>
      </c>
      <c r="AG276" s="352">
        <v>683</v>
      </c>
      <c r="AK276" s="352" t="s">
        <v>656</v>
      </c>
      <c r="AL276" s="352" t="s">
        <v>708</v>
      </c>
      <c r="AM276" s="352" t="s">
        <v>2338</v>
      </c>
      <c r="AS276" s="352">
        <v>0</v>
      </c>
      <c r="AT276" s="352">
        <v>0.68859890000000001</v>
      </c>
      <c r="AW276" s="352" t="s">
        <v>2336</v>
      </c>
    </row>
    <row r="277" spans="1:49">
      <c r="A277" s="352" t="s">
        <v>2340</v>
      </c>
      <c r="B277" s="352" t="s">
        <v>1898</v>
      </c>
      <c r="C277" s="352">
        <v>65</v>
      </c>
      <c r="D277" s="352" t="s">
        <v>356</v>
      </c>
      <c r="E277" s="352" t="s">
        <v>357</v>
      </c>
      <c r="F277" s="352">
        <v>0.86399999999999999</v>
      </c>
      <c r="G277" s="352" t="s">
        <v>634</v>
      </c>
      <c r="J277" s="352">
        <v>5420</v>
      </c>
      <c r="K277" s="352">
        <v>0.78</v>
      </c>
      <c r="N277" s="352">
        <v>62.906238899999998</v>
      </c>
      <c r="O277" s="352">
        <v>169.91499999999999</v>
      </c>
      <c r="Q277" s="352">
        <v>167.226</v>
      </c>
      <c r="S277" s="352" t="s">
        <v>635</v>
      </c>
      <c r="T277" s="352">
        <v>89</v>
      </c>
      <c r="U277" s="352" t="s">
        <v>620</v>
      </c>
      <c r="V277" s="352" t="s">
        <v>705</v>
      </c>
      <c r="X277" s="352" t="s">
        <v>705</v>
      </c>
      <c r="Y277" s="352">
        <v>4</v>
      </c>
      <c r="Z277" s="352">
        <v>199.4</v>
      </c>
      <c r="AA277" s="352">
        <v>297.5</v>
      </c>
      <c r="AB277" s="352">
        <v>98.1</v>
      </c>
      <c r="AD277" s="352">
        <v>1.984</v>
      </c>
      <c r="AE277" s="352">
        <v>0.70499999999999996</v>
      </c>
      <c r="AH277" s="352">
        <v>6488</v>
      </c>
      <c r="AI277" s="352">
        <v>7628</v>
      </c>
      <c r="AN277" s="352" t="s">
        <v>666</v>
      </c>
      <c r="AO277" s="352" t="s">
        <v>809</v>
      </c>
      <c r="AP277" s="352" t="s">
        <v>1082</v>
      </c>
      <c r="AS277" s="352">
        <v>0</v>
      </c>
      <c r="AU277" s="352">
        <v>1.1863671</v>
      </c>
      <c r="AW277" s="352" t="s">
        <v>2336</v>
      </c>
    </row>
    <row r="278" spans="1:49">
      <c r="A278" s="352" t="s">
        <v>2341</v>
      </c>
      <c r="B278" s="352" t="s">
        <v>1898</v>
      </c>
      <c r="C278" s="352">
        <v>65</v>
      </c>
      <c r="D278" s="352" t="s">
        <v>356</v>
      </c>
      <c r="E278" s="352" t="s">
        <v>357</v>
      </c>
      <c r="F278" s="352">
        <v>0.86399999999999999</v>
      </c>
      <c r="J278" s="352">
        <v>6383</v>
      </c>
      <c r="K278" s="352">
        <v>-10.939</v>
      </c>
      <c r="O278" s="352">
        <v>182.28200000000001</v>
      </c>
      <c r="Q278" s="352">
        <v>179.428</v>
      </c>
      <c r="S278" s="352" t="s">
        <v>635</v>
      </c>
      <c r="T278" s="352">
        <v>89</v>
      </c>
      <c r="U278" s="352" t="s">
        <v>620</v>
      </c>
      <c r="V278" s="352" t="s">
        <v>705</v>
      </c>
      <c r="X278" s="352" t="s">
        <v>705</v>
      </c>
      <c r="Y278" s="352">
        <v>5</v>
      </c>
      <c r="Z278" s="352">
        <v>437.8</v>
      </c>
      <c r="AA278" s="352">
        <v>473</v>
      </c>
      <c r="AB278" s="352">
        <v>35.200000000000003</v>
      </c>
      <c r="AD278" s="352">
        <v>2.105</v>
      </c>
      <c r="AE278" s="352">
        <v>0.75</v>
      </c>
      <c r="AH278" s="352">
        <v>7484</v>
      </c>
      <c r="AI278" s="352">
        <v>8883</v>
      </c>
      <c r="AN278" s="352" t="s">
        <v>721</v>
      </c>
      <c r="AO278" s="352" t="s">
        <v>809</v>
      </c>
      <c r="AP278" s="352" t="s">
        <v>2342</v>
      </c>
      <c r="AS278" s="352">
        <v>0</v>
      </c>
      <c r="AU278" s="352">
        <v>1.1730537999999999</v>
      </c>
      <c r="AW278" s="352" t="s">
        <v>2336</v>
      </c>
    </row>
    <row r="279" spans="1:49">
      <c r="A279" s="352" t="s">
        <v>2343</v>
      </c>
      <c r="B279" s="352" t="s">
        <v>1898</v>
      </c>
      <c r="C279" s="352">
        <v>65</v>
      </c>
      <c r="D279" s="352" t="s">
        <v>356</v>
      </c>
      <c r="E279" s="352" t="s">
        <v>357</v>
      </c>
      <c r="F279" s="352">
        <v>0.86399999999999999</v>
      </c>
      <c r="J279" s="352">
        <v>6385</v>
      </c>
      <c r="K279" s="352">
        <v>-11.5</v>
      </c>
      <c r="O279" s="352">
        <v>182.51499999999999</v>
      </c>
      <c r="Q279" s="352">
        <v>179.65899999999999</v>
      </c>
      <c r="S279" s="352" t="s">
        <v>635</v>
      </c>
      <c r="T279" s="352">
        <v>89</v>
      </c>
      <c r="U279" s="352" t="s">
        <v>620</v>
      </c>
      <c r="V279" s="352" t="s">
        <v>705</v>
      </c>
      <c r="X279" s="352" t="s">
        <v>705</v>
      </c>
      <c r="Y279" s="352">
        <v>6</v>
      </c>
      <c r="Z279" s="352">
        <v>488.1</v>
      </c>
      <c r="AA279" s="352">
        <v>523.29999999999995</v>
      </c>
      <c r="AB279" s="352">
        <v>35.200000000000003</v>
      </c>
      <c r="AD279" s="352">
        <v>2.1059999999999999</v>
      </c>
      <c r="AE279" s="352">
        <v>0.75</v>
      </c>
      <c r="AH279" s="352">
        <v>7485</v>
      </c>
      <c r="AI279" s="352">
        <v>8884</v>
      </c>
      <c r="AN279" s="352" t="s">
        <v>642</v>
      </c>
      <c r="AO279" s="352" t="s">
        <v>667</v>
      </c>
      <c r="AP279" s="352" t="s">
        <v>1149</v>
      </c>
      <c r="AS279" s="352">
        <v>1</v>
      </c>
      <c r="AU279" s="352">
        <v>1.1724029</v>
      </c>
      <c r="AW279" s="352" t="s">
        <v>2336</v>
      </c>
    </row>
    <row r="280" spans="1:49">
      <c r="A280" s="352" t="s">
        <v>2344</v>
      </c>
      <c r="B280" s="352" t="s">
        <v>1898</v>
      </c>
      <c r="C280" s="352">
        <v>66</v>
      </c>
      <c r="D280" s="352" t="s">
        <v>356</v>
      </c>
      <c r="E280" s="352" t="s">
        <v>357</v>
      </c>
      <c r="F280" s="352">
        <v>0.86399999999999999</v>
      </c>
      <c r="L280" s="352">
        <v>22843</v>
      </c>
      <c r="M280" s="352">
        <v>9.6</v>
      </c>
      <c r="O280" s="352">
        <v>132.86600000000001</v>
      </c>
      <c r="R280" s="352">
        <v>126.52500000000001</v>
      </c>
      <c r="S280" s="352" t="s">
        <v>645</v>
      </c>
      <c r="T280" s="352">
        <v>0</v>
      </c>
      <c r="U280" s="352" t="s">
        <v>646</v>
      </c>
      <c r="V280" s="352" t="s">
        <v>673</v>
      </c>
      <c r="X280" s="352" t="s">
        <v>675</v>
      </c>
      <c r="Y280" s="352">
        <v>1</v>
      </c>
      <c r="Z280" s="352">
        <v>29.5</v>
      </c>
      <c r="AA280" s="352">
        <v>83.4</v>
      </c>
      <c r="AB280" s="352">
        <v>53.9</v>
      </c>
      <c r="AF280" s="352">
        <v>6.3410000000000002</v>
      </c>
      <c r="AJ280" s="352">
        <v>4560</v>
      </c>
      <c r="AQ280" s="352" t="s">
        <v>1005</v>
      </c>
      <c r="AR280" s="352" t="s">
        <v>2345</v>
      </c>
      <c r="AS280" s="352">
        <v>1</v>
      </c>
      <c r="AV280" s="352">
        <v>5.0119588999999998</v>
      </c>
      <c r="AW280" s="352" t="s">
        <v>2346</v>
      </c>
    </row>
    <row r="281" spans="1:49">
      <c r="A281" s="352" t="s">
        <v>2347</v>
      </c>
      <c r="B281" s="352" t="s">
        <v>1898</v>
      </c>
      <c r="C281" s="352">
        <v>66</v>
      </c>
      <c r="D281" s="352" t="s">
        <v>356</v>
      </c>
      <c r="E281" s="352" t="s">
        <v>357</v>
      </c>
      <c r="F281" s="352">
        <v>0.86399999999999999</v>
      </c>
      <c r="G281" s="352" t="s">
        <v>764</v>
      </c>
      <c r="L281" s="352">
        <v>1366</v>
      </c>
      <c r="M281" s="352">
        <v>3.5979999999999999</v>
      </c>
      <c r="O281" s="352">
        <v>2.4900000000000002</v>
      </c>
      <c r="R281" s="352">
        <v>2.3719999999999999</v>
      </c>
      <c r="S281" s="352" t="s">
        <v>645</v>
      </c>
      <c r="T281" s="352">
        <v>0</v>
      </c>
      <c r="U281" s="352" t="s">
        <v>646</v>
      </c>
      <c r="V281" s="352" t="s">
        <v>673</v>
      </c>
      <c r="X281" s="352" t="s">
        <v>675</v>
      </c>
      <c r="Y281" s="352">
        <v>2</v>
      </c>
      <c r="Z281" s="352">
        <v>231.8</v>
      </c>
      <c r="AA281" s="352">
        <v>257.5</v>
      </c>
      <c r="AB281" s="352">
        <v>25.7</v>
      </c>
      <c r="AF281" s="352">
        <v>0.11799999999999999</v>
      </c>
      <c r="AJ281" s="352">
        <v>275</v>
      </c>
      <c r="AQ281" s="352" t="s">
        <v>1325</v>
      </c>
      <c r="AR281" s="352" t="s">
        <v>2348</v>
      </c>
      <c r="AS281" s="352">
        <v>0</v>
      </c>
      <c r="AV281" s="352">
        <v>4.9846240999999996</v>
      </c>
      <c r="AW281" s="352" t="s">
        <v>2346</v>
      </c>
    </row>
    <row r="282" spans="1:49">
      <c r="A282" s="352" t="s">
        <v>2349</v>
      </c>
      <c r="B282" s="352" t="s">
        <v>1898</v>
      </c>
      <c r="C282" s="352">
        <v>66</v>
      </c>
      <c r="D282" s="352" t="s">
        <v>356</v>
      </c>
      <c r="E282" s="352" t="s">
        <v>357</v>
      </c>
      <c r="F282" s="352">
        <v>0.86399999999999999</v>
      </c>
      <c r="L282" s="352">
        <v>22622</v>
      </c>
      <c r="M282" s="352">
        <v>9.7129999999999992</v>
      </c>
      <c r="O282" s="352">
        <v>129.517</v>
      </c>
      <c r="R282" s="352">
        <v>123.33499999999999</v>
      </c>
      <c r="S282" s="352" t="s">
        <v>645</v>
      </c>
      <c r="T282" s="352">
        <v>0</v>
      </c>
      <c r="U282" s="352" t="s">
        <v>646</v>
      </c>
      <c r="V282" s="352" t="s">
        <v>673</v>
      </c>
      <c r="X282" s="352" t="s">
        <v>675</v>
      </c>
      <c r="Y282" s="352">
        <v>3</v>
      </c>
      <c r="Z282" s="352">
        <v>412.8</v>
      </c>
      <c r="AA282" s="352">
        <v>465</v>
      </c>
      <c r="AB282" s="352">
        <v>52.3</v>
      </c>
      <c r="AF282" s="352">
        <v>6.1820000000000004</v>
      </c>
      <c r="AJ282" s="352">
        <v>4514</v>
      </c>
      <c r="AQ282" s="352" t="s">
        <v>2315</v>
      </c>
      <c r="AR282" s="352" t="s">
        <v>2350</v>
      </c>
      <c r="AS282" s="352">
        <v>0</v>
      </c>
      <c r="AV282" s="352">
        <v>5.0124715000000002</v>
      </c>
      <c r="AW282" s="352" t="s">
        <v>2346</v>
      </c>
    </row>
    <row r="283" spans="1:49">
      <c r="A283" s="352" t="s">
        <v>2351</v>
      </c>
      <c r="B283" s="352" t="s">
        <v>1898</v>
      </c>
      <c r="C283" s="352">
        <v>67</v>
      </c>
      <c r="D283" s="352" t="s">
        <v>358</v>
      </c>
      <c r="E283" s="352" t="s">
        <v>359</v>
      </c>
      <c r="F283" s="352">
        <v>0.78200000000000003</v>
      </c>
      <c r="H283" s="352">
        <v>10031</v>
      </c>
      <c r="I283" s="352">
        <v>0.436</v>
      </c>
      <c r="O283" s="352">
        <v>183.82</v>
      </c>
      <c r="P283" s="352">
        <v>182.45</v>
      </c>
      <c r="S283" s="352" t="s">
        <v>619</v>
      </c>
      <c r="T283" s="352">
        <v>0</v>
      </c>
      <c r="U283" s="352" t="s">
        <v>620</v>
      </c>
      <c r="V283" s="352" t="s">
        <v>1105</v>
      </c>
      <c r="X283" s="352" t="s">
        <v>1105</v>
      </c>
      <c r="Y283" s="352">
        <v>1</v>
      </c>
      <c r="Z283" s="352">
        <v>13.2</v>
      </c>
      <c r="AA283" s="352">
        <v>38.4</v>
      </c>
      <c r="AB283" s="352">
        <v>25.2</v>
      </c>
      <c r="AC283" s="352">
        <v>1.37</v>
      </c>
      <c r="AG283" s="352">
        <v>6847</v>
      </c>
      <c r="AK283" s="352" t="s">
        <v>1240</v>
      </c>
      <c r="AL283" s="352" t="s">
        <v>884</v>
      </c>
      <c r="AM283" s="352" t="s">
        <v>2248</v>
      </c>
      <c r="AS283" s="352">
        <v>0</v>
      </c>
      <c r="AT283" s="352">
        <v>0.68285470000000004</v>
      </c>
      <c r="AW283" s="352" t="s">
        <v>2352</v>
      </c>
    </row>
    <row r="284" spans="1:49">
      <c r="A284" s="352" t="s">
        <v>2353</v>
      </c>
      <c r="B284" s="352" t="s">
        <v>1898</v>
      </c>
      <c r="C284" s="352">
        <v>67</v>
      </c>
      <c r="D284" s="352" t="s">
        <v>358</v>
      </c>
      <c r="E284" s="352" t="s">
        <v>359</v>
      </c>
      <c r="F284" s="352">
        <v>0.78200000000000003</v>
      </c>
      <c r="H284" s="352">
        <v>10070</v>
      </c>
      <c r="I284" s="352">
        <v>0</v>
      </c>
      <c r="O284" s="352">
        <v>184.53800000000001</v>
      </c>
      <c r="P284" s="352">
        <v>183.16300000000001</v>
      </c>
      <c r="S284" s="352" t="s">
        <v>619</v>
      </c>
      <c r="T284" s="352">
        <v>0</v>
      </c>
      <c r="U284" s="352" t="s">
        <v>620</v>
      </c>
      <c r="V284" s="352" t="s">
        <v>1105</v>
      </c>
      <c r="X284" s="352" t="s">
        <v>1105</v>
      </c>
      <c r="Y284" s="352">
        <v>2</v>
      </c>
      <c r="Z284" s="352">
        <v>53.5</v>
      </c>
      <c r="AA284" s="352">
        <v>78.599999999999994</v>
      </c>
      <c r="AB284" s="352">
        <v>25.2</v>
      </c>
      <c r="AC284" s="352">
        <v>1.375</v>
      </c>
      <c r="AG284" s="352">
        <v>6871</v>
      </c>
      <c r="AK284" s="352" t="s">
        <v>656</v>
      </c>
      <c r="AL284" s="352" t="s">
        <v>708</v>
      </c>
      <c r="AM284" s="352" t="s">
        <v>1830</v>
      </c>
      <c r="AS284" s="352">
        <v>1</v>
      </c>
      <c r="AT284" s="352">
        <v>0.68255719999999998</v>
      </c>
      <c r="AW284" s="352" t="s">
        <v>2352</v>
      </c>
    </row>
    <row r="285" spans="1:49">
      <c r="A285" s="352" t="s">
        <v>2354</v>
      </c>
      <c r="B285" s="352" t="s">
        <v>1898</v>
      </c>
      <c r="C285" s="352">
        <v>67</v>
      </c>
      <c r="D285" s="352" t="s">
        <v>358</v>
      </c>
      <c r="E285" s="352" t="s">
        <v>359</v>
      </c>
      <c r="F285" s="352">
        <v>0.78200000000000003</v>
      </c>
      <c r="G285" s="352" t="s">
        <v>630</v>
      </c>
      <c r="H285" s="352">
        <v>712</v>
      </c>
      <c r="I285" s="352">
        <v>3.8119999999999998</v>
      </c>
      <c r="N285" s="352">
        <v>3.6494551999999998</v>
      </c>
      <c r="O285" s="352">
        <v>16.713999999999999</v>
      </c>
      <c r="P285" s="352">
        <v>16.588999999999999</v>
      </c>
      <c r="S285" s="352" t="s">
        <v>619</v>
      </c>
      <c r="T285" s="352">
        <v>0</v>
      </c>
      <c r="U285" s="352" t="s">
        <v>620</v>
      </c>
      <c r="V285" s="352" t="s">
        <v>1105</v>
      </c>
      <c r="X285" s="352" t="s">
        <v>1105</v>
      </c>
      <c r="Y285" s="352">
        <v>3</v>
      </c>
      <c r="Z285" s="352">
        <v>78.599999999999994</v>
      </c>
      <c r="AA285" s="352">
        <v>142.19999999999999</v>
      </c>
      <c r="AB285" s="352">
        <v>63.5</v>
      </c>
      <c r="AC285" s="352">
        <v>0.125</v>
      </c>
      <c r="AG285" s="352">
        <v>488</v>
      </c>
      <c r="AK285" s="352" t="s">
        <v>656</v>
      </c>
      <c r="AL285" s="352" t="s">
        <v>708</v>
      </c>
      <c r="AM285" s="352" t="s">
        <v>1830</v>
      </c>
      <c r="AS285" s="352">
        <v>0</v>
      </c>
      <c r="AT285" s="352">
        <v>0.68515899999999996</v>
      </c>
      <c r="AW285" s="352" t="s">
        <v>2352</v>
      </c>
    </row>
    <row r="286" spans="1:49">
      <c r="A286" s="352" t="s">
        <v>2355</v>
      </c>
      <c r="B286" s="352" t="s">
        <v>1898</v>
      </c>
      <c r="C286" s="352">
        <v>67</v>
      </c>
      <c r="D286" s="352" t="s">
        <v>358</v>
      </c>
      <c r="E286" s="352" t="s">
        <v>359</v>
      </c>
      <c r="F286" s="352">
        <v>0.78200000000000003</v>
      </c>
      <c r="G286" s="352" t="s">
        <v>634</v>
      </c>
      <c r="J286" s="352">
        <v>3740</v>
      </c>
      <c r="K286" s="352">
        <v>2.8879999999999999</v>
      </c>
      <c r="N286" s="352">
        <v>46.297910399999999</v>
      </c>
      <c r="O286" s="352">
        <v>113.18600000000001</v>
      </c>
      <c r="Q286" s="352">
        <v>111.392</v>
      </c>
      <c r="S286" s="352" t="s">
        <v>635</v>
      </c>
      <c r="T286" s="352">
        <v>89</v>
      </c>
      <c r="U286" s="352" t="s">
        <v>620</v>
      </c>
      <c r="V286" s="352" t="s">
        <v>1105</v>
      </c>
      <c r="X286" s="352" t="s">
        <v>1105</v>
      </c>
      <c r="Y286" s="352">
        <v>4</v>
      </c>
      <c r="Z286" s="352">
        <v>200.7</v>
      </c>
      <c r="AA286" s="352">
        <v>293.7</v>
      </c>
      <c r="AB286" s="352">
        <v>93.1</v>
      </c>
      <c r="AD286" s="352">
        <v>1.3240000000000001</v>
      </c>
      <c r="AE286" s="352">
        <v>0.47</v>
      </c>
      <c r="AH286" s="352">
        <v>4476</v>
      </c>
      <c r="AI286" s="352">
        <v>5268</v>
      </c>
      <c r="AN286" s="352" t="s">
        <v>642</v>
      </c>
      <c r="AO286" s="352" t="s">
        <v>722</v>
      </c>
      <c r="AP286" s="352" t="s">
        <v>2356</v>
      </c>
      <c r="AS286" s="352">
        <v>0</v>
      </c>
      <c r="AU286" s="352">
        <v>1.1887942</v>
      </c>
      <c r="AW286" s="352" t="s">
        <v>2352</v>
      </c>
    </row>
    <row r="287" spans="1:49">
      <c r="A287" s="352" t="s">
        <v>2357</v>
      </c>
      <c r="B287" s="352" t="s">
        <v>1898</v>
      </c>
      <c r="C287" s="352">
        <v>67</v>
      </c>
      <c r="D287" s="352" t="s">
        <v>358</v>
      </c>
      <c r="E287" s="352" t="s">
        <v>359</v>
      </c>
      <c r="F287" s="352">
        <v>0.78200000000000003</v>
      </c>
      <c r="J287" s="352">
        <v>6387</v>
      </c>
      <c r="K287" s="352">
        <v>-10.853</v>
      </c>
      <c r="O287" s="352">
        <v>181.83</v>
      </c>
      <c r="Q287" s="352">
        <v>178.982</v>
      </c>
      <c r="S287" s="352" t="s">
        <v>635</v>
      </c>
      <c r="T287" s="352">
        <v>89</v>
      </c>
      <c r="U287" s="352" t="s">
        <v>620</v>
      </c>
      <c r="V287" s="352" t="s">
        <v>1105</v>
      </c>
      <c r="X287" s="352" t="s">
        <v>1105</v>
      </c>
      <c r="Y287" s="352">
        <v>5</v>
      </c>
      <c r="Z287" s="352">
        <v>438.4</v>
      </c>
      <c r="AA287" s="352">
        <v>473</v>
      </c>
      <c r="AB287" s="352">
        <v>34.6</v>
      </c>
      <c r="AD287" s="352">
        <v>2.1</v>
      </c>
      <c r="AE287" s="352">
        <v>0.748</v>
      </c>
      <c r="AH287" s="352">
        <v>7490</v>
      </c>
      <c r="AI287" s="352">
        <v>8893</v>
      </c>
      <c r="AN287" s="352" t="s">
        <v>891</v>
      </c>
      <c r="AO287" s="352" t="s">
        <v>1427</v>
      </c>
      <c r="AP287" s="352" t="s">
        <v>2325</v>
      </c>
      <c r="AS287" s="352">
        <v>0</v>
      </c>
      <c r="AU287" s="352">
        <v>1.1732362999999999</v>
      </c>
      <c r="AW287" s="352" t="s">
        <v>2352</v>
      </c>
    </row>
    <row r="288" spans="1:49">
      <c r="A288" s="352" t="s">
        <v>2358</v>
      </c>
      <c r="B288" s="352" t="s">
        <v>1898</v>
      </c>
      <c r="C288" s="352">
        <v>67</v>
      </c>
      <c r="D288" s="352" t="s">
        <v>358</v>
      </c>
      <c r="E288" s="352" t="s">
        <v>359</v>
      </c>
      <c r="F288" s="352">
        <v>0.78200000000000003</v>
      </c>
      <c r="J288" s="352">
        <v>6371</v>
      </c>
      <c r="K288" s="352">
        <v>-11.5</v>
      </c>
      <c r="O288" s="352">
        <v>182.07300000000001</v>
      </c>
      <c r="Q288" s="352">
        <v>179.22300000000001</v>
      </c>
      <c r="S288" s="352" t="s">
        <v>635</v>
      </c>
      <c r="T288" s="352">
        <v>89</v>
      </c>
      <c r="U288" s="352" t="s">
        <v>620</v>
      </c>
      <c r="V288" s="352" t="s">
        <v>1105</v>
      </c>
      <c r="X288" s="352" t="s">
        <v>1105</v>
      </c>
      <c r="Y288" s="352">
        <v>6</v>
      </c>
      <c r="Z288" s="352">
        <v>488.1</v>
      </c>
      <c r="AA288" s="352">
        <v>523.29999999999995</v>
      </c>
      <c r="AB288" s="352">
        <v>35.200000000000003</v>
      </c>
      <c r="AD288" s="352">
        <v>2.101</v>
      </c>
      <c r="AE288" s="352">
        <v>0.748</v>
      </c>
      <c r="AH288" s="352">
        <v>7468</v>
      </c>
      <c r="AI288" s="352">
        <v>8864</v>
      </c>
      <c r="AN288" s="352" t="s">
        <v>891</v>
      </c>
      <c r="AO288" s="352" t="s">
        <v>974</v>
      </c>
      <c r="AP288" s="352" t="s">
        <v>1249</v>
      </c>
      <c r="AS288" s="352">
        <v>1</v>
      </c>
      <c r="AU288" s="352">
        <v>1.1724867999999999</v>
      </c>
      <c r="AW288" s="352" t="s">
        <v>2352</v>
      </c>
    </row>
    <row r="289" spans="1:49">
      <c r="A289" s="352" t="s">
        <v>2359</v>
      </c>
      <c r="B289" s="352" t="s">
        <v>2360</v>
      </c>
      <c r="C289" s="352">
        <v>68</v>
      </c>
      <c r="D289" s="352" t="s">
        <v>358</v>
      </c>
      <c r="E289" s="352" t="s">
        <v>359</v>
      </c>
      <c r="F289" s="352">
        <v>0.78200000000000003</v>
      </c>
      <c r="L289" s="352">
        <v>22729</v>
      </c>
      <c r="M289" s="352">
        <v>9.6</v>
      </c>
      <c r="O289" s="352">
        <v>132.10400000000001</v>
      </c>
      <c r="R289" s="352">
        <v>125.79900000000001</v>
      </c>
      <c r="S289" s="352" t="s">
        <v>645</v>
      </c>
      <c r="T289" s="352">
        <v>0</v>
      </c>
      <c r="U289" s="352" t="s">
        <v>646</v>
      </c>
      <c r="V289" s="352" t="s">
        <v>673</v>
      </c>
      <c r="X289" s="352" t="s">
        <v>675</v>
      </c>
      <c r="Y289" s="352">
        <v>1</v>
      </c>
      <c r="Z289" s="352">
        <v>29.7</v>
      </c>
      <c r="AA289" s="352">
        <v>83.2</v>
      </c>
      <c r="AB289" s="352">
        <v>53.5</v>
      </c>
      <c r="AF289" s="352">
        <v>6.306</v>
      </c>
      <c r="AJ289" s="352">
        <v>4537</v>
      </c>
      <c r="AQ289" s="352" t="s">
        <v>1005</v>
      </c>
      <c r="AR289" s="352" t="s">
        <v>2361</v>
      </c>
      <c r="AS289" s="352">
        <v>1</v>
      </c>
      <c r="AV289" s="352">
        <v>5.0124312</v>
      </c>
      <c r="AW289" s="352" t="s">
        <v>2362</v>
      </c>
    </row>
    <row r="290" spans="1:49">
      <c r="A290" s="352" t="s">
        <v>2363</v>
      </c>
      <c r="B290" s="352" t="s">
        <v>2360</v>
      </c>
      <c r="C290" s="352">
        <v>68</v>
      </c>
      <c r="D290" s="352" t="s">
        <v>358</v>
      </c>
      <c r="E290" s="352" t="s">
        <v>359</v>
      </c>
      <c r="F290" s="352">
        <v>0.78200000000000003</v>
      </c>
      <c r="G290" s="352" t="s">
        <v>764</v>
      </c>
      <c r="L290" s="352">
        <v>1118</v>
      </c>
      <c r="M290" s="352">
        <v>14.865</v>
      </c>
      <c r="O290" s="352">
        <v>1.82</v>
      </c>
      <c r="R290" s="352">
        <v>1.7330000000000001</v>
      </c>
      <c r="S290" s="352" t="s">
        <v>645</v>
      </c>
      <c r="T290" s="352">
        <v>0</v>
      </c>
      <c r="U290" s="352" t="s">
        <v>646</v>
      </c>
      <c r="V290" s="352" t="s">
        <v>673</v>
      </c>
      <c r="X290" s="352" t="s">
        <v>675</v>
      </c>
      <c r="Y290" s="352">
        <v>2</v>
      </c>
      <c r="Z290" s="352">
        <v>232</v>
      </c>
      <c r="AA290" s="352">
        <v>255.2</v>
      </c>
      <c r="AB290" s="352">
        <v>23.2</v>
      </c>
      <c r="AF290" s="352">
        <v>8.6999999999999994E-2</v>
      </c>
      <c r="AJ290" s="352">
        <v>223</v>
      </c>
      <c r="AQ290" s="352" t="s">
        <v>1738</v>
      </c>
      <c r="AR290" s="352" t="s">
        <v>1524</v>
      </c>
      <c r="AS290" s="352">
        <v>0</v>
      </c>
      <c r="AV290" s="352">
        <v>5.0364126999999996</v>
      </c>
      <c r="AW290" s="352" t="s">
        <v>2362</v>
      </c>
    </row>
    <row r="291" spans="1:49">
      <c r="A291" s="352" t="s">
        <v>2364</v>
      </c>
      <c r="B291" s="352" t="s">
        <v>2360</v>
      </c>
      <c r="C291" s="352">
        <v>68</v>
      </c>
      <c r="D291" s="352" t="s">
        <v>358</v>
      </c>
      <c r="E291" s="352" t="s">
        <v>359</v>
      </c>
      <c r="F291" s="352">
        <v>0.78200000000000003</v>
      </c>
      <c r="L291" s="352">
        <v>22648</v>
      </c>
      <c r="M291" s="352">
        <v>9.7460000000000004</v>
      </c>
      <c r="O291" s="352">
        <v>129.45599999999999</v>
      </c>
      <c r="R291" s="352">
        <v>123.276</v>
      </c>
      <c r="S291" s="352" t="s">
        <v>645</v>
      </c>
      <c r="T291" s="352">
        <v>0</v>
      </c>
      <c r="U291" s="352" t="s">
        <v>646</v>
      </c>
      <c r="V291" s="352" t="s">
        <v>673</v>
      </c>
      <c r="X291" s="352" t="s">
        <v>675</v>
      </c>
      <c r="Y291" s="352">
        <v>3</v>
      </c>
      <c r="Z291" s="352">
        <v>412.8</v>
      </c>
      <c r="AA291" s="352">
        <v>465</v>
      </c>
      <c r="AB291" s="352">
        <v>52.3</v>
      </c>
      <c r="AF291" s="352">
        <v>6.18</v>
      </c>
      <c r="AJ291" s="352">
        <v>4519</v>
      </c>
      <c r="AQ291" s="352" t="s">
        <v>2315</v>
      </c>
      <c r="AR291" s="352" t="s">
        <v>2365</v>
      </c>
      <c r="AS291" s="352">
        <v>0</v>
      </c>
      <c r="AV291" s="352">
        <v>5.0130954000000001</v>
      </c>
      <c r="AW291" s="352" t="s">
        <v>2362</v>
      </c>
    </row>
    <row r="292" spans="1:49">
      <c r="A292" s="352" t="s">
        <v>2366</v>
      </c>
      <c r="B292" s="352" t="s">
        <v>2360</v>
      </c>
      <c r="C292" s="352">
        <v>69</v>
      </c>
      <c r="D292" s="352" t="s">
        <v>360</v>
      </c>
      <c r="E292" s="352" t="s">
        <v>361</v>
      </c>
      <c r="F292" s="352">
        <v>0.79400000000000004</v>
      </c>
      <c r="H292" s="352">
        <v>10050</v>
      </c>
      <c r="I292" s="352">
        <v>0.42399999999999999</v>
      </c>
      <c r="O292" s="352">
        <v>183.803</v>
      </c>
      <c r="P292" s="352">
        <v>182.43299999999999</v>
      </c>
      <c r="S292" s="352" t="s">
        <v>619</v>
      </c>
      <c r="T292" s="352">
        <v>0</v>
      </c>
      <c r="U292" s="352" t="s">
        <v>620</v>
      </c>
      <c r="V292" s="352" t="s">
        <v>1105</v>
      </c>
      <c r="X292" s="352" t="s">
        <v>1105</v>
      </c>
      <c r="Y292" s="352">
        <v>1</v>
      </c>
      <c r="Z292" s="352">
        <v>13.2</v>
      </c>
      <c r="AA292" s="352">
        <v>38.4</v>
      </c>
      <c r="AB292" s="352">
        <v>25.2</v>
      </c>
      <c r="AC292" s="352">
        <v>1.37</v>
      </c>
      <c r="AG292" s="352">
        <v>6861</v>
      </c>
      <c r="AK292" s="352" t="s">
        <v>1240</v>
      </c>
      <c r="AL292" s="352" t="s">
        <v>884</v>
      </c>
      <c r="AM292" s="352" t="s">
        <v>2367</v>
      </c>
      <c r="AS292" s="352">
        <v>0</v>
      </c>
      <c r="AT292" s="352">
        <v>0.68284869999999998</v>
      </c>
      <c r="AW292" s="352" t="s">
        <v>2368</v>
      </c>
    </row>
    <row r="293" spans="1:49">
      <c r="A293" s="352" t="s">
        <v>2369</v>
      </c>
      <c r="B293" s="352" t="s">
        <v>2360</v>
      </c>
      <c r="C293" s="352">
        <v>69</v>
      </c>
      <c r="D293" s="352" t="s">
        <v>360</v>
      </c>
      <c r="E293" s="352" t="s">
        <v>361</v>
      </c>
      <c r="F293" s="352">
        <v>0.79400000000000004</v>
      </c>
      <c r="H293" s="352">
        <v>10033</v>
      </c>
      <c r="I293" s="352">
        <v>0</v>
      </c>
      <c r="O293" s="352">
        <v>184.45500000000001</v>
      </c>
      <c r="P293" s="352">
        <v>183.08</v>
      </c>
      <c r="S293" s="352" t="s">
        <v>619</v>
      </c>
      <c r="T293" s="352">
        <v>0</v>
      </c>
      <c r="U293" s="352" t="s">
        <v>620</v>
      </c>
      <c r="V293" s="352" t="s">
        <v>1105</v>
      </c>
      <c r="X293" s="352" t="s">
        <v>1105</v>
      </c>
      <c r="Y293" s="352">
        <v>2</v>
      </c>
      <c r="Z293" s="352">
        <v>53.5</v>
      </c>
      <c r="AA293" s="352">
        <v>78.599999999999994</v>
      </c>
      <c r="AB293" s="352">
        <v>25.2</v>
      </c>
      <c r="AC293" s="352">
        <v>1.375</v>
      </c>
      <c r="AG293" s="352">
        <v>6847</v>
      </c>
      <c r="AK293" s="352" t="s">
        <v>656</v>
      </c>
      <c r="AL293" s="352" t="s">
        <v>708</v>
      </c>
      <c r="AM293" s="352" t="s">
        <v>2370</v>
      </c>
      <c r="AS293" s="352">
        <v>1</v>
      </c>
      <c r="AT293" s="352">
        <v>0.68255960000000004</v>
      </c>
      <c r="AW293" s="352" t="s">
        <v>2368</v>
      </c>
    </row>
    <row r="294" spans="1:49">
      <c r="A294" s="352" t="s">
        <v>2371</v>
      </c>
      <c r="B294" s="352" t="s">
        <v>2360</v>
      </c>
      <c r="C294" s="352">
        <v>69</v>
      </c>
      <c r="D294" s="352" t="s">
        <v>360</v>
      </c>
      <c r="E294" s="352" t="s">
        <v>361</v>
      </c>
      <c r="F294" s="352">
        <v>0.79400000000000004</v>
      </c>
      <c r="G294" s="352" t="s">
        <v>630</v>
      </c>
      <c r="H294" s="352">
        <v>1435</v>
      </c>
      <c r="I294" s="352">
        <v>9.7720000000000002</v>
      </c>
      <c r="N294" s="352">
        <v>7.2598305999999999</v>
      </c>
      <c r="O294" s="352">
        <v>33.759</v>
      </c>
      <c r="P294" s="352">
        <v>33.505000000000003</v>
      </c>
      <c r="S294" s="352" t="s">
        <v>619</v>
      </c>
      <c r="T294" s="352">
        <v>0</v>
      </c>
      <c r="U294" s="352" t="s">
        <v>620</v>
      </c>
      <c r="V294" s="352" t="s">
        <v>1105</v>
      </c>
      <c r="X294" s="352" t="s">
        <v>1105</v>
      </c>
      <c r="Y294" s="352">
        <v>3</v>
      </c>
      <c r="Z294" s="352">
        <v>78.599999999999994</v>
      </c>
      <c r="AA294" s="352">
        <v>146.6</v>
      </c>
      <c r="AB294" s="352">
        <v>67.900000000000006</v>
      </c>
      <c r="AC294" s="352">
        <v>0.254</v>
      </c>
      <c r="AG294" s="352">
        <v>989</v>
      </c>
      <c r="AK294" s="352" t="s">
        <v>656</v>
      </c>
      <c r="AL294" s="352" t="s">
        <v>708</v>
      </c>
      <c r="AM294" s="352" t="s">
        <v>2370</v>
      </c>
      <c r="AS294" s="352">
        <v>0</v>
      </c>
      <c r="AT294" s="352">
        <v>0.68922930000000004</v>
      </c>
      <c r="AW294" s="352" t="s">
        <v>2368</v>
      </c>
    </row>
    <row r="295" spans="1:49">
      <c r="A295" s="352" t="s">
        <v>2372</v>
      </c>
      <c r="B295" s="352" t="s">
        <v>2360</v>
      </c>
      <c r="C295" s="352">
        <v>69</v>
      </c>
      <c r="D295" s="352" t="s">
        <v>360</v>
      </c>
      <c r="E295" s="352" t="s">
        <v>361</v>
      </c>
      <c r="F295" s="352">
        <v>0.79400000000000004</v>
      </c>
      <c r="G295" s="352" t="s">
        <v>634</v>
      </c>
      <c r="J295" s="352">
        <v>4026</v>
      </c>
      <c r="K295" s="352">
        <v>4.7489999999999997</v>
      </c>
      <c r="N295" s="352">
        <v>49.736234000000003</v>
      </c>
      <c r="O295" s="352">
        <v>123.458</v>
      </c>
      <c r="Q295" s="352">
        <v>121.499</v>
      </c>
      <c r="S295" s="352" t="s">
        <v>635</v>
      </c>
      <c r="T295" s="352">
        <v>89</v>
      </c>
      <c r="U295" s="352" t="s">
        <v>620</v>
      </c>
      <c r="V295" s="352" t="s">
        <v>1105</v>
      </c>
      <c r="X295" s="352" t="s">
        <v>1105</v>
      </c>
      <c r="Y295" s="352">
        <v>4</v>
      </c>
      <c r="Z295" s="352">
        <v>200.7</v>
      </c>
      <c r="AA295" s="352">
        <v>296.3</v>
      </c>
      <c r="AB295" s="352">
        <v>95.6</v>
      </c>
      <c r="AD295" s="352">
        <v>1.4470000000000001</v>
      </c>
      <c r="AE295" s="352">
        <v>0.51200000000000001</v>
      </c>
      <c r="AH295" s="352">
        <v>4827</v>
      </c>
      <c r="AI295" s="352">
        <v>5670</v>
      </c>
      <c r="AN295" s="352" t="s">
        <v>832</v>
      </c>
      <c r="AO295" s="352" t="s">
        <v>667</v>
      </c>
      <c r="AP295" s="352" t="s">
        <v>2373</v>
      </c>
      <c r="AS295" s="352">
        <v>0</v>
      </c>
      <c r="AU295" s="352">
        <v>1.1908125000000001</v>
      </c>
      <c r="AW295" s="352" t="s">
        <v>2368</v>
      </c>
    </row>
    <row r="296" spans="1:49">
      <c r="A296" s="352" t="s">
        <v>2374</v>
      </c>
      <c r="B296" s="352" t="s">
        <v>2360</v>
      </c>
      <c r="C296" s="352">
        <v>69</v>
      </c>
      <c r="D296" s="352" t="s">
        <v>360</v>
      </c>
      <c r="E296" s="352" t="s">
        <v>361</v>
      </c>
      <c r="F296" s="352">
        <v>0.79400000000000004</v>
      </c>
      <c r="J296" s="352">
        <v>6397</v>
      </c>
      <c r="K296" s="352">
        <v>-10.853</v>
      </c>
      <c r="O296" s="352">
        <v>182.11699999999999</v>
      </c>
      <c r="Q296" s="352">
        <v>179.26400000000001</v>
      </c>
      <c r="S296" s="352" t="s">
        <v>635</v>
      </c>
      <c r="T296" s="352">
        <v>89</v>
      </c>
      <c r="U296" s="352" t="s">
        <v>620</v>
      </c>
      <c r="V296" s="352" t="s">
        <v>1105</v>
      </c>
      <c r="X296" s="352" t="s">
        <v>1105</v>
      </c>
      <c r="Y296" s="352">
        <v>5</v>
      </c>
      <c r="Z296" s="352">
        <v>437.8</v>
      </c>
      <c r="AA296" s="352">
        <v>473</v>
      </c>
      <c r="AB296" s="352">
        <v>35.200000000000003</v>
      </c>
      <c r="AD296" s="352">
        <v>2.1030000000000002</v>
      </c>
      <c r="AE296" s="352">
        <v>0.749</v>
      </c>
      <c r="AH296" s="352">
        <v>7502</v>
      </c>
      <c r="AI296" s="352">
        <v>8906</v>
      </c>
      <c r="AN296" s="352" t="s">
        <v>869</v>
      </c>
      <c r="AO296" s="352" t="s">
        <v>692</v>
      </c>
      <c r="AP296" s="352" t="s">
        <v>1142</v>
      </c>
      <c r="AS296" s="352">
        <v>0</v>
      </c>
      <c r="AU296" s="352">
        <v>1.1732111999999999</v>
      </c>
      <c r="AW296" s="352" t="s">
        <v>2368</v>
      </c>
    </row>
    <row r="297" spans="1:49">
      <c r="A297" s="352" t="s">
        <v>2375</v>
      </c>
      <c r="B297" s="352" t="s">
        <v>2360</v>
      </c>
      <c r="C297" s="352">
        <v>69</v>
      </c>
      <c r="D297" s="352" t="s">
        <v>360</v>
      </c>
      <c r="E297" s="352" t="s">
        <v>361</v>
      </c>
      <c r="F297" s="352">
        <v>0.79400000000000004</v>
      </c>
      <c r="J297" s="352">
        <v>6365</v>
      </c>
      <c r="K297" s="352">
        <v>-11.5</v>
      </c>
      <c r="O297" s="352">
        <v>182.32599999999999</v>
      </c>
      <c r="Q297" s="352">
        <v>179.47300000000001</v>
      </c>
      <c r="S297" s="352" t="s">
        <v>635</v>
      </c>
      <c r="T297" s="352">
        <v>89</v>
      </c>
      <c r="U297" s="352" t="s">
        <v>620</v>
      </c>
      <c r="V297" s="352" t="s">
        <v>1105</v>
      </c>
      <c r="X297" s="352" t="s">
        <v>1105</v>
      </c>
      <c r="Y297" s="352">
        <v>6</v>
      </c>
      <c r="Z297" s="352">
        <v>488.1</v>
      </c>
      <c r="AA297" s="352">
        <v>523.29999999999995</v>
      </c>
      <c r="AB297" s="352">
        <v>35.200000000000003</v>
      </c>
      <c r="AD297" s="352">
        <v>2.1040000000000001</v>
      </c>
      <c r="AE297" s="352">
        <v>0.749</v>
      </c>
      <c r="AH297" s="352">
        <v>7461</v>
      </c>
      <c r="AI297" s="352">
        <v>8855</v>
      </c>
      <c r="AN297" s="352" t="s">
        <v>869</v>
      </c>
      <c r="AO297" s="352" t="s">
        <v>974</v>
      </c>
      <c r="AP297" s="352" t="s">
        <v>2376</v>
      </c>
      <c r="AS297" s="352">
        <v>1</v>
      </c>
      <c r="AU297" s="352">
        <v>1.1724614</v>
      </c>
      <c r="AW297" s="352" t="s">
        <v>2368</v>
      </c>
    </row>
    <row r="298" spans="1:49">
      <c r="A298" s="352" t="s">
        <v>2377</v>
      </c>
      <c r="B298" s="352" t="s">
        <v>2360</v>
      </c>
      <c r="C298" s="352">
        <v>70</v>
      </c>
      <c r="D298" s="352" t="s">
        <v>360</v>
      </c>
      <c r="E298" s="352" t="s">
        <v>361</v>
      </c>
      <c r="F298" s="352">
        <v>0.79400000000000004</v>
      </c>
      <c r="L298" s="352">
        <v>22745</v>
      </c>
      <c r="M298" s="352">
        <v>9.6</v>
      </c>
      <c r="O298" s="352">
        <v>132.251</v>
      </c>
      <c r="R298" s="352">
        <v>125.938</v>
      </c>
      <c r="S298" s="352" t="s">
        <v>645</v>
      </c>
      <c r="T298" s="352">
        <v>0</v>
      </c>
      <c r="U298" s="352" t="s">
        <v>646</v>
      </c>
      <c r="V298" s="352" t="s">
        <v>673</v>
      </c>
      <c r="X298" s="352" t="s">
        <v>675</v>
      </c>
      <c r="Y298" s="352">
        <v>1</v>
      </c>
      <c r="Z298" s="352">
        <v>29.7</v>
      </c>
      <c r="AA298" s="352">
        <v>83.4</v>
      </c>
      <c r="AB298" s="352">
        <v>53.7</v>
      </c>
      <c r="AF298" s="352">
        <v>6.3129999999999997</v>
      </c>
      <c r="AJ298" s="352">
        <v>4539</v>
      </c>
      <c r="AQ298" s="352" t="s">
        <v>1028</v>
      </c>
      <c r="AR298" s="352" t="s">
        <v>2378</v>
      </c>
      <c r="AS298" s="352">
        <v>1</v>
      </c>
      <c r="AV298" s="352">
        <v>5.0128947000000004</v>
      </c>
      <c r="AW298" s="352" t="s">
        <v>2379</v>
      </c>
    </row>
    <row r="299" spans="1:49">
      <c r="A299" s="352" t="s">
        <v>2380</v>
      </c>
      <c r="B299" s="352" t="s">
        <v>2360</v>
      </c>
      <c r="C299" s="352">
        <v>70</v>
      </c>
      <c r="D299" s="352" t="s">
        <v>360</v>
      </c>
      <c r="E299" s="352" t="s">
        <v>361</v>
      </c>
      <c r="F299" s="352">
        <v>0.79400000000000004</v>
      </c>
      <c r="G299" s="352" t="s">
        <v>764</v>
      </c>
      <c r="L299" s="352">
        <v>3808</v>
      </c>
      <c r="M299" s="352">
        <v>1.601</v>
      </c>
      <c r="O299" s="352">
        <v>6.085</v>
      </c>
      <c r="R299" s="352">
        <v>5.7960000000000003</v>
      </c>
      <c r="S299" s="352" t="s">
        <v>645</v>
      </c>
      <c r="T299" s="352">
        <v>0</v>
      </c>
      <c r="U299" s="352" t="s">
        <v>646</v>
      </c>
      <c r="V299" s="352" t="s">
        <v>673</v>
      </c>
      <c r="X299" s="352" t="s">
        <v>675</v>
      </c>
      <c r="Y299" s="352">
        <v>2</v>
      </c>
      <c r="Z299" s="352">
        <v>231.8</v>
      </c>
      <c r="AA299" s="352">
        <v>260.2</v>
      </c>
      <c r="AB299" s="352">
        <v>28.4</v>
      </c>
      <c r="AF299" s="352">
        <v>0.28799999999999998</v>
      </c>
      <c r="AJ299" s="352">
        <v>769</v>
      </c>
      <c r="AQ299" s="352" t="s">
        <v>1170</v>
      </c>
      <c r="AR299" s="352" t="s">
        <v>2381</v>
      </c>
      <c r="AS299" s="352">
        <v>0</v>
      </c>
      <c r="AV299" s="352">
        <v>4.9764546000000003</v>
      </c>
      <c r="AW299" s="352" t="s">
        <v>2379</v>
      </c>
    </row>
    <row r="300" spans="1:49">
      <c r="A300" s="352" t="s">
        <v>2382</v>
      </c>
      <c r="B300" s="352" t="s">
        <v>2360</v>
      </c>
      <c r="C300" s="352">
        <v>70</v>
      </c>
      <c r="D300" s="352" t="s">
        <v>360</v>
      </c>
      <c r="E300" s="352" t="s">
        <v>361</v>
      </c>
      <c r="F300" s="352">
        <v>0.79400000000000004</v>
      </c>
      <c r="L300" s="352">
        <v>22630</v>
      </c>
      <c r="M300" s="352">
        <v>9.7200000000000006</v>
      </c>
      <c r="O300" s="352">
        <v>129.65199999999999</v>
      </c>
      <c r="R300" s="352">
        <v>123.46299999999999</v>
      </c>
      <c r="S300" s="352" t="s">
        <v>645</v>
      </c>
      <c r="T300" s="352">
        <v>0</v>
      </c>
      <c r="U300" s="352" t="s">
        <v>646</v>
      </c>
      <c r="V300" s="352" t="s">
        <v>673</v>
      </c>
      <c r="X300" s="352" t="s">
        <v>675</v>
      </c>
      <c r="Y300" s="352">
        <v>3</v>
      </c>
      <c r="Z300" s="352">
        <v>412.8</v>
      </c>
      <c r="AA300" s="352">
        <v>465</v>
      </c>
      <c r="AB300" s="352">
        <v>52.3</v>
      </c>
      <c r="AF300" s="352">
        <v>6.19</v>
      </c>
      <c r="AJ300" s="352">
        <v>4515</v>
      </c>
      <c r="AQ300" s="352" t="s">
        <v>988</v>
      </c>
      <c r="AR300" s="352" t="s">
        <v>2383</v>
      </c>
      <c r="AS300" s="352">
        <v>0</v>
      </c>
      <c r="AV300" s="352">
        <v>5.0134432999999996</v>
      </c>
      <c r="AW300" s="352" t="s">
        <v>2379</v>
      </c>
    </row>
    <row r="301" spans="1:49">
      <c r="A301" s="352" t="s">
        <v>2384</v>
      </c>
      <c r="B301" s="352" t="s">
        <v>2360</v>
      </c>
      <c r="C301" s="352">
        <v>71</v>
      </c>
      <c r="D301" s="352" t="s">
        <v>362</v>
      </c>
      <c r="E301" s="352" t="s">
        <v>363</v>
      </c>
      <c r="F301" s="352">
        <v>0.78800000000000003</v>
      </c>
      <c r="H301" s="352">
        <v>10030</v>
      </c>
      <c r="I301" s="352">
        <v>0.443</v>
      </c>
      <c r="O301" s="352">
        <v>183.56299999999999</v>
      </c>
      <c r="P301" s="352">
        <v>182.19399999999999</v>
      </c>
      <c r="S301" s="352" t="s">
        <v>619</v>
      </c>
      <c r="T301" s="352">
        <v>0</v>
      </c>
      <c r="U301" s="352" t="s">
        <v>620</v>
      </c>
      <c r="V301" s="352" t="s">
        <v>1105</v>
      </c>
      <c r="X301" s="352" t="s">
        <v>1105</v>
      </c>
      <c r="Y301" s="352">
        <v>1</v>
      </c>
      <c r="Z301" s="352">
        <v>13.2</v>
      </c>
      <c r="AA301" s="352">
        <v>38.4</v>
      </c>
      <c r="AB301" s="352">
        <v>25.2</v>
      </c>
      <c r="AC301" s="352">
        <v>1.369</v>
      </c>
      <c r="AG301" s="352">
        <v>6847</v>
      </c>
      <c r="AK301" s="352" t="s">
        <v>1347</v>
      </c>
      <c r="AL301" s="352" t="s">
        <v>924</v>
      </c>
      <c r="AM301" s="352" t="s">
        <v>2385</v>
      </c>
      <c r="AS301" s="352">
        <v>0</v>
      </c>
      <c r="AT301" s="352">
        <v>0.6828767</v>
      </c>
      <c r="AW301" s="352" t="s">
        <v>2386</v>
      </c>
    </row>
    <row r="302" spans="1:49">
      <c r="A302" s="352" t="s">
        <v>2387</v>
      </c>
      <c r="B302" s="352" t="s">
        <v>2360</v>
      </c>
      <c r="C302" s="352">
        <v>71</v>
      </c>
      <c r="D302" s="352" t="s">
        <v>362</v>
      </c>
      <c r="E302" s="352" t="s">
        <v>363</v>
      </c>
      <c r="F302" s="352">
        <v>0.78800000000000003</v>
      </c>
      <c r="H302" s="352">
        <v>10033</v>
      </c>
      <c r="I302" s="352">
        <v>0</v>
      </c>
      <c r="O302" s="352">
        <v>184.328</v>
      </c>
      <c r="P302" s="352">
        <v>182.95400000000001</v>
      </c>
      <c r="S302" s="352" t="s">
        <v>619</v>
      </c>
      <c r="T302" s="352">
        <v>0</v>
      </c>
      <c r="U302" s="352" t="s">
        <v>620</v>
      </c>
      <c r="V302" s="352" t="s">
        <v>1105</v>
      </c>
      <c r="X302" s="352" t="s">
        <v>1105</v>
      </c>
      <c r="Y302" s="352">
        <v>2</v>
      </c>
      <c r="Z302" s="352">
        <v>53.5</v>
      </c>
      <c r="AA302" s="352">
        <v>78.599999999999994</v>
      </c>
      <c r="AB302" s="352">
        <v>25.2</v>
      </c>
      <c r="AC302" s="352">
        <v>1.3740000000000001</v>
      </c>
      <c r="AG302" s="352">
        <v>6846</v>
      </c>
      <c r="AK302" s="352" t="s">
        <v>682</v>
      </c>
      <c r="AL302" s="352" t="s">
        <v>749</v>
      </c>
      <c r="AM302" s="352" t="s">
        <v>1760</v>
      </c>
      <c r="AS302" s="352">
        <v>1</v>
      </c>
      <c r="AT302" s="352">
        <v>0.68257429999999997</v>
      </c>
      <c r="AW302" s="352" t="s">
        <v>2386</v>
      </c>
    </row>
    <row r="303" spans="1:49">
      <c r="A303" s="352" t="s">
        <v>2388</v>
      </c>
      <c r="B303" s="352" t="s">
        <v>2360</v>
      </c>
      <c r="C303" s="352">
        <v>71</v>
      </c>
      <c r="D303" s="352" t="s">
        <v>362</v>
      </c>
      <c r="E303" s="352" t="s">
        <v>363</v>
      </c>
      <c r="F303" s="352">
        <v>0.78800000000000003</v>
      </c>
      <c r="G303" s="352" t="s">
        <v>630</v>
      </c>
      <c r="H303" s="352">
        <v>1551</v>
      </c>
      <c r="I303" s="352">
        <v>9.9359999999999999</v>
      </c>
      <c r="N303" s="352">
        <v>7.8910491</v>
      </c>
      <c r="O303" s="352">
        <v>36.415999999999997</v>
      </c>
      <c r="P303" s="352">
        <v>36.142000000000003</v>
      </c>
      <c r="S303" s="352" t="s">
        <v>619</v>
      </c>
      <c r="T303" s="352">
        <v>0</v>
      </c>
      <c r="U303" s="352" t="s">
        <v>620</v>
      </c>
      <c r="V303" s="352" t="s">
        <v>1105</v>
      </c>
      <c r="X303" s="352" t="s">
        <v>1105</v>
      </c>
      <c r="Y303" s="352">
        <v>3</v>
      </c>
      <c r="Z303" s="352">
        <v>78.599999999999994</v>
      </c>
      <c r="AA303" s="352">
        <v>146.6</v>
      </c>
      <c r="AB303" s="352">
        <v>67.900000000000006</v>
      </c>
      <c r="AC303" s="352">
        <v>0.27400000000000002</v>
      </c>
      <c r="AG303" s="352">
        <v>1069</v>
      </c>
      <c r="AK303" s="352" t="s">
        <v>682</v>
      </c>
      <c r="AL303" s="352" t="s">
        <v>749</v>
      </c>
      <c r="AM303" s="352" t="s">
        <v>1760</v>
      </c>
      <c r="AS303" s="352">
        <v>0</v>
      </c>
      <c r="AT303" s="352">
        <v>0.68935619999999997</v>
      </c>
      <c r="AW303" s="352" t="s">
        <v>2386</v>
      </c>
    </row>
    <row r="304" spans="1:49">
      <c r="A304" s="352" t="s">
        <v>2389</v>
      </c>
      <c r="B304" s="352" t="s">
        <v>2360</v>
      </c>
      <c r="C304" s="352">
        <v>71</v>
      </c>
      <c r="D304" s="352" t="s">
        <v>362</v>
      </c>
      <c r="E304" s="352" t="s">
        <v>363</v>
      </c>
      <c r="F304" s="352">
        <v>0.78800000000000003</v>
      </c>
      <c r="G304" s="352" t="s">
        <v>634</v>
      </c>
      <c r="J304" s="352">
        <v>4523</v>
      </c>
      <c r="K304" s="352">
        <v>10.840999999999999</v>
      </c>
      <c r="N304" s="352">
        <v>56.430096599999999</v>
      </c>
      <c r="O304" s="352">
        <v>139.01499999999999</v>
      </c>
      <c r="Q304" s="352">
        <v>136.80000000000001</v>
      </c>
      <c r="S304" s="352" t="s">
        <v>635</v>
      </c>
      <c r="T304" s="352">
        <v>89</v>
      </c>
      <c r="U304" s="352" t="s">
        <v>620</v>
      </c>
      <c r="V304" s="352" t="s">
        <v>1105</v>
      </c>
      <c r="X304" s="352" t="s">
        <v>1105</v>
      </c>
      <c r="Y304" s="352">
        <v>4</v>
      </c>
      <c r="Z304" s="352">
        <v>200.7</v>
      </c>
      <c r="AA304" s="352">
        <v>296.3</v>
      </c>
      <c r="AB304" s="352">
        <v>95.6</v>
      </c>
      <c r="AD304" s="352">
        <v>1.6379999999999999</v>
      </c>
      <c r="AE304" s="352">
        <v>0.57699999999999996</v>
      </c>
      <c r="AH304" s="352">
        <v>5456</v>
      </c>
      <c r="AI304" s="352">
        <v>6367</v>
      </c>
      <c r="AN304" s="352" t="s">
        <v>736</v>
      </c>
      <c r="AO304" s="352" t="s">
        <v>2236</v>
      </c>
      <c r="AP304" s="352" t="s">
        <v>2283</v>
      </c>
      <c r="AS304" s="352">
        <v>0</v>
      </c>
      <c r="AU304" s="352">
        <v>1.1975575000000001</v>
      </c>
      <c r="AW304" s="352" t="s">
        <v>2386</v>
      </c>
    </row>
    <row r="305" spans="1:49">
      <c r="A305" s="352" t="s">
        <v>2390</v>
      </c>
      <c r="B305" s="352" t="s">
        <v>2360</v>
      </c>
      <c r="C305" s="352">
        <v>71</v>
      </c>
      <c r="D305" s="352" t="s">
        <v>362</v>
      </c>
      <c r="E305" s="352" t="s">
        <v>363</v>
      </c>
      <c r="F305" s="352">
        <v>0.78800000000000003</v>
      </c>
      <c r="J305" s="352">
        <v>6384</v>
      </c>
      <c r="K305" s="352">
        <v>-10.907</v>
      </c>
      <c r="O305" s="352">
        <v>182.25899999999999</v>
      </c>
      <c r="Q305" s="352">
        <v>179.405</v>
      </c>
      <c r="S305" s="352" t="s">
        <v>635</v>
      </c>
      <c r="T305" s="352">
        <v>89</v>
      </c>
      <c r="U305" s="352" t="s">
        <v>620</v>
      </c>
      <c r="V305" s="352" t="s">
        <v>1105</v>
      </c>
      <c r="X305" s="352" t="s">
        <v>1105</v>
      </c>
      <c r="Y305" s="352">
        <v>5</v>
      </c>
      <c r="Z305" s="352">
        <v>437.8</v>
      </c>
      <c r="AA305" s="352">
        <v>473</v>
      </c>
      <c r="AB305" s="352">
        <v>35.200000000000003</v>
      </c>
      <c r="AD305" s="352">
        <v>2.105</v>
      </c>
      <c r="AE305" s="352">
        <v>0.75</v>
      </c>
      <c r="AH305" s="352">
        <v>7487</v>
      </c>
      <c r="AI305" s="352">
        <v>8888</v>
      </c>
      <c r="AN305" s="352" t="s">
        <v>666</v>
      </c>
      <c r="AO305" s="352" t="s">
        <v>974</v>
      </c>
      <c r="AP305" s="352" t="s">
        <v>1249</v>
      </c>
      <c r="AS305" s="352">
        <v>0</v>
      </c>
      <c r="AU305" s="352">
        <v>1.1731703</v>
      </c>
      <c r="AW305" s="352" t="s">
        <v>2386</v>
      </c>
    </row>
    <row r="306" spans="1:49">
      <c r="A306" s="352" t="s">
        <v>2391</v>
      </c>
      <c r="B306" s="352" t="s">
        <v>2360</v>
      </c>
      <c r="C306" s="352">
        <v>71</v>
      </c>
      <c r="D306" s="352" t="s">
        <v>362</v>
      </c>
      <c r="E306" s="352" t="s">
        <v>363</v>
      </c>
      <c r="F306" s="352">
        <v>0.78800000000000003</v>
      </c>
      <c r="J306" s="352">
        <v>6382</v>
      </c>
      <c r="K306" s="352">
        <v>-11.5</v>
      </c>
      <c r="O306" s="352">
        <v>182.625</v>
      </c>
      <c r="Q306" s="352">
        <v>179.767</v>
      </c>
      <c r="S306" s="352" t="s">
        <v>635</v>
      </c>
      <c r="T306" s="352">
        <v>89</v>
      </c>
      <c r="U306" s="352" t="s">
        <v>620</v>
      </c>
      <c r="V306" s="352" t="s">
        <v>1105</v>
      </c>
      <c r="X306" s="352" t="s">
        <v>1105</v>
      </c>
      <c r="Y306" s="352">
        <v>6</v>
      </c>
      <c r="Z306" s="352">
        <v>488.1</v>
      </c>
      <c r="AA306" s="352">
        <v>523.29999999999995</v>
      </c>
      <c r="AB306" s="352">
        <v>35.200000000000003</v>
      </c>
      <c r="AD306" s="352">
        <v>2.1080000000000001</v>
      </c>
      <c r="AE306" s="352">
        <v>0.751</v>
      </c>
      <c r="AH306" s="352">
        <v>7482</v>
      </c>
      <c r="AI306" s="352">
        <v>8880</v>
      </c>
      <c r="AN306" s="352" t="s">
        <v>869</v>
      </c>
      <c r="AO306" s="352" t="s">
        <v>1133</v>
      </c>
      <c r="AP306" s="352" t="s">
        <v>1215</v>
      </c>
      <c r="AS306" s="352">
        <v>1</v>
      </c>
      <c r="AU306" s="352">
        <v>1.1724813000000001</v>
      </c>
      <c r="AW306" s="352" t="s">
        <v>2386</v>
      </c>
    </row>
    <row r="307" spans="1:49">
      <c r="A307" s="352" t="s">
        <v>2392</v>
      </c>
      <c r="B307" s="352" t="s">
        <v>2360</v>
      </c>
      <c r="C307" s="352">
        <v>72</v>
      </c>
      <c r="D307" s="352" t="s">
        <v>362</v>
      </c>
      <c r="E307" s="352" t="s">
        <v>363</v>
      </c>
      <c r="F307" s="352">
        <v>0.78800000000000003</v>
      </c>
      <c r="L307" s="352">
        <v>22793</v>
      </c>
      <c r="M307" s="352">
        <v>9.6</v>
      </c>
      <c r="O307" s="352">
        <v>132.905</v>
      </c>
      <c r="R307" s="352">
        <v>126.562</v>
      </c>
      <c r="S307" s="352" t="s">
        <v>645</v>
      </c>
      <c r="T307" s="352">
        <v>0</v>
      </c>
      <c r="U307" s="352" t="s">
        <v>646</v>
      </c>
      <c r="V307" s="352" t="s">
        <v>673</v>
      </c>
      <c r="X307" s="352" t="s">
        <v>675</v>
      </c>
      <c r="Y307" s="352">
        <v>1</v>
      </c>
      <c r="Z307" s="352">
        <v>29.5</v>
      </c>
      <c r="AA307" s="352">
        <v>83.4</v>
      </c>
      <c r="AB307" s="352">
        <v>53.9</v>
      </c>
      <c r="AF307" s="352">
        <v>6.343</v>
      </c>
      <c r="AJ307" s="352">
        <v>4550</v>
      </c>
      <c r="AQ307" s="352" t="s">
        <v>2393</v>
      </c>
      <c r="AR307" s="352" t="s">
        <v>2394</v>
      </c>
      <c r="AS307" s="352">
        <v>1</v>
      </c>
      <c r="AV307" s="352">
        <v>5.0118269</v>
      </c>
      <c r="AW307" s="352" t="s">
        <v>2395</v>
      </c>
    </row>
    <row r="308" spans="1:49">
      <c r="A308" s="352" t="s">
        <v>2396</v>
      </c>
      <c r="B308" s="352" t="s">
        <v>2360</v>
      </c>
      <c r="C308" s="352">
        <v>72</v>
      </c>
      <c r="D308" s="352" t="s">
        <v>362</v>
      </c>
      <c r="E308" s="352" t="s">
        <v>363</v>
      </c>
      <c r="F308" s="352">
        <v>0.78800000000000003</v>
      </c>
      <c r="G308" s="352" t="s">
        <v>764</v>
      </c>
      <c r="L308" s="352">
        <v>3756</v>
      </c>
      <c r="M308" s="352">
        <v>0.63900000000000001</v>
      </c>
      <c r="O308" s="352">
        <v>5.883</v>
      </c>
      <c r="R308" s="352">
        <v>5.6040000000000001</v>
      </c>
      <c r="S308" s="352" t="s">
        <v>645</v>
      </c>
      <c r="T308" s="352">
        <v>0</v>
      </c>
      <c r="U308" s="352" t="s">
        <v>646</v>
      </c>
      <c r="V308" s="352" t="s">
        <v>673</v>
      </c>
      <c r="X308" s="352" t="s">
        <v>675</v>
      </c>
      <c r="Y308" s="352">
        <v>2</v>
      </c>
      <c r="Z308" s="352">
        <v>229.9</v>
      </c>
      <c r="AA308" s="352">
        <v>258.10000000000002</v>
      </c>
      <c r="AB308" s="352">
        <v>28.2</v>
      </c>
      <c r="AF308" s="352">
        <v>0.27900000000000003</v>
      </c>
      <c r="AJ308" s="352">
        <v>760</v>
      </c>
      <c r="AQ308" s="352" t="s">
        <v>1344</v>
      </c>
      <c r="AR308" s="352" t="s">
        <v>2397</v>
      </c>
      <c r="AS308" s="352">
        <v>0</v>
      </c>
      <c r="AV308" s="352">
        <v>4.9710143999999996</v>
      </c>
      <c r="AW308" s="352" t="s">
        <v>2395</v>
      </c>
    </row>
    <row r="309" spans="1:49">
      <c r="A309" s="352" t="s">
        <v>2398</v>
      </c>
      <c r="B309" s="352" t="s">
        <v>2360</v>
      </c>
      <c r="C309" s="352">
        <v>72</v>
      </c>
      <c r="D309" s="352" t="s">
        <v>362</v>
      </c>
      <c r="E309" s="352" t="s">
        <v>363</v>
      </c>
      <c r="F309" s="352">
        <v>0.78800000000000003</v>
      </c>
      <c r="L309" s="352">
        <v>22616</v>
      </c>
      <c r="M309" s="352">
        <v>9.73</v>
      </c>
      <c r="O309" s="352">
        <v>129.76900000000001</v>
      </c>
      <c r="R309" s="352">
        <v>123.575</v>
      </c>
      <c r="S309" s="352" t="s">
        <v>645</v>
      </c>
      <c r="T309" s="352">
        <v>0</v>
      </c>
      <c r="U309" s="352" t="s">
        <v>646</v>
      </c>
      <c r="V309" s="352" t="s">
        <v>673</v>
      </c>
      <c r="X309" s="352" t="s">
        <v>675</v>
      </c>
      <c r="Y309" s="352">
        <v>3</v>
      </c>
      <c r="Z309" s="352">
        <v>412.8</v>
      </c>
      <c r="AA309" s="352">
        <v>464.8</v>
      </c>
      <c r="AB309" s="352">
        <v>52</v>
      </c>
      <c r="AF309" s="352">
        <v>6.194</v>
      </c>
      <c r="AJ309" s="352">
        <v>4513</v>
      </c>
      <c r="AQ309" s="352" t="s">
        <v>2399</v>
      </c>
      <c r="AR309" s="352" t="s">
        <v>989</v>
      </c>
      <c r="AS309" s="352">
        <v>0</v>
      </c>
      <c r="AV309" s="352">
        <v>5.0124180000000003</v>
      </c>
      <c r="AW309" s="352" t="s">
        <v>2395</v>
      </c>
    </row>
    <row r="310" spans="1:49">
      <c r="A310" s="352" t="s">
        <v>2400</v>
      </c>
      <c r="B310" s="352" t="s">
        <v>2360</v>
      </c>
      <c r="C310" s="352">
        <v>73</v>
      </c>
      <c r="D310" s="352" t="s">
        <v>364</v>
      </c>
      <c r="E310" s="352" t="s">
        <v>365</v>
      </c>
      <c r="F310" s="352">
        <v>0.749</v>
      </c>
      <c r="H310" s="352">
        <v>10034</v>
      </c>
      <c r="I310" s="352">
        <v>0.42699999999999999</v>
      </c>
      <c r="O310" s="352">
        <v>183.48400000000001</v>
      </c>
      <c r="P310" s="352">
        <v>182.11600000000001</v>
      </c>
      <c r="S310" s="352" t="s">
        <v>619</v>
      </c>
      <c r="T310" s="352">
        <v>0</v>
      </c>
      <c r="U310" s="352" t="s">
        <v>620</v>
      </c>
      <c r="V310" s="352" t="s">
        <v>1083</v>
      </c>
      <c r="X310" s="352" t="s">
        <v>1083</v>
      </c>
      <c r="Y310" s="352">
        <v>1</v>
      </c>
      <c r="Z310" s="352">
        <v>13.2</v>
      </c>
      <c r="AA310" s="352">
        <v>38.4</v>
      </c>
      <c r="AB310" s="352">
        <v>25.2</v>
      </c>
      <c r="AC310" s="352">
        <v>1.3680000000000001</v>
      </c>
      <c r="AG310" s="352">
        <v>6851</v>
      </c>
      <c r="AK310" s="352" t="s">
        <v>1347</v>
      </c>
      <c r="AL310" s="352" t="s">
        <v>924</v>
      </c>
      <c r="AM310" s="352" t="s">
        <v>2401</v>
      </c>
      <c r="AS310" s="352">
        <v>0</v>
      </c>
      <c r="AT310" s="352">
        <v>0.68310479999999996</v>
      </c>
      <c r="AW310" s="352" t="s">
        <v>2402</v>
      </c>
    </row>
    <row r="311" spans="1:49">
      <c r="A311" s="352" t="s">
        <v>2403</v>
      </c>
      <c r="B311" s="352" t="s">
        <v>2360</v>
      </c>
      <c r="C311" s="352">
        <v>73</v>
      </c>
      <c r="D311" s="352" t="s">
        <v>364</v>
      </c>
      <c r="E311" s="352" t="s">
        <v>365</v>
      </c>
      <c r="F311" s="352">
        <v>0.749</v>
      </c>
      <c r="H311" s="352">
        <v>10026</v>
      </c>
      <c r="I311" s="352">
        <v>0</v>
      </c>
      <c r="O311" s="352">
        <v>184.12799999999999</v>
      </c>
      <c r="P311" s="352">
        <v>182.755</v>
      </c>
      <c r="S311" s="352" t="s">
        <v>619</v>
      </c>
      <c r="T311" s="352">
        <v>0</v>
      </c>
      <c r="U311" s="352" t="s">
        <v>620</v>
      </c>
      <c r="V311" s="352" t="s">
        <v>1083</v>
      </c>
      <c r="X311" s="352" t="s">
        <v>1083</v>
      </c>
      <c r="Y311" s="352">
        <v>2</v>
      </c>
      <c r="Z311" s="352">
        <v>53.5</v>
      </c>
      <c r="AA311" s="352">
        <v>78.599999999999994</v>
      </c>
      <c r="AB311" s="352">
        <v>25.2</v>
      </c>
      <c r="AC311" s="352">
        <v>1.373</v>
      </c>
      <c r="AG311" s="352">
        <v>6843</v>
      </c>
      <c r="AK311" s="352" t="s">
        <v>682</v>
      </c>
      <c r="AL311" s="352" t="s">
        <v>749</v>
      </c>
      <c r="AM311" s="352" t="s">
        <v>2404</v>
      </c>
      <c r="AS311" s="352">
        <v>1</v>
      </c>
      <c r="AT311" s="352">
        <v>0.68281329999999996</v>
      </c>
      <c r="AW311" s="352" t="s">
        <v>2402</v>
      </c>
    </row>
    <row r="312" spans="1:49">
      <c r="A312" s="352" t="s">
        <v>2405</v>
      </c>
      <c r="B312" s="352" t="s">
        <v>2360</v>
      </c>
      <c r="C312" s="352">
        <v>73</v>
      </c>
      <c r="D312" s="352" t="s">
        <v>364</v>
      </c>
      <c r="E312" s="352" t="s">
        <v>365</v>
      </c>
      <c r="F312" s="352">
        <v>0.749</v>
      </c>
      <c r="G312" s="352" t="s">
        <v>630</v>
      </c>
      <c r="H312" s="352">
        <v>1736</v>
      </c>
      <c r="I312" s="352">
        <v>9.3119999999999994</v>
      </c>
      <c r="N312" s="352">
        <v>9.3020060999999998</v>
      </c>
      <c r="O312" s="352">
        <v>40.802999999999997</v>
      </c>
      <c r="P312" s="352">
        <v>40.496000000000002</v>
      </c>
      <c r="S312" s="352" t="s">
        <v>619</v>
      </c>
      <c r="T312" s="352">
        <v>0</v>
      </c>
      <c r="U312" s="352" t="s">
        <v>620</v>
      </c>
      <c r="V312" s="352" t="s">
        <v>1083</v>
      </c>
      <c r="X312" s="352" t="s">
        <v>1083</v>
      </c>
      <c r="Y312" s="352">
        <v>3</v>
      </c>
      <c r="Z312" s="352">
        <v>78.599999999999994</v>
      </c>
      <c r="AA312" s="352">
        <v>147.80000000000001</v>
      </c>
      <c r="AB312" s="352">
        <v>69.2</v>
      </c>
      <c r="AC312" s="352">
        <v>0.307</v>
      </c>
      <c r="AG312" s="352">
        <v>1197</v>
      </c>
      <c r="AK312" s="352" t="s">
        <v>682</v>
      </c>
      <c r="AL312" s="352" t="s">
        <v>749</v>
      </c>
      <c r="AM312" s="352" t="s">
        <v>2404</v>
      </c>
      <c r="AS312" s="352">
        <v>0</v>
      </c>
      <c r="AT312" s="352">
        <v>0.68917139999999999</v>
      </c>
      <c r="AW312" s="352" t="s">
        <v>2402</v>
      </c>
    </row>
    <row r="313" spans="1:49">
      <c r="A313" s="352" t="s">
        <v>2406</v>
      </c>
      <c r="B313" s="352" t="s">
        <v>2360</v>
      </c>
      <c r="C313" s="352">
        <v>73</v>
      </c>
      <c r="D313" s="352" t="s">
        <v>364</v>
      </c>
      <c r="E313" s="352" t="s">
        <v>365</v>
      </c>
      <c r="F313" s="352">
        <v>0.749</v>
      </c>
      <c r="G313" s="352" t="s">
        <v>634</v>
      </c>
      <c r="J313" s="352">
        <v>5403</v>
      </c>
      <c r="K313" s="352">
        <v>15.484</v>
      </c>
      <c r="N313" s="352">
        <v>71.505875500000002</v>
      </c>
      <c r="O313" s="352">
        <v>167.43600000000001</v>
      </c>
      <c r="Q313" s="352">
        <v>164.76</v>
      </c>
      <c r="S313" s="352" t="s">
        <v>635</v>
      </c>
      <c r="T313" s="352">
        <v>89</v>
      </c>
      <c r="U313" s="352" t="s">
        <v>620</v>
      </c>
      <c r="V313" s="352" t="s">
        <v>1083</v>
      </c>
      <c r="X313" s="352" t="s">
        <v>1083</v>
      </c>
      <c r="Y313" s="352">
        <v>4</v>
      </c>
      <c r="Z313" s="352">
        <v>200</v>
      </c>
      <c r="AA313" s="352">
        <v>298.10000000000002</v>
      </c>
      <c r="AB313" s="352">
        <v>98.1</v>
      </c>
      <c r="AD313" s="352">
        <v>1.9810000000000001</v>
      </c>
      <c r="AE313" s="352">
        <v>0.69499999999999995</v>
      </c>
      <c r="AH313" s="352">
        <v>6557</v>
      </c>
      <c r="AI313" s="352">
        <v>7606</v>
      </c>
      <c r="AN313" s="352" t="s">
        <v>666</v>
      </c>
      <c r="AO313" s="352" t="s">
        <v>667</v>
      </c>
      <c r="AP313" s="352" t="s">
        <v>2407</v>
      </c>
      <c r="AS313" s="352">
        <v>0</v>
      </c>
      <c r="AU313" s="352">
        <v>1.2026383</v>
      </c>
      <c r="AW313" s="352" t="s">
        <v>2402</v>
      </c>
    </row>
    <row r="314" spans="1:49">
      <c r="A314" s="352" t="s">
        <v>2408</v>
      </c>
      <c r="B314" s="352" t="s">
        <v>2360</v>
      </c>
      <c r="C314" s="352">
        <v>73</v>
      </c>
      <c r="D314" s="352" t="s">
        <v>364</v>
      </c>
      <c r="E314" s="352" t="s">
        <v>365</v>
      </c>
      <c r="F314" s="352">
        <v>0.749</v>
      </c>
      <c r="J314" s="352">
        <v>6400</v>
      </c>
      <c r="K314" s="352">
        <v>-10.946999999999999</v>
      </c>
      <c r="O314" s="352">
        <v>182.16800000000001</v>
      </c>
      <c r="Q314" s="352">
        <v>179.315</v>
      </c>
      <c r="S314" s="352" t="s">
        <v>635</v>
      </c>
      <c r="T314" s="352">
        <v>89</v>
      </c>
      <c r="U314" s="352" t="s">
        <v>620</v>
      </c>
      <c r="V314" s="352" t="s">
        <v>1083</v>
      </c>
      <c r="X314" s="352" t="s">
        <v>1083</v>
      </c>
      <c r="Y314" s="352">
        <v>5</v>
      </c>
      <c r="Z314" s="352">
        <v>437.8</v>
      </c>
      <c r="AA314" s="352">
        <v>473</v>
      </c>
      <c r="AB314" s="352">
        <v>35.200000000000003</v>
      </c>
      <c r="AD314" s="352">
        <v>2.1040000000000001</v>
      </c>
      <c r="AE314" s="352">
        <v>0.749</v>
      </c>
      <c r="AH314" s="352">
        <v>7504</v>
      </c>
      <c r="AI314" s="352">
        <v>8908</v>
      </c>
      <c r="AN314" s="352" t="s">
        <v>642</v>
      </c>
      <c r="AO314" s="352" t="s">
        <v>809</v>
      </c>
      <c r="AP314" s="352" t="s">
        <v>1200</v>
      </c>
      <c r="AS314" s="352">
        <v>0</v>
      </c>
      <c r="AU314" s="352">
        <v>1.1730725</v>
      </c>
      <c r="AW314" s="352" t="s">
        <v>2402</v>
      </c>
    </row>
    <row r="315" spans="1:49">
      <c r="A315" s="352" t="s">
        <v>2409</v>
      </c>
      <c r="B315" s="352" t="s">
        <v>2360</v>
      </c>
      <c r="C315" s="352">
        <v>73</v>
      </c>
      <c r="D315" s="352" t="s">
        <v>364</v>
      </c>
      <c r="E315" s="352" t="s">
        <v>365</v>
      </c>
      <c r="F315" s="352">
        <v>0.749</v>
      </c>
      <c r="J315" s="352">
        <v>6391</v>
      </c>
      <c r="K315" s="352">
        <v>-11.5</v>
      </c>
      <c r="O315" s="352">
        <v>182.63300000000001</v>
      </c>
      <c r="Q315" s="352">
        <v>179.774</v>
      </c>
      <c r="S315" s="352" t="s">
        <v>635</v>
      </c>
      <c r="T315" s="352">
        <v>89</v>
      </c>
      <c r="U315" s="352" t="s">
        <v>620</v>
      </c>
      <c r="V315" s="352" t="s">
        <v>1083</v>
      </c>
      <c r="X315" s="352" t="s">
        <v>1083</v>
      </c>
      <c r="Y315" s="352">
        <v>6</v>
      </c>
      <c r="Z315" s="352">
        <v>488.1</v>
      </c>
      <c r="AA315" s="352">
        <v>523.29999999999995</v>
      </c>
      <c r="AB315" s="352">
        <v>35.200000000000003</v>
      </c>
      <c r="AD315" s="352">
        <v>2.1080000000000001</v>
      </c>
      <c r="AE315" s="352">
        <v>0.751</v>
      </c>
      <c r="AH315" s="352">
        <v>7492</v>
      </c>
      <c r="AI315" s="352">
        <v>8892</v>
      </c>
      <c r="AN315" s="352" t="s">
        <v>832</v>
      </c>
      <c r="AO315" s="352" t="s">
        <v>809</v>
      </c>
      <c r="AP315" s="352" t="s">
        <v>654</v>
      </c>
      <c r="AS315" s="352">
        <v>1</v>
      </c>
      <c r="AU315" s="352">
        <v>1.1724304000000001</v>
      </c>
      <c r="AW315" s="352" t="s">
        <v>2402</v>
      </c>
    </row>
    <row r="316" spans="1:49">
      <c r="A316" s="352" t="s">
        <v>2410</v>
      </c>
      <c r="B316" s="352" t="s">
        <v>2360</v>
      </c>
      <c r="C316" s="352">
        <v>74</v>
      </c>
      <c r="D316" s="352" t="s">
        <v>364</v>
      </c>
      <c r="E316" s="352" t="s">
        <v>365</v>
      </c>
      <c r="F316" s="352">
        <v>0.749</v>
      </c>
      <c r="L316" s="352">
        <v>22770</v>
      </c>
      <c r="M316" s="352">
        <v>9.6</v>
      </c>
      <c r="O316" s="352">
        <v>132.31700000000001</v>
      </c>
      <c r="R316" s="352">
        <v>126.002</v>
      </c>
      <c r="S316" s="352" t="s">
        <v>645</v>
      </c>
      <c r="T316" s="352">
        <v>0</v>
      </c>
      <c r="U316" s="352" t="s">
        <v>646</v>
      </c>
      <c r="V316" s="352" t="s">
        <v>673</v>
      </c>
      <c r="X316" s="352" t="s">
        <v>675</v>
      </c>
      <c r="Y316" s="352">
        <v>1</v>
      </c>
      <c r="Z316" s="352">
        <v>29.7</v>
      </c>
      <c r="AA316" s="352">
        <v>83.4</v>
      </c>
      <c r="AB316" s="352">
        <v>53.7</v>
      </c>
      <c r="AF316" s="352">
        <v>6.3159999999999998</v>
      </c>
      <c r="AJ316" s="352">
        <v>4545</v>
      </c>
      <c r="AQ316" s="352" t="s">
        <v>2411</v>
      </c>
      <c r="AR316" s="352" t="s">
        <v>2412</v>
      </c>
      <c r="AS316" s="352">
        <v>1</v>
      </c>
      <c r="AV316" s="352">
        <v>5.0123233000000003</v>
      </c>
      <c r="AW316" s="352" t="s">
        <v>2413</v>
      </c>
    </row>
    <row r="317" spans="1:49">
      <c r="A317" s="352" t="s">
        <v>2414</v>
      </c>
      <c r="B317" s="352" t="s">
        <v>2360</v>
      </c>
      <c r="C317" s="352">
        <v>74</v>
      </c>
      <c r="D317" s="352" t="s">
        <v>364</v>
      </c>
      <c r="E317" s="352" t="s">
        <v>365</v>
      </c>
      <c r="F317" s="352">
        <v>0.749</v>
      </c>
      <c r="G317" s="352" t="s">
        <v>764</v>
      </c>
      <c r="L317" s="352">
        <v>3398</v>
      </c>
      <c r="M317" s="352">
        <v>0.46200000000000002</v>
      </c>
      <c r="O317" s="352">
        <v>5.71</v>
      </c>
      <c r="R317" s="352">
        <v>5.44</v>
      </c>
      <c r="S317" s="352" t="s">
        <v>645</v>
      </c>
      <c r="T317" s="352">
        <v>0</v>
      </c>
      <c r="U317" s="352" t="s">
        <v>646</v>
      </c>
      <c r="V317" s="352" t="s">
        <v>673</v>
      </c>
      <c r="X317" s="352" t="s">
        <v>675</v>
      </c>
      <c r="Y317" s="352">
        <v>2</v>
      </c>
      <c r="Z317" s="352">
        <v>230.1</v>
      </c>
      <c r="AA317" s="352">
        <v>258.5</v>
      </c>
      <c r="AB317" s="352">
        <v>28.4</v>
      </c>
      <c r="AF317" s="352">
        <v>0.27</v>
      </c>
      <c r="AJ317" s="352">
        <v>687</v>
      </c>
      <c r="AQ317" s="352" t="s">
        <v>1328</v>
      </c>
      <c r="AR317" s="352" t="s">
        <v>2415</v>
      </c>
      <c r="AS317" s="352">
        <v>0</v>
      </c>
      <c r="AV317" s="352">
        <v>4.9707030999999997</v>
      </c>
      <c r="AW317" s="352" t="s">
        <v>2413</v>
      </c>
    </row>
    <row r="318" spans="1:49">
      <c r="A318" s="352" t="s">
        <v>2416</v>
      </c>
      <c r="B318" s="352" t="s">
        <v>2360</v>
      </c>
      <c r="C318" s="352">
        <v>74</v>
      </c>
      <c r="D318" s="352" t="s">
        <v>364</v>
      </c>
      <c r="E318" s="352" t="s">
        <v>365</v>
      </c>
      <c r="F318" s="352">
        <v>0.749</v>
      </c>
      <c r="L318" s="352">
        <v>22569</v>
      </c>
      <c r="M318" s="352">
        <v>9.7449999999999992</v>
      </c>
      <c r="O318" s="352">
        <v>129.60599999999999</v>
      </c>
      <c r="R318" s="352">
        <v>123.419</v>
      </c>
      <c r="S318" s="352" t="s">
        <v>645</v>
      </c>
      <c r="T318" s="352">
        <v>0</v>
      </c>
      <c r="U318" s="352" t="s">
        <v>646</v>
      </c>
      <c r="V318" s="352" t="s">
        <v>673</v>
      </c>
      <c r="X318" s="352" t="s">
        <v>675</v>
      </c>
      <c r="Y318" s="352">
        <v>3</v>
      </c>
      <c r="Z318" s="352">
        <v>412.8</v>
      </c>
      <c r="AA318" s="352">
        <v>465</v>
      </c>
      <c r="AB318" s="352">
        <v>52.3</v>
      </c>
      <c r="AF318" s="352">
        <v>6.1870000000000003</v>
      </c>
      <c r="AJ318" s="352">
        <v>4503</v>
      </c>
      <c r="AQ318" s="352" t="s">
        <v>2417</v>
      </c>
      <c r="AR318" s="352" t="s">
        <v>1650</v>
      </c>
      <c r="AS318" s="352">
        <v>0</v>
      </c>
      <c r="AV318" s="352">
        <v>5.0129815000000004</v>
      </c>
      <c r="AW318" s="352" t="s">
        <v>2413</v>
      </c>
    </row>
    <row r="319" spans="1:49">
      <c r="A319" s="352" t="s">
        <v>2418</v>
      </c>
      <c r="B319" s="352" t="s">
        <v>2360</v>
      </c>
      <c r="C319" s="352">
        <v>75</v>
      </c>
      <c r="D319" s="352" t="s">
        <v>366</v>
      </c>
      <c r="E319" s="352" t="s">
        <v>367</v>
      </c>
      <c r="F319" s="352">
        <v>0.85099999999999998</v>
      </c>
      <c r="H319" s="352">
        <v>10045</v>
      </c>
      <c r="I319" s="352">
        <v>0.45500000000000002</v>
      </c>
      <c r="O319" s="352">
        <v>183.994</v>
      </c>
      <c r="P319" s="352">
        <v>182.62200000000001</v>
      </c>
      <c r="S319" s="352" t="s">
        <v>619</v>
      </c>
      <c r="T319" s="352">
        <v>0</v>
      </c>
      <c r="U319" s="352" t="s">
        <v>620</v>
      </c>
      <c r="V319" s="352" t="s">
        <v>705</v>
      </c>
      <c r="X319" s="352" t="s">
        <v>705</v>
      </c>
      <c r="Y319" s="352">
        <v>1</v>
      </c>
      <c r="Z319" s="352">
        <v>13.2</v>
      </c>
      <c r="AA319" s="352">
        <v>38.4</v>
      </c>
      <c r="AB319" s="352">
        <v>25.2</v>
      </c>
      <c r="AC319" s="352">
        <v>1.373</v>
      </c>
      <c r="AG319" s="352">
        <v>6860</v>
      </c>
      <c r="AK319" s="352" t="s">
        <v>1240</v>
      </c>
      <c r="AL319" s="352" t="s">
        <v>884</v>
      </c>
      <c r="AM319" s="352" t="s">
        <v>2419</v>
      </c>
      <c r="AS319" s="352">
        <v>0</v>
      </c>
      <c r="AT319" s="352">
        <v>0.68325420000000003</v>
      </c>
      <c r="AW319" s="352" t="s">
        <v>2420</v>
      </c>
    </row>
    <row r="320" spans="1:49">
      <c r="A320" s="352" t="s">
        <v>2421</v>
      </c>
      <c r="B320" s="352" t="s">
        <v>2360</v>
      </c>
      <c r="C320" s="352">
        <v>75</v>
      </c>
      <c r="D320" s="352" t="s">
        <v>366</v>
      </c>
      <c r="E320" s="352" t="s">
        <v>367</v>
      </c>
      <c r="F320" s="352">
        <v>0.85099999999999998</v>
      </c>
      <c r="H320" s="352">
        <v>10076</v>
      </c>
      <c r="I320" s="352">
        <v>0</v>
      </c>
      <c r="O320" s="352">
        <v>184.54400000000001</v>
      </c>
      <c r="P320" s="352">
        <v>183.16800000000001</v>
      </c>
      <c r="S320" s="352" t="s">
        <v>619</v>
      </c>
      <c r="T320" s="352">
        <v>0</v>
      </c>
      <c r="U320" s="352" t="s">
        <v>620</v>
      </c>
      <c r="V320" s="352" t="s">
        <v>705</v>
      </c>
      <c r="X320" s="352" t="s">
        <v>705</v>
      </c>
      <c r="Y320" s="352">
        <v>2</v>
      </c>
      <c r="Z320" s="352">
        <v>53.5</v>
      </c>
      <c r="AA320" s="352">
        <v>78.599999999999994</v>
      </c>
      <c r="AB320" s="352">
        <v>25.2</v>
      </c>
      <c r="AC320" s="352">
        <v>1.3759999999999999</v>
      </c>
      <c r="AG320" s="352">
        <v>6877</v>
      </c>
      <c r="AK320" s="352" t="s">
        <v>656</v>
      </c>
      <c r="AL320" s="352" t="s">
        <v>708</v>
      </c>
      <c r="AM320" s="352" t="s">
        <v>1710</v>
      </c>
      <c r="AS320" s="352">
        <v>1</v>
      </c>
      <c r="AT320" s="352">
        <v>0.68294319999999997</v>
      </c>
      <c r="AW320" s="352" t="s">
        <v>2420</v>
      </c>
    </row>
    <row r="321" spans="1:49">
      <c r="A321" s="352" t="s">
        <v>2422</v>
      </c>
      <c r="B321" s="352" t="s">
        <v>2360</v>
      </c>
      <c r="C321" s="352">
        <v>75</v>
      </c>
      <c r="D321" s="352" t="s">
        <v>366</v>
      </c>
      <c r="E321" s="352" t="s">
        <v>367</v>
      </c>
      <c r="F321" s="352">
        <v>0.85099999999999998</v>
      </c>
      <c r="G321" s="352" t="s">
        <v>630</v>
      </c>
      <c r="H321" s="352">
        <v>3147</v>
      </c>
      <c r="I321" s="352">
        <v>7.1760000000000002</v>
      </c>
      <c r="N321" s="352">
        <v>14.612828500000001</v>
      </c>
      <c r="O321" s="352">
        <v>72.828000000000003</v>
      </c>
      <c r="P321" s="352">
        <v>72.281000000000006</v>
      </c>
      <c r="S321" s="352" t="s">
        <v>619</v>
      </c>
      <c r="T321" s="352">
        <v>0</v>
      </c>
      <c r="U321" s="352" t="s">
        <v>620</v>
      </c>
      <c r="V321" s="352" t="s">
        <v>705</v>
      </c>
      <c r="X321" s="352" t="s">
        <v>705</v>
      </c>
      <c r="Y321" s="352">
        <v>3</v>
      </c>
      <c r="Z321" s="352">
        <v>79.3</v>
      </c>
      <c r="AA321" s="352">
        <v>150.30000000000001</v>
      </c>
      <c r="AB321" s="352">
        <v>71.099999999999994</v>
      </c>
      <c r="AC321" s="352">
        <v>0.54700000000000004</v>
      </c>
      <c r="AG321" s="352">
        <v>2165</v>
      </c>
      <c r="AK321" s="352" t="s">
        <v>650</v>
      </c>
      <c r="AL321" s="352" t="s">
        <v>1032</v>
      </c>
      <c r="AM321" s="352" t="s">
        <v>2423</v>
      </c>
      <c r="AS321" s="352">
        <v>0</v>
      </c>
      <c r="AT321" s="352">
        <v>0.68784380000000001</v>
      </c>
      <c r="AW321" s="352" t="s">
        <v>2420</v>
      </c>
    </row>
    <row r="322" spans="1:49">
      <c r="A322" s="352" t="s">
        <v>2424</v>
      </c>
      <c r="B322" s="352" t="s">
        <v>2360</v>
      </c>
      <c r="C322" s="352">
        <v>75</v>
      </c>
      <c r="D322" s="352" t="s">
        <v>366</v>
      </c>
      <c r="E322" s="352" t="s">
        <v>367</v>
      </c>
      <c r="F322" s="352">
        <v>0.85099999999999998</v>
      </c>
      <c r="G322" s="352" t="s">
        <v>634</v>
      </c>
      <c r="J322" s="352">
        <v>6798</v>
      </c>
      <c r="K322" s="352">
        <v>16.361000000000001</v>
      </c>
      <c r="N322" s="352">
        <v>78.727234899999999</v>
      </c>
      <c r="O322" s="352">
        <v>209.44900000000001</v>
      </c>
      <c r="Q322" s="352">
        <v>206.1</v>
      </c>
      <c r="S322" s="352" t="s">
        <v>635</v>
      </c>
      <c r="T322" s="352">
        <v>89</v>
      </c>
      <c r="U322" s="352" t="s">
        <v>620</v>
      </c>
      <c r="V322" s="352" t="s">
        <v>705</v>
      </c>
      <c r="X322" s="352" t="s">
        <v>705</v>
      </c>
      <c r="Y322" s="352">
        <v>4</v>
      </c>
      <c r="Z322" s="352">
        <v>198.8</v>
      </c>
      <c r="AA322" s="352">
        <v>298.10000000000002</v>
      </c>
      <c r="AB322" s="352">
        <v>99.4</v>
      </c>
      <c r="AD322" s="352">
        <v>2.48</v>
      </c>
      <c r="AE322" s="352">
        <v>0.86899999999999999</v>
      </c>
      <c r="AH322" s="352">
        <v>8266</v>
      </c>
      <c r="AI322" s="352">
        <v>9571</v>
      </c>
      <c r="AN322" s="352" t="s">
        <v>666</v>
      </c>
      <c r="AO322" s="352" t="s">
        <v>809</v>
      </c>
      <c r="AP322" s="352" t="s">
        <v>2425</v>
      </c>
      <c r="AS322" s="352">
        <v>0</v>
      </c>
      <c r="AU322" s="352">
        <v>1.2035178</v>
      </c>
      <c r="AW322" s="352" t="s">
        <v>2420</v>
      </c>
    </row>
    <row r="323" spans="1:49">
      <c r="A323" s="352" t="s">
        <v>2426</v>
      </c>
      <c r="B323" s="352" t="s">
        <v>2360</v>
      </c>
      <c r="C323" s="352">
        <v>75</v>
      </c>
      <c r="D323" s="352" t="s">
        <v>366</v>
      </c>
      <c r="E323" s="352" t="s">
        <v>367</v>
      </c>
      <c r="F323" s="352">
        <v>0.85099999999999998</v>
      </c>
      <c r="J323" s="352">
        <v>6385</v>
      </c>
      <c r="K323" s="352">
        <v>-10.981999999999999</v>
      </c>
      <c r="O323" s="352">
        <v>181.85400000000001</v>
      </c>
      <c r="Q323" s="352">
        <v>179.006</v>
      </c>
      <c r="S323" s="352" t="s">
        <v>635</v>
      </c>
      <c r="T323" s="352">
        <v>89</v>
      </c>
      <c r="U323" s="352" t="s">
        <v>620</v>
      </c>
      <c r="V323" s="352" t="s">
        <v>705</v>
      </c>
      <c r="X323" s="352" t="s">
        <v>705</v>
      </c>
      <c r="Y323" s="352">
        <v>5</v>
      </c>
      <c r="Z323" s="352">
        <v>437.8</v>
      </c>
      <c r="AA323" s="352">
        <v>473</v>
      </c>
      <c r="AB323" s="352">
        <v>35.200000000000003</v>
      </c>
      <c r="AD323" s="352">
        <v>2.1</v>
      </c>
      <c r="AE323" s="352">
        <v>0.748</v>
      </c>
      <c r="AH323" s="352">
        <v>7486</v>
      </c>
      <c r="AI323" s="352">
        <v>8888</v>
      </c>
      <c r="AN323" s="352" t="s">
        <v>894</v>
      </c>
      <c r="AO323" s="352" t="s">
        <v>829</v>
      </c>
      <c r="AP323" s="352" t="s">
        <v>2427</v>
      </c>
      <c r="AS323" s="352">
        <v>0</v>
      </c>
      <c r="AU323" s="352">
        <v>1.1729396999999999</v>
      </c>
      <c r="AW323" s="352" t="s">
        <v>2420</v>
      </c>
    </row>
    <row r="324" spans="1:49">
      <c r="A324" s="352" t="s">
        <v>2428</v>
      </c>
      <c r="B324" s="352" t="s">
        <v>2360</v>
      </c>
      <c r="C324" s="352">
        <v>75</v>
      </c>
      <c r="D324" s="352" t="s">
        <v>366</v>
      </c>
      <c r="E324" s="352" t="s">
        <v>367</v>
      </c>
      <c r="F324" s="352">
        <v>0.85099999999999998</v>
      </c>
      <c r="J324" s="352">
        <v>6374</v>
      </c>
      <c r="K324" s="352">
        <v>-11.5</v>
      </c>
      <c r="O324" s="352">
        <v>182.39099999999999</v>
      </c>
      <c r="Q324" s="352">
        <v>179.53700000000001</v>
      </c>
      <c r="S324" s="352" t="s">
        <v>635</v>
      </c>
      <c r="T324" s="352">
        <v>89</v>
      </c>
      <c r="U324" s="352" t="s">
        <v>620</v>
      </c>
      <c r="V324" s="352" t="s">
        <v>705</v>
      </c>
      <c r="X324" s="352" t="s">
        <v>705</v>
      </c>
      <c r="Y324" s="352">
        <v>6</v>
      </c>
      <c r="Z324" s="352">
        <v>488.1</v>
      </c>
      <c r="AA324" s="352">
        <v>523.29999999999995</v>
      </c>
      <c r="AB324" s="352">
        <v>35.200000000000003</v>
      </c>
      <c r="AD324" s="352">
        <v>2.105</v>
      </c>
      <c r="AE324" s="352">
        <v>0.75</v>
      </c>
      <c r="AH324" s="352">
        <v>7471</v>
      </c>
      <c r="AI324" s="352">
        <v>8868</v>
      </c>
      <c r="AN324" s="352" t="s">
        <v>736</v>
      </c>
      <c r="AO324" s="352" t="s">
        <v>829</v>
      </c>
      <c r="AP324" s="352" t="s">
        <v>2429</v>
      </c>
      <c r="AS324" s="352">
        <v>1</v>
      </c>
      <c r="AU324" s="352">
        <v>1.1723386</v>
      </c>
      <c r="AW324" s="352" t="s">
        <v>2420</v>
      </c>
    </row>
    <row r="325" spans="1:49">
      <c r="A325" s="352" t="s">
        <v>2430</v>
      </c>
      <c r="B325" s="352" t="s">
        <v>2360</v>
      </c>
      <c r="C325" s="352">
        <v>76</v>
      </c>
      <c r="D325" s="352" t="s">
        <v>366</v>
      </c>
      <c r="E325" s="352" t="s">
        <v>367</v>
      </c>
      <c r="F325" s="352">
        <v>0.85099999999999998</v>
      </c>
      <c r="L325" s="352">
        <v>22818</v>
      </c>
      <c r="M325" s="352">
        <v>9.6</v>
      </c>
      <c r="O325" s="352">
        <v>132.88300000000001</v>
      </c>
      <c r="R325" s="352">
        <v>126.54</v>
      </c>
      <c r="S325" s="352" t="s">
        <v>645</v>
      </c>
      <c r="T325" s="352">
        <v>0</v>
      </c>
      <c r="U325" s="352" t="s">
        <v>646</v>
      </c>
      <c r="V325" s="352" t="s">
        <v>673</v>
      </c>
      <c r="X325" s="352" t="s">
        <v>675</v>
      </c>
      <c r="Y325" s="352">
        <v>1</v>
      </c>
      <c r="Z325" s="352">
        <v>29.7</v>
      </c>
      <c r="AA325" s="352">
        <v>83.4</v>
      </c>
      <c r="AB325" s="352">
        <v>53.7</v>
      </c>
      <c r="AF325" s="352">
        <v>6.343</v>
      </c>
      <c r="AJ325" s="352">
        <v>4554</v>
      </c>
      <c r="AQ325" s="352" t="s">
        <v>1185</v>
      </c>
      <c r="AR325" s="352" t="s">
        <v>1168</v>
      </c>
      <c r="AS325" s="352">
        <v>1</v>
      </c>
      <c r="AV325" s="352">
        <v>5.0126023000000002</v>
      </c>
      <c r="AW325" s="352" t="s">
        <v>2431</v>
      </c>
    </row>
    <row r="326" spans="1:49">
      <c r="A326" s="352" t="s">
        <v>2432</v>
      </c>
      <c r="B326" s="352" t="s">
        <v>2360</v>
      </c>
      <c r="C326" s="352">
        <v>76</v>
      </c>
      <c r="D326" s="352" t="s">
        <v>366</v>
      </c>
      <c r="E326" s="352" t="s">
        <v>367</v>
      </c>
      <c r="F326" s="352">
        <v>0.85099999999999998</v>
      </c>
      <c r="G326" s="352" t="s">
        <v>764</v>
      </c>
      <c r="L326" s="352">
        <v>3863</v>
      </c>
      <c r="M326" s="352">
        <v>0.97299999999999998</v>
      </c>
      <c r="O326" s="352">
        <v>7.09</v>
      </c>
      <c r="R326" s="352">
        <v>6.7539999999999996</v>
      </c>
      <c r="S326" s="352" t="s">
        <v>645</v>
      </c>
      <c r="T326" s="352">
        <v>0</v>
      </c>
      <c r="U326" s="352" t="s">
        <v>646</v>
      </c>
      <c r="V326" s="352" t="s">
        <v>673</v>
      </c>
      <c r="X326" s="352" t="s">
        <v>675</v>
      </c>
      <c r="Y326" s="352">
        <v>2</v>
      </c>
      <c r="Z326" s="352">
        <v>234.5</v>
      </c>
      <c r="AA326" s="352">
        <v>265.39999999999998</v>
      </c>
      <c r="AB326" s="352">
        <v>30.9</v>
      </c>
      <c r="AF326" s="352">
        <v>0.33600000000000002</v>
      </c>
      <c r="AJ326" s="352">
        <v>781</v>
      </c>
      <c r="AQ326" s="352" t="s">
        <v>1956</v>
      </c>
      <c r="AR326" s="352" t="s">
        <v>2433</v>
      </c>
      <c r="AS326" s="352">
        <v>0</v>
      </c>
      <c r="AV326" s="352">
        <v>4.9733058999999997</v>
      </c>
      <c r="AW326" s="352" t="s">
        <v>2431</v>
      </c>
    </row>
    <row r="327" spans="1:49">
      <c r="A327" s="352" t="s">
        <v>2434</v>
      </c>
      <c r="B327" s="352" t="s">
        <v>2360</v>
      </c>
      <c r="C327" s="352">
        <v>76</v>
      </c>
      <c r="D327" s="352" t="s">
        <v>366</v>
      </c>
      <c r="E327" s="352" t="s">
        <v>367</v>
      </c>
      <c r="F327" s="352">
        <v>0.85099999999999998</v>
      </c>
      <c r="L327" s="352">
        <v>22690</v>
      </c>
      <c r="M327" s="352">
        <v>9.7509999999999994</v>
      </c>
      <c r="O327" s="352">
        <v>130.05199999999999</v>
      </c>
      <c r="R327" s="352">
        <v>123.84399999999999</v>
      </c>
      <c r="S327" s="352" t="s">
        <v>645</v>
      </c>
      <c r="T327" s="352">
        <v>0</v>
      </c>
      <c r="U327" s="352" t="s">
        <v>646</v>
      </c>
      <c r="V327" s="352" t="s">
        <v>673</v>
      </c>
      <c r="X327" s="352" t="s">
        <v>675</v>
      </c>
      <c r="Y327" s="352">
        <v>3</v>
      </c>
      <c r="Z327" s="352">
        <v>412.8</v>
      </c>
      <c r="AA327" s="352">
        <v>465.2</v>
      </c>
      <c r="AB327" s="352">
        <v>52.5</v>
      </c>
      <c r="AF327" s="352">
        <v>6.2089999999999996</v>
      </c>
      <c r="AJ327" s="352">
        <v>4528</v>
      </c>
      <c r="AQ327" s="352" t="s">
        <v>1988</v>
      </c>
      <c r="AR327" s="352" t="s">
        <v>2435</v>
      </c>
      <c r="AS327" s="352">
        <v>0</v>
      </c>
      <c r="AV327" s="352">
        <v>5.0132905000000001</v>
      </c>
      <c r="AW327" s="352" t="s">
        <v>2431</v>
      </c>
    </row>
    <row r="328" spans="1:49">
      <c r="A328" s="352" t="s">
        <v>2436</v>
      </c>
      <c r="B328" s="352" t="s">
        <v>2360</v>
      </c>
      <c r="C328" s="352">
        <v>77</v>
      </c>
      <c r="D328" s="352" t="s">
        <v>368</v>
      </c>
      <c r="E328" s="352" t="s">
        <v>369</v>
      </c>
      <c r="F328" s="352">
        <v>0.80300000000000005</v>
      </c>
      <c r="H328" s="352">
        <v>10034</v>
      </c>
      <c r="I328" s="352">
        <v>0.44400000000000001</v>
      </c>
      <c r="O328" s="352">
        <v>183.16900000000001</v>
      </c>
      <c r="P328" s="352">
        <v>181.804</v>
      </c>
      <c r="S328" s="352" t="s">
        <v>619</v>
      </c>
      <c r="T328" s="352">
        <v>0</v>
      </c>
      <c r="U328" s="352" t="s">
        <v>620</v>
      </c>
      <c r="V328" s="352" t="s">
        <v>1105</v>
      </c>
      <c r="X328" s="352" t="s">
        <v>1105</v>
      </c>
      <c r="Y328" s="352">
        <v>1</v>
      </c>
      <c r="Z328" s="352">
        <v>13.2</v>
      </c>
      <c r="AA328" s="352">
        <v>38.4</v>
      </c>
      <c r="AB328" s="352">
        <v>25.2</v>
      </c>
      <c r="AC328" s="352">
        <v>1.3660000000000001</v>
      </c>
      <c r="AG328" s="352">
        <v>6851</v>
      </c>
      <c r="AK328" s="352" t="s">
        <v>1347</v>
      </c>
      <c r="AL328" s="352" t="s">
        <v>924</v>
      </c>
      <c r="AM328" s="352" t="s">
        <v>2437</v>
      </c>
      <c r="AS328" s="352">
        <v>0</v>
      </c>
      <c r="AT328" s="352">
        <v>0.6828748</v>
      </c>
      <c r="AW328" s="352" t="s">
        <v>2438</v>
      </c>
    </row>
    <row r="329" spans="1:49">
      <c r="A329" s="352" t="s">
        <v>2439</v>
      </c>
      <c r="B329" s="352" t="s">
        <v>2360</v>
      </c>
      <c r="C329" s="352">
        <v>77</v>
      </c>
      <c r="D329" s="352" t="s">
        <v>368</v>
      </c>
      <c r="E329" s="352" t="s">
        <v>369</v>
      </c>
      <c r="F329" s="352">
        <v>0.80300000000000005</v>
      </c>
      <c r="H329" s="352">
        <v>10025</v>
      </c>
      <c r="I329" s="352">
        <v>0</v>
      </c>
      <c r="O329" s="352">
        <v>183.958</v>
      </c>
      <c r="P329" s="352">
        <v>182.58699999999999</v>
      </c>
      <c r="S329" s="352" t="s">
        <v>619</v>
      </c>
      <c r="T329" s="352">
        <v>0</v>
      </c>
      <c r="U329" s="352" t="s">
        <v>620</v>
      </c>
      <c r="V329" s="352" t="s">
        <v>1105</v>
      </c>
      <c r="X329" s="352" t="s">
        <v>1105</v>
      </c>
      <c r="Y329" s="352">
        <v>2</v>
      </c>
      <c r="Z329" s="352">
        <v>53.5</v>
      </c>
      <c r="AA329" s="352">
        <v>78.599999999999994</v>
      </c>
      <c r="AB329" s="352">
        <v>25.2</v>
      </c>
      <c r="AC329" s="352">
        <v>1.371</v>
      </c>
      <c r="AG329" s="352">
        <v>6840</v>
      </c>
      <c r="AK329" s="352" t="s">
        <v>682</v>
      </c>
      <c r="AL329" s="352" t="s">
        <v>749</v>
      </c>
      <c r="AM329" s="352" t="s">
        <v>2440</v>
      </c>
      <c r="AS329" s="352">
        <v>1</v>
      </c>
      <c r="AT329" s="352">
        <v>0.6825717</v>
      </c>
      <c r="AW329" s="352" t="s">
        <v>2438</v>
      </c>
    </row>
    <row r="330" spans="1:49">
      <c r="A330" s="352" t="s">
        <v>2441</v>
      </c>
      <c r="B330" s="352" t="s">
        <v>2360</v>
      </c>
      <c r="C330" s="352">
        <v>77</v>
      </c>
      <c r="D330" s="352" t="s">
        <v>368</v>
      </c>
      <c r="E330" s="352" t="s">
        <v>369</v>
      </c>
      <c r="F330" s="352">
        <v>0.80300000000000005</v>
      </c>
      <c r="G330" s="352" t="s">
        <v>630</v>
      </c>
      <c r="H330" s="352">
        <v>643</v>
      </c>
      <c r="I330" s="352">
        <v>10.917</v>
      </c>
      <c r="N330" s="352">
        <v>3.2307578000000001</v>
      </c>
      <c r="O330" s="352">
        <v>15.193</v>
      </c>
      <c r="P330" s="352">
        <v>15.079000000000001</v>
      </c>
      <c r="S330" s="352" t="s">
        <v>619</v>
      </c>
      <c r="T330" s="352">
        <v>0</v>
      </c>
      <c r="U330" s="352" t="s">
        <v>620</v>
      </c>
      <c r="V330" s="352" t="s">
        <v>1105</v>
      </c>
      <c r="X330" s="352" t="s">
        <v>1105</v>
      </c>
      <c r="Y330" s="352">
        <v>3</v>
      </c>
      <c r="Z330" s="352">
        <v>78.599999999999994</v>
      </c>
      <c r="AA330" s="352">
        <v>141.5</v>
      </c>
      <c r="AB330" s="352">
        <v>62.9</v>
      </c>
      <c r="AC330" s="352">
        <v>0.114</v>
      </c>
      <c r="AG330" s="352">
        <v>444</v>
      </c>
      <c r="AK330" s="352" t="s">
        <v>682</v>
      </c>
      <c r="AL330" s="352" t="s">
        <v>749</v>
      </c>
      <c r="AM330" s="352" t="s">
        <v>2440</v>
      </c>
      <c r="AS330" s="352">
        <v>0</v>
      </c>
      <c r="AT330" s="352">
        <v>0.69002330000000001</v>
      </c>
      <c r="AW330" s="352" t="s">
        <v>2438</v>
      </c>
    </row>
    <row r="331" spans="1:49">
      <c r="A331" s="352" t="s">
        <v>2442</v>
      </c>
      <c r="B331" s="352" t="s">
        <v>2360</v>
      </c>
      <c r="C331" s="352">
        <v>77</v>
      </c>
      <c r="D331" s="352" t="s">
        <v>368</v>
      </c>
      <c r="E331" s="352" t="s">
        <v>369</v>
      </c>
      <c r="F331" s="352">
        <v>0.80300000000000005</v>
      </c>
      <c r="G331" s="352" t="s">
        <v>634</v>
      </c>
      <c r="J331" s="352">
        <v>2180</v>
      </c>
      <c r="K331" s="352">
        <v>10.29</v>
      </c>
      <c r="N331" s="352">
        <v>26.336538000000001</v>
      </c>
      <c r="O331" s="352">
        <v>66.114999999999995</v>
      </c>
      <c r="Q331" s="352">
        <v>65.061999999999998</v>
      </c>
      <c r="S331" s="352" t="s">
        <v>635</v>
      </c>
      <c r="T331" s="352">
        <v>89</v>
      </c>
      <c r="U331" s="352" t="s">
        <v>620</v>
      </c>
      <c r="V331" s="352" t="s">
        <v>1105</v>
      </c>
      <c r="X331" s="352" t="s">
        <v>1105</v>
      </c>
      <c r="Y331" s="352">
        <v>4</v>
      </c>
      <c r="Z331" s="352">
        <v>201.9</v>
      </c>
      <c r="AA331" s="352">
        <v>290</v>
      </c>
      <c r="AB331" s="352">
        <v>88.1</v>
      </c>
      <c r="AD331" s="352">
        <v>0.77900000000000003</v>
      </c>
      <c r="AE331" s="352">
        <v>0.27400000000000002</v>
      </c>
      <c r="AH331" s="352">
        <v>2620</v>
      </c>
      <c r="AI331" s="352">
        <v>3072</v>
      </c>
      <c r="AN331" s="352" t="s">
        <v>721</v>
      </c>
      <c r="AO331" s="352" t="s">
        <v>829</v>
      </c>
      <c r="AP331" s="352" t="s">
        <v>2443</v>
      </c>
      <c r="AS331" s="352">
        <v>0</v>
      </c>
      <c r="AU331" s="352">
        <v>1.1970639999999999</v>
      </c>
      <c r="AW331" s="352" t="s">
        <v>2438</v>
      </c>
    </row>
    <row r="332" spans="1:49">
      <c r="A332" s="352" t="s">
        <v>2444</v>
      </c>
      <c r="B332" s="352" t="s">
        <v>2360</v>
      </c>
      <c r="C332" s="352">
        <v>77</v>
      </c>
      <c r="D332" s="352" t="s">
        <v>368</v>
      </c>
      <c r="E332" s="352" t="s">
        <v>369</v>
      </c>
      <c r="F332" s="352">
        <v>0.80300000000000005</v>
      </c>
      <c r="J332" s="352">
        <v>6383</v>
      </c>
      <c r="K332" s="352">
        <v>-10.744</v>
      </c>
      <c r="O332" s="352">
        <v>181.78800000000001</v>
      </c>
      <c r="Q332" s="352">
        <v>178.94</v>
      </c>
      <c r="S332" s="352" t="s">
        <v>635</v>
      </c>
      <c r="T332" s="352">
        <v>89</v>
      </c>
      <c r="U332" s="352" t="s">
        <v>620</v>
      </c>
      <c r="V332" s="352" t="s">
        <v>1105</v>
      </c>
      <c r="X332" s="352" t="s">
        <v>1105</v>
      </c>
      <c r="Y332" s="352">
        <v>5</v>
      </c>
      <c r="Z332" s="352">
        <v>437.8</v>
      </c>
      <c r="AA332" s="352">
        <v>473</v>
      </c>
      <c r="AB332" s="352">
        <v>35.200000000000003</v>
      </c>
      <c r="AD332" s="352">
        <v>2.1</v>
      </c>
      <c r="AE332" s="352">
        <v>0.748</v>
      </c>
      <c r="AH332" s="352">
        <v>7486</v>
      </c>
      <c r="AI332" s="352">
        <v>8888</v>
      </c>
      <c r="AN332" s="352" t="s">
        <v>1000</v>
      </c>
      <c r="AO332" s="352" t="s">
        <v>671</v>
      </c>
      <c r="AP332" s="352" t="s">
        <v>1236</v>
      </c>
      <c r="AS332" s="352">
        <v>0</v>
      </c>
      <c r="AU332" s="352">
        <v>1.1735043000000001</v>
      </c>
      <c r="AW332" s="352" t="s">
        <v>2438</v>
      </c>
    </row>
    <row r="333" spans="1:49">
      <c r="A333" s="352" t="s">
        <v>2445</v>
      </c>
      <c r="B333" s="352" t="s">
        <v>2360</v>
      </c>
      <c r="C333" s="352">
        <v>77</v>
      </c>
      <c r="D333" s="352" t="s">
        <v>368</v>
      </c>
      <c r="E333" s="352" t="s">
        <v>369</v>
      </c>
      <c r="F333" s="352">
        <v>0.80300000000000005</v>
      </c>
      <c r="J333" s="352">
        <v>6373</v>
      </c>
      <c r="K333" s="352">
        <v>-11.5</v>
      </c>
      <c r="O333" s="352">
        <v>182.05199999999999</v>
      </c>
      <c r="Q333" s="352">
        <v>179.202</v>
      </c>
      <c r="S333" s="352" t="s">
        <v>635</v>
      </c>
      <c r="T333" s="352">
        <v>89</v>
      </c>
      <c r="U333" s="352" t="s">
        <v>620</v>
      </c>
      <c r="V333" s="352" t="s">
        <v>1105</v>
      </c>
      <c r="X333" s="352" t="s">
        <v>1105</v>
      </c>
      <c r="Y333" s="352">
        <v>6</v>
      </c>
      <c r="Z333" s="352">
        <v>488.1</v>
      </c>
      <c r="AA333" s="352">
        <v>523.29999999999995</v>
      </c>
      <c r="AB333" s="352">
        <v>35.200000000000003</v>
      </c>
      <c r="AD333" s="352">
        <v>2.101</v>
      </c>
      <c r="AE333" s="352">
        <v>0.748</v>
      </c>
      <c r="AH333" s="352">
        <v>7471</v>
      </c>
      <c r="AI333" s="352">
        <v>8867</v>
      </c>
      <c r="AN333" s="352" t="s">
        <v>691</v>
      </c>
      <c r="AO333" s="352" t="s">
        <v>1427</v>
      </c>
      <c r="AP333" s="352" t="s">
        <v>2446</v>
      </c>
      <c r="AS333" s="352">
        <v>1</v>
      </c>
      <c r="AU333" s="352">
        <v>1.1726289999999999</v>
      </c>
      <c r="AW333" s="352" t="s">
        <v>2438</v>
      </c>
    </row>
    <row r="334" spans="1:49">
      <c r="A334" s="352" t="s">
        <v>2447</v>
      </c>
      <c r="B334" s="352" t="s">
        <v>2360</v>
      </c>
      <c r="C334" s="352">
        <v>78</v>
      </c>
      <c r="D334" s="352" t="s">
        <v>368</v>
      </c>
      <c r="E334" s="352" t="s">
        <v>369</v>
      </c>
      <c r="F334" s="352">
        <v>0.80300000000000005</v>
      </c>
      <c r="L334" s="352">
        <v>22718</v>
      </c>
      <c r="M334" s="352">
        <v>9.6</v>
      </c>
      <c r="O334" s="352">
        <v>132.64500000000001</v>
      </c>
      <c r="R334" s="352">
        <v>126.31399999999999</v>
      </c>
      <c r="S334" s="352" t="s">
        <v>645</v>
      </c>
      <c r="T334" s="352">
        <v>0</v>
      </c>
      <c r="U334" s="352" t="s">
        <v>646</v>
      </c>
      <c r="V334" s="352" t="s">
        <v>673</v>
      </c>
      <c r="X334" s="352" t="s">
        <v>675</v>
      </c>
      <c r="Y334" s="352">
        <v>1</v>
      </c>
      <c r="Z334" s="352">
        <v>29.7</v>
      </c>
      <c r="AA334" s="352">
        <v>83.2</v>
      </c>
      <c r="AB334" s="352">
        <v>53.5</v>
      </c>
      <c r="AF334" s="352">
        <v>6.33</v>
      </c>
      <c r="AJ334" s="352">
        <v>4535</v>
      </c>
      <c r="AQ334" s="352" t="s">
        <v>1185</v>
      </c>
      <c r="AR334" s="352" t="s">
        <v>2448</v>
      </c>
      <c r="AS334" s="352">
        <v>1</v>
      </c>
      <c r="AV334" s="352">
        <v>5.0116573000000004</v>
      </c>
      <c r="AW334" s="352" t="s">
        <v>2449</v>
      </c>
    </row>
    <row r="335" spans="1:49">
      <c r="A335" s="352" t="s">
        <v>2450</v>
      </c>
      <c r="B335" s="352" t="s">
        <v>2360</v>
      </c>
      <c r="C335" s="352">
        <v>78</v>
      </c>
      <c r="D335" s="352" t="s">
        <v>368</v>
      </c>
      <c r="E335" s="352" t="s">
        <v>369</v>
      </c>
      <c r="F335" s="352">
        <v>0.80300000000000005</v>
      </c>
      <c r="G335" s="352" t="s">
        <v>764</v>
      </c>
      <c r="L335" s="352">
        <v>2652</v>
      </c>
      <c r="M335" s="352">
        <v>0.69899999999999995</v>
      </c>
      <c r="O335" s="352">
        <v>4.4610000000000003</v>
      </c>
      <c r="R335" s="352">
        <v>4.2489999999999997</v>
      </c>
      <c r="S335" s="352" t="s">
        <v>645</v>
      </c>
      <c r="T335" s="352">
        <v>0</v>
      </c>
      <c r="U335" s="352" t="s">
        <v>646</v>
      </c>
      <c r="V335" s="352" t="s">
        <v>673</v>
      </c>
      <c r="X335" s="352" t="s">
        <v>675</v>
      </c>
      <c r="Y335" s="352">
        <v>2</v>
      </c>
      <c r="Z335" s="352">
        <v>230.3</v>
      </c>
      <c r="AA335" s="352">
        <v>257.5</v>
      </c>
      <c r="AB335" s="352">
        <v>27.2</v>
      </c>
      <c r="AF335" s="352">
        <v>0.21099999999999999</v>
      </c>
      <c r="AJ335" s="352">
        <v>536</v>
      </c>
      <c r="AQ335" s="352" t="s">
        <v>1956</v>
      </c>
      <c r="AR335" s="352" t="s">
        <v>2451</v>
      </c>
      <c r="AS335" s="352">
        <v>0</v>
      </c>
      <c r="AV335" s="352">
        <v>4.9711178</v>
      </c>
      <c r="AW335" s="352" t="s">
        <v>2449</v>
      </c>
    </row>
    <row r="336" spans="1:49">
      <c r="A336" s="352" t="s">
        <v>2452</v>
      </c>
      <c r="B336" s="352" t="s">
        <v>2360</v>
      </c>
      <c r="C336" s="352">
        <v>78</v>
      </c>
      <c r="D336" s="352" t="s">
        <v>368</v>
      </c>
      <c r="E336" s="352" t="s">
        <v>369</v>
      </c>
      <c r="F336" s="352">
        <v>0.80300000000000005</v>
      </c>
      <c r="L336" s="352">
        <v>22682</v>
      </c>
      <c r="M336" s="352">
        <v>9.77</v>
      </c>
      <c r="O336" s="352">
        <v>129.858</v>
      </c>
      <c r="R336" s="352">
        <v>123.65900000000001</v>
      </c>
      <c r="S336" s="352" t="s">
        <v>645</v>
      </c>
      <c r="T336" s="352">
        <v>0</v>
      </c>
      <c r="U336" s="352" t="s">
        <v>646</v>
      </c>
      <c r="V336" s="352" t="s">
        <v>673</v>
      </c>
      <c r="X336" s="352" t="s">
        <v>675</v>
      </c>
      <c r="Y336" s="352">
        <v>3</v>
      </c>
      <c r="Z336" s="352">
        <v>412.8</v>
      </c>
      <c r="AA336" s="352">
        <v>465</v>
      </c>
      <c r="AB336" s="352">
        <v>52.3</v>
      </c>
      <c r="AF336" s="352">
        <v>6.1980000000000004</v>
      </c>
      <c r="AJ336" s="352">
        <v>4527</v>
      </c>
      <c r="AQ336" s="352" t="s">
        <v>1172</v>
      </c>
      <c r="AR336" s="352" t="s">
        <v>1666</v>
      </c>
      <c r="AS336" s="352">
        <v>0</v>
      </c>
      <c r="AV336" s="352">
        <v>5.0124301000000004</v>
      </c>
      <c r="AW336" s="352" t="s">
        <v>2449</v>
      </c>
    </row>
    <row r="337" spans="1:49">
      <c r="A337" s="352" t="s">
        <v>2453</v>
      </c>
      <c r="B337" s="352" t="s">
        <v>2360</v>
      </c>
      <c r="C337" s="352">
        <v>79</v>
      </c>
      <c r="D337" s="352" t="s">
        <v>2454</v>
      </c>
      <c r="E337" s="352" t="s">
        <v>506</v>
      </c>
      <c r="F337" s="352">
        <v>0.84699999999999998</v>
      </c>
      <c r="H337" s="352">
        <v>10036</v>
      </c>
      <c r="I337" s="352">
        <v>0.435</v>
      </c>
      <c r="O337" s="352">
        <v>183.405</v>
      </c>
      <c r="P337" s="352">
        <v>182.03700000000001</v>
      </c>
      <c r="S337" s="352" t="s">
        <v>619</v>
      </c>
      <c r="T337" s="352">
        <v>0</v>
      </c>
      <c r="U337" s="352" t="s">
        <v>620</v>
      </c>
      <c r="V337" s="352" t="s">
        <v>1105</v>
      </c>
      <c r="X337" s="352" t="s">
        <v>1105</v>
      </c>
      <c r="Y337" s="352">
        <v>1</v>
      </c>
      <c r="Z337" s="352">
        <v>13.2</v>
      </c>
      <c r="AA337" s="352">
        <v>38.4</v>
      </c>
      <c r="AB337" s="352">
        <v>25.2</v>
      </c>
      <c r="AC337" s="352">
        <v>1.367</v>
      </c>
      <c r="AG337" s="352">
        <v>6852</v>
      </c>
      <c r="AK337" s="352" t="s">
        <v>1347</v>
      </c>
      <c r="AL337" s="352" t="s">
        <v>924</v>
      </c>
      <c r="AM337" s="352" t="s">
        <v>2455</v>
      </c>
      <c r="AS337" s="352">
        <v>0</v>
      </c>
      <c r="AT337" s="352">
        <v>0.68288119999999997</v>
      </c>
      <c r="AW337" s="352" t="s">
        <v>2456</v>
      </c>
    </row>
    <row r="338" spans="1:49">
      <c r="A338" s="352" t="s">
        <v>2457</v>
      </c>
      <c r="B338" s="352" t="s">
        <v>2360</v>
      </c>
      <c r="C338" s="352">
        <v>79</v>
      </c>
      <c r="D338" s="352" t="s">
        <v>2454</v>
      </c>
      <c r="E338" s="352" t="s">
        <v>506</v>
      </c>
      <c r="F338" s="352">
        <v>0.84699999999999998</v>
      </c>
      <c r="H338" s="352">
        <v>10043</v>
      </c>
      <c r="I338" s="352">
        <v>0</v>
      </c>
      <c r="O338" s="352">
        <v>184.245</v>
      </c>
      <c r="P338" s="352">
        <v>182.87200000000001</v>
      </c>
      <c r="S338" s="352" t="s">
        <v>619</v>
      </c>
      <c r="T338" s="352">
        <v>0</v>
      </c>
      <c r="U338" s="352" t="s">
        <v>620</v>
      </c>
      <c r="V338" s="352" t="s">
        <v>1105</v>
      </c>
      <c r="X338" s="352" t="s">
        <v>1105</v>
      </c>
      <c r="Y338" s="352">
        <v>2</v>
      </c>
      <c r="Z338" s="352">
        <v>53.5</v>
      </c>
      <c r="AA338" s="352">
        <v>78.599999999999994</v>
      </c>
      <c r="AB338" s="352">
        <v>25.2</v>
      </c>
      <c r="AC338" s="352">
        <v>1.373</v>
      </c>
      <c r="AG338" s="352">
        <v>6852</v>
      </c>
      <c r="AK338" s="352" t="s">
        <v>682</v>
      </c>
      <c r="AL338" s="352" t="s">
        <v>749</v>
      </c>
      <c r="AM338" s="352" t="s">
        <v>2251</v>
      </c>
      <c r="AS338" s="352">
        <v>1</v>
      </c>
      <c r="AT338" s="352">
        <v>0.68258410000000003</v>
      </c>
      <c r="AW338" s="352" t="s">
        <v>2456</v>
      </c>
    </row>
    <row r="339" spans="1:49">
      <c r="A339" s="352" t="s">
        <v>2458</v>
      </c>
      <c r="B339" s="352" t="s">
        <v>2360</v>
      </c>
      <c r="C339" s="352">
        <v>79</v>
      </c>
      <c r="D339" s="352" t="s">
        <v>2454</v>
      </c>
      <c r="E339" s="352" t="s">
        <v>506</v>
      </c>
      <c r="F339" s="352">
        <v>0.84699999999999998</v>
      </c>
      <c r="G339" s="352" t="s">
        <v>630</v>
      </c>
      <c r="H339" s="352">
        <v>2307</v>
      </c>
      <c r="I339" s="352">
        <v>-2.464</v>
      </c>
      <c r="N339" s="352">
        <v>10.8348665</v>
      </c>
      <c r="O339" s="352">
        <v>53.746000000000002</v>
      </c>
      <c r="P339" s="352">
        <v>53.345999999999997</v>
      </c>
      <c r="S339" s="352" t="s">
        <v>619</v>
      </c>
      <c r="T339" s="352">
        <v>0</v>
      </c>
      <c r="U339" s="352" t="s">
        <v>620</v>
      </c>
      <c r="V339" s="352" t="s">
        <v>1105</v>
      </c>
      <c r="X339" s="352" t="s">
        <v>1105</v>
      </c>
      <c r="Y339" s="352">
        <v>3</v>
      </c>
      <c r="Z339" s="352">
        <v>79.3</v>
      </c>
      <c r="AA339" s="352">
        <v>148.4</v>
      </c>
      <c r="AB339" s="352">
        <v>69.2</v>
      </c>
      <c r="AC339" s="352">
        <v>0.4</v>
      </c>
      <c r="AG339" s="352">
        <v>1572</v>
      </c>
      <c r="AK339" s="352" t="s">
        <v>1461</v>
      </c>
      <c r="AL339" s="352" t="s">
        <v>2094</v>
      </c>
      <c r="AM339" s="352" t="s">
        <v>2459</v>
      </c>
      <c r="AS339" s="352">
        <v>0</v>
      </c>
      <c r="AT339" s="352">
        <v>0.68090200000000001</v>
      </c>
      <c r="AW339" s="352" t="s">
        <v>2456</v>
      </c>
    </row>
    <row r="340" spans="1:49">
      <c r="A340" s="352" t="s">
        <v>2460</v>
      </c>
      <c r="B340" s="352" t="s">
        <v>2360</v>
      </c>
      <c r="C340" s="352">
        <v>79</v>
      </c>
      <c r="D340" s="352" t="s">
        <v>2454</v>
      </c>
      <c r="E340" s="352" t="s">
        <v>506</v>
      </c>
      <c r="F340" s="352">
        <v>0.84699999999999998</v>
      </c>
      <c r="G340" s="352" t="s">
        <v>634</v>
      </c>
      <c r="J340" s="352">
        <v>5878</v>
      </c>
      <c r="K340" s="352">
        <v>8.8870000000000005</v>
      </c>
      <c r="N340" s="352">
        <v>69.961903100000001</v>
      </c>
      <c r="O340" s="352">
        <v>185.255</v>
      </c>
      <c r="Q340" s="352">
        <v>182.30699999999999</v>
      </c>
      <c r="S340" s="352" t="s">
        <v>635</v>
      </c>
      <c r="T340" s="352">
        <v>89</v>
      </c>
      <c r="U340" s="352" t="s">
        <v>620</v>
      </c>
      <c r="V340" s="352" t="s">
        <v>1105</v>
      </c>
      <c r="X340" s="352" t="s">
        <v>1105</v>
      </c>
      <c r="Y340" s="352">
        <v>4</v>
      </c>
      <c r="Z340" s="352">
        <v>199.4</v>
      </c>
      <c r="AA340" s="352">
        <v>298.8</v>
      </c>
      <c r="AB340" s="352">
        <v>99.4</v>
      </c>
      <c r="AD340" s="352">
        <v>2.1789999999999998</v>
      </c>
      <c r="AE340" s="352">
        <v>0.76800000000000002</v>
      </c>
      <c r="AH340" s="352">
        <v>7086</v>
      </c>
      <c r="AI340" s="352">
        <v>8273</v>
      </c>
      <c r="AN340" s="352" t="s">
        <v>832</v>
      </c>
      <c r="AO340" s="352" t="s">
        <v>643</v>
      </c>
      <c r="AP340" s="352" t="s">
        <v>2333</v>
      </c>
      <c r="AS340" s="352">
        <v>0</v>
      </c>
      <c r="AU340" s="352">
        <v>1.1953419000000001</v>
      </c>
      <c r="AW340" s="352" t="s">
        <v>2456</v>
      </c>
    </row>
    <row r="341" spans="1:49">
      <c r="A341" s="352" t="s">
        <v>2461</v>
      </c>
      <c r="B341" s="352" t="s">
        <v>2360</v>
      </c>
      <c r="C341" s="352">
        <v>79</v>
      </c>
      <c r="D341" s="352" t="s">
        <v>2454</v>
      </c>
      <c r="E341" s="352" t="s">
        <v>506</v>
      </c>
      <c r="F341" s="352">
        <v>0.84699999999999998</v>
      </c>
      <c r="J341" s="352">
        <v>6384</v>
      </c>
      <c r="K341" s="352">
        <v>-10.971</v>
      </c>
      <c r="O341" s="352">
        <v>182.11500000000001</v>
      </c>
      <c r="Q341" s="352">
        <v>179.26300000000001</v>
      </c>
      <c r="S341" s="352" t="s">
        <v>635</v>
      </c>
      <c r="T341" s="352">
        <v>89</v>
      </c>
      <c r="U341" s="352" t="s">
        <v>620</v>
      </c>
      <c r="V341" s="352" t="s">
        <v>1105</v>
      </c>
      <c r="X341" s="352" t="s">
        <v>1105</v>
      </c>
      <c r="Y341" s="352">
        <v>5</v>
      </c>
      <c r="Z341" s="352">
        <v>437.8</v>
      </c>
      <c r="AA341" s="352">
        <v>473</v>
      </c>
      <c r="AB341" s="352">
        <v>35.200000000000003</v>
      </c>
      <c r="AD341" s="352">
        <v>2.1030000000000002</v>
      </c>
      <c r="AE341" s="352">
        <v>0.749</v>
      </c>
      <c r="AH341" s="352">
        <v>7485</v>
      </c>
      <c r="AI341" s="352">
        <v>8886</v>
      </c>
      <c r="AN341" s="352" t="s">
        <v>736</v>
      </c>
      <c r="AO341" s="352" t="s">
        <v>643</v>
      </c>
      <c r="AP341" s="352" t="s">
        <v>1216</v>
      </c>
      <c r="AS341" s="352">
        <v>0</v>
      </c>
      <c r="AU341" s="352">
        <v>1.1730495000000001</v>
      </c>
      <c r="AW341" s="352" t="s">
        <v>2456</v>
      </c>
    </row>
    <row r="342" spans="1:49">
      <c r="A342" s="352" t="s">
        <v>2462</v>
      </c>
      <c r="B342" s="352" t="s">
        <v>2360</v>
      </c>
      <c r="C342" s="352">
        <v>79</v>
      </c>
      <c r="D342" s="352" t="s">
        <v>2454</v>
      </c>
      <c r="E342" s="352" t="s">
        <v>506</v>
      </c>
      <c r="F342" s="352">
        <v>0.84699999999999998</v>
      </c>
      <c r="J342" s="352">
        <v>6371</v>
      </c>
      <c r="K342" s="352">
        <v>-11.5</v>
      </c>
      <c r="O342" s="352">
        <v>182.5</v>
      </c>
      <c r="Q342" s="352">
        <v>179.643</v>
      </c>
      <c r="S342" s="352" t="s">
        <v>635</v>
      </c>
      <c r="T342" s="352">
        <v>89</v>
      </c>
      <c r="U342" s="352" t="s">
        <v>620</v>
      </c>
      <c r="V342" s="352" t="s">
        <v>1105</v>
      </c>
      <c r="X342" s="352" t="s">
        <v>1105</v>
      </c>
      <c r="Y342" s="352">
        <v>6</v>
      </c>
      <c r="Z342" s="352">
        <v>488.1</v>
      </c>
      <c r="AA342" s="352">
        <v>523.29999999999995</v>
      </c>
      <c r="AB342" s="352">
        <v>35.200000000000003</v>
      </c>
      <c r="AD342" s="352">
        <v>2.1059999999999999</v>
      </c>
      <c r="AE342" s="352">
        <v>0.75</v>
      </c>
      <c r="AH342" s="352">
        <v>7468</v>
      </c>
      <c r="AI342" s="352">
        <v>8864</v>
      </c>
      <c r="AN342" s="352" t="s">
        <v>721</v>
      </c>
      <c r="AO342" s="352" t="s">
        <v>643</v>
      </c>
      <c r="AP342" s="352" t="s">
        <v>1622</v>
      </c>
      <c r="AS342" s="352">
        <v>1</v>
      </c>
      <c r="AU342" s="352">
        <v>1.1724336</v>
      </c>
      <c r="AW342" s="352" t="s">
        <v>2456</v>
      </c>
    </row>
    <row r="343" spans="1:49">
      <c r="A343" s="352" t="s">
        <v>2463</v>
      </c>
      <c r="B343" s="352" t="s">
        <v>2360</v>
      </c>
      <c r="C343" s="352">
        <v>80</v>
      </c>
      <c r="D343" s="352" t="s">
        <v>2454</v>
      </c>
      <c r="E343" s="352" t="s">
        <v>506</v>
      </c>
      <c r="F343" s="352">
        <v>0.84699999999999998</v>
      </c>
      <c r="L343" s="352">
        <v>22817</v>
      </c>
      <c r="M343" s="352">
        <v>9.6</v>
      </c>
      <c r="O343" s="352">
        <v>132.636</v>
      </c>
      <c r="R343" s="352">
        <v>126.30500000000001</v>
      </c>
      <c r="S343" s="352" t="s">
        <v>645</v>
      </c>
      <c r="T343" s="352">
        <v>0</v>
      </c>
      <c r="U343" s="352" t="s">
        <v>646</v>
      </c>
      <c r="V343" s="352" t="s">
        <v>673</v>
      </c>
      <c r="X343" s="352" t="s">
        <v>675</v>
      </c>
      <c r="Y343" s="352">
        <v>1</v>
      </c>
      <c r="Z343" s="352">
        <v>29.7</v>
      </c>
      <c r="AA343" s="352">
        <v>83.6</v>
      </c>
      <c r="AB343" s="352">
        <v>53.9</v>
      </c>
      <c r="AF343" s="352">
        <v>6.3310000000000004</v>
      </c>
      <c r="AJ343" s="352">
        <v>4554</v>
      </c>
      <c r="AQ343" s="352" t="s">
        <v>1202</v>
      </c>
      <c r="AR343" s="352" t="s">
        <v>2464</v>
      </c>
      <c r="AS343" s="352">
        <v>1</v>
      </c>
      <c r="AV343" s="352">
        <v>5.0127487000000004</v>
      </c>
      <c r="AW343" s="352" t="s">
        <v>2465</v>
      </c>
    </row>
    <row r="344" spans="1:49">
      <c r="A344" s="352" t="s">
        <v>2466</v>
      </c>
      <c r="B344" s="352" t="s">
        <v>2360</v>
      </c>
      <c r="C344" s="352">
        <v>80</v>
      </c>
      <c r="D344" s="352" t="s">
        <v>2454</v>
      </c>
      <c r="E344" s="352" t="s">
        <v>506</v>
      </c>
      <c r="F344" s="352">
        <v>0.84699999999999998</v>
      </c>
      <c r="L344" s="352">
        <v>22592</v>
      </c>
      <c r="M344" s="352">
        <v>9.7650000000000006</v>
      </c>
      <c r="O344" s="352">
        <v>129.33799999999999</v>
      </c>
      <c r="R344" s="352">
        <v>123.163</v>
      </c>
      <c r="S344" s="352" t="s">
        <v>645</v>
      </c>
      <c r="T344" s="352">
        <v>0</v>
      </c>
      <c r="U344" s="352" t="s">
        <v>646</v>
      </c>
      <c r="V344" s="352" t="s">
        <v>673</v>
      </c>
      <c r="X344" s="352" t="s">
        <v>675</v>
      </c>
      <c r="Y344" s="352">
        <v>2</v>
      </c>
      <c r="Z344" s="352">
        <v>412.8</v>
      </c>
      <c r="AA344" s="352">
        <v>465</v>
      </c>
      <c r="AB344" s="352">
        <v>52.3</v>
      </c>
      <c r="AF344" s="352">
        <v>6.1749999999999998</v>
      </c>
      <c r="AJ344" s="352">
        <v>4508</v>
      </c>
      <c r="AQ344" s="352" t="s">
        <v>1205</v>
      </c>
      <c r="AR344" s="352" t="s">
        <v>2467</v>
      </c>
      <c r="AS344" s="352">
        <v>0</v>
      </c>
      <c r="AV344" s="352">
        <v>5.0134996999999997</v>
      </c>
      <c r="AW344" s="352" t="s">
        <v>2465</v>
      </c>
    </row>
    <row r="345" spans="1:49">
      <c r="A345" s="352" t="s">
        <v>2468</v>
      </c>
      <c r="B345" s="352" t="s">
        <v>2360</v>
      </c>
      <c r="C345" s="352">
        <v>81</v>
      </c>
      <c r="D345" s="352" t="s">
        <v>2469</v>
      </c>
      <c r="E345" s="352" t="s">
        <v>506</v>
      </c>
      <c r="F345" s="352">
        <v>0.83899999999999997</v>
      </c>
      <c r="H345" s="352">
        <v>9999</v>
      </c>
      <c r="I345" s="352">
        <v>0.44900000000000001</v>
      </c>
      <c r="O345" s="352">
        <v>183.13800000000001</v>
      </c>
      <c r="P345" s="352">
        <v>181.773</v>
      </c>
      <c r="S345" s="352" t="s">
        <v>619</v>
      </c>
      <c r="T345" s="352">
        <v>0</v>
      </c>
      <c r="U345" s="352" t="s">
        <v>620</v>
      </c>
      <c r="V345" s="352" t="s">
        <v>1105</v>
      </c>
      <c r="X345" s="352" t="s">
        <v>1105</v>
      </c>
      <c r="Y345" s="352">
        <v>1</v>
      </c>
      <c r="Z345" s="352">
        <v>13.2</v>
      </c>
      <c r="AA345" s="352">
        <v>38.4</v>
      </c>
      <c r="AB345" s="352">
        <v>25.2</v>
      </c>
      <c r="AC345" s="352">
        <v>1.365</v>
      </c>
      <c r="AG345" s="352">
        <v>6826</v>
      </c>
      <c r="AK345" s="352" t="s">
        <v>1295</v>
      </c>
      <c r="AL345" s="352" t="s">
        <v>924</v>
      </c>
      <c r="AM345" s="352" t="s">
        <v>2367</v>
      </c>
      <c r="AS345" s="352">
        <v>0</v>
      </c>
      <c r="AT345" s="352">
        <v>0.68289920000000004</v>
      </c>
      <c r="AW345" s="352" t="s">
        <v>2470</v>
      </c>
    </row>
    <row r="346" spans="1:49">
      <c r="A346" s="352" t="s">
        <v>2471</v>
      </c>
      <c r="B346" s="352" t="s">
        <v>2360</v>
      </c>
      <c r="C346" s="352">
        <v>81</v>
      </c>
      <c r="D346" s="352" t="s">
        <v>2469</v>
      </c>
      <c r="E346" s="352" t="s">
        <v>506</v>
      </c>
      <c r="F346" s="352">
        <v>0.83899999999999997</v>
      </c>
      <c r="H346" s="352">
        <v>10037</v>
      </c>
      <c r="I346" s="352">
        <v>0</v>
      </c>
      <c r="O346" s="352">
        <v>183.93700000000001</v>
      </c>
      <c r="P346" s="352">
        <v>182.566</v>
      </c>
      <c r="S346" s="352" t="s">
        <v>619</v>
      </c>
      <c r="T346" s="352">
        <v>0</v>
      </c>
      <c r="U346" s="352" t="s">
        <v>620</v>
      </c>
      <c r="V346" s="352" t="s">
        <v>1105</v>
      </c>
      <c r="X346" s="352" t="s">
        <v>1105</v>
      </c>
      <c r="Y346" s="352">
        <v>2</v>
      </c>
      <c r="Z346" s="352">
        <v>53.5</v>
      </c>
      <c r="AA346" s="352">
        <v>78.599999999999994</v>
      </c>
      <c r="AB346" s="352">
        <v>25.2</v>
      </c>
      <c r="AC346" s="352">
        <v>1.371</v>
      </c>
      <c r="AG346" s="352">
        <v>6847</v>
      </c>
      <c r="AK346" s="352" t="s">
        <v>862</v>
      </c>
      <c r="AL346" s="352" t="s">
        <v>683</v>
      </c>
      <c r="AM346" s="352" t="s">
        <v>1830</v>
      </c>
      <c r="AS346" s="352">
        <v>1</v>
      </c>
      <c r="AT346" s="352">
        <v>0.68259239999999999</v>
      </c>
      <c r="AW346" s="352" t="s">
        <v>2470</v>
      </c>
    </row>
    <row r="347" spans="1:49">
      <c r="A347" s="352" t="s">
        <v>2472</v>
      </c>
      <c r="B347" s="352" t="s">
        <v>2360</v>
      </c>
      <c r="C347" s="352">
        <v>81</v>
      </c>
      <c r="D347" s="352" t="s">
        <v>2469</v>
      </c>
      <c r="E347" s="352" t="s">
        <v>506</v>
      </c>
      <c r="F347" s="352">
        <v>0.83899999999999997</v>
      </c>
      <c r="G347" s="352" t="s">
        <v>630</v>
      </c>
      <c r="H347" s="352">
        <v>2288</v>
      </c>
      <c r="I347" s="352">
        <v>-2.4630000000000001</v>
      </c>
      <c r="N347" s="352">
        <v>10.8655747</v>
      </c>
      <c r="O347" s="352">
        <v>53.389000000000003</v>
      </c>
      <c r="P347" s="352">
        <v>52.991999999999997</v>
      </c>
      <c r="S347" s="352" t="s">
        <v>619</v>
      </c>
      <c r="T347" s="352">
        <v>0</v>
      </c>
      <c r="U347" s="352" t="s">
        <v>620</v>
      </c>
      <c r="V347" s="352" t="s">
        <v>1105</v>
      </c>
      <c r="X347" s="352" t="s">
        <v>1105</v>
      </c>
      <c r="Y347" s="352">
        <v>3</v>
      </c>
      <c r="Z347" s="352">
        <v>79.3</v>
      </c>
      <c r="AA347" s="352">
        <v>148.4</v>
      </c>
      <c r="AB347" s="352">
        <v>69.2</v>
      </c>
      <c r="AC347" s="352">
        <v>0.39700000000000002</v>
      </c>
      <c r="AG347" s="352">
        <v>1559</v>
      </c>
      <c r="AK347" s="352" t="s">
        <v>1373</v>
      </c>
      <c r="AL347" s="352" t="s">
        <v>2094</v>
      </c>
      <c r="AM347" s="352" t="s">
        <v>2473</v>
      </c>
      <c r="AS347" s="352">
        <v>0</v>
      </c>
      <c r="AT347" s="352">
        <v>0.6809115</v>
      </c>
      <c r="AW347" s="352" t="s">
        <v>2470</v>
      </c>
    </row>
    <row r="348" spans="1:49">
      <c r="A348" s="352" t="s">
        <v>2474</v>
      </c>
      <c r="B348" s="352" t="s">
        <v>2360</v>
      </c>
      <c r="C348" s="352">
        <v>81</v>
      </c>
      <c r="D348" s="352" t="s">
        <v>2469</v>
      </c>
      <c r="E348" s="352" t="s">
        <v>506</v>
      </c>
      <c r="F348" s="352">
        <v>0.83899999999999997</v>
      </c>
      <c r="G348" s="352" t="s">
        <v>634</v>
      </c>
      <c r="J348" s="352">
        <v>5941</v>
      </c>
      <c r="K348" s="352">
        <v>8.8859999999999992</v>
      </c>
      <c r="N348" s="352">
        <v>70.046209500000003</v>
      </c>
      <c r="O348" s="352">
        <v>183.726</v>
      </c>
      <c r="Q348" s="352">
        <v>180.803</v>
      </c>
      <c r="S348" s="352" t="s">
        <v>635</v>
      </c>
      <c r="T348" s="352">
        <v>89</v>
      </c>
      <c r="U348" s="352" t="s">
        <v>620</v>
      </c>
      <c r="V348" s="352" t="s">
        <v>1105</v>
      </c>
      <c r="X348" s="352" t="s">
        <v>1105</v>
      </c>
      <c r="Y348" s="352">
        <v>4</v>
      </c>
      <c r="Z348" s="352">
        <v>199.4</v>
      </c>
      <c r="AA348" s="352">
        <v>297.5</v>
      </c>
      <c r="AB348" s="352">
        <v>98.1</v>
      </c>
      <c r="AD348" s="352">
        <v>2.161</v>
      </c>
      <c r="AE348" s="352">
        <v>0.76200000000000001</v>
      </c>
      <c r="AH348" s="352">
        <v>7176</v>
      </c>
      <c r="AI348" s="352">
        <v>8364</v>
      </c>
      <c r="AN348" s="352" t="s">
        <v>869</v>
      </c>
      <c r="AO348" s="352" t="s">
        <v>1131</v>
      </c>
      <c r="AP348" s="352" t="s">
        <v>2475</v>
      </c>
      <c r="AS348" s="352">
        <v>0</v>
      </c>
      <c r="AU348" s="352">
        <v>1.195346</v>
      </c>
      <c r="AW348" s="352" t="s">
        <v>2470</v>
      </c>
    </row>
    <row r="349" spans="1:49">
      <c r="A349" s="352" t="s">
        <v>2476</v>
      </c>
      <c r="B349" s="352" t="s">
        <v>2360</v>
      </c>
      <c r="C349" s="352">
        <v>81</v>
      </c>
      <c r="D349" s="352" t="s">
        <v>2469</v>
      </c>
      <c r="E349" s="352" t="s">
        <v>506</v>
      </c>
      <c r="F349" s="352">
        <v>0.83899999999999997</v>
      </c>
      <c r="J349" s="352">
        <v>6369</v>
      </c>
      <c r="K349" s="352">
        <v>-10.968999999999999</v>
      </c>
      <c r="O349" s="352">
        <v>181.828</v>
      </c>
      <c r="Q349" s="352">
        <v>178.98099999999999</v>
      </c>
      <c r="S349" s="352" t="s">
        <v>635</v>
      </c>
      <c r="T349" s="352">
        <v>89</v>
      </c>
      <c r="U349" s="352" t="s">
        <v>620</v>
      </c>
      <c r="V349" s="352" t="s">
        <v>1105</v>
      </c>
      <c r="X349" s="352" t="s">
        <v>1105</v>
      </c>
      <c r="Y349" s="352">
        <v>5</v>
      </c>
      <c r="Z349" s="352">
        <v>437.8</v>
      </c>
      <c r="AA349" s="352">
        <v>473</v>
      </c>
      <c r="AB349" s="352">
        <v>35.200000000000003</v>
      </c>
      <c r="AD349" s="352">
        <v>2.1</v>
      </c>
      <c r="AE349" s="352">
        <v>0.748</v>
      </c>
      <c r="AH349" s="352">
        <v>7468</v>
      </c>
      <c r="AI349" s="352">
        <v>8867</v>
      </c>
      <c r="AN349" s="352" t="s">
        <v>736</v>
      </c>
      <c r="AO349" s="352" t="s">
        <v>722</v>
      </c>
      <c r="AP349" s="352" t="s">
        <v>2477</v>
      </c>
      <c r="AS349" s="352">
        <v>0</v>
      </c>
      <c r="AU349" s="352">
        <v>1.1730484000000001</v>
      </c>
      <c r="AW349" s="352" t="s">
        <v>2470</v>
      </c>
    </row>
    <row r="350" spans="1:49">
      <c r="A350" s="352" t="s">
        <v>2478</v>
      </c>
      <c r="B350" s="352" t="s">
        <v>2360</v>
      </c>
      <c r="C350" s="352">
        <v>81</v>
      </c>
      <c r="D350" s="352" t="s">
        <v>2469</v>
      </c>
      <c r="E350" s="352" t="s">
        <v>506</v>
      </c>
      <c r="F350" s="352">
        <v>0.83899999999999997</v>
      </c>
      <c r="J350" s="352">
        <v>6371</v>
      </c>
      <c r="K350" s="352">
        <v>-11.5</v>
      </c>
      <c r="O350" s="352">
        <v>182.31399999999999</v>
      </c>
      <c r="Q350" s="352">
        <v>179.46100000000001</v>
      </c>
      <c r="S350" s="352" t="s">
        <v>635</v>
      </c>
      <c r="T350" s="352">
        <v>89</v>
      </c>
      <c r="U350" s="352" t="s">
        <v>620</v>
      </c>
      <c r="V350" s="352" t="s">
        <v>1105</v>
      </c>
      <c r="X350" s="352" t="s">
        <v>1105</v>
      </c>
      <c r="Y350" s="352">
        <v>6</v>
      </c>
      <c r="Z350" s="352">
        <v>488.1</v>
      </c>
      <c r="AA350" s="352">
        <v>523.29999999999995</v>
      </c>
      <c r="AB350" s="352">
        <v>35.200000000000003</v>
      </c>
      <c r="AD350" s="352">
        <v>2.1040000000000001</v>
      </c>
      <c r="AE350" s="352">
        <v>0.749</v>
      </c>
      <c r="AH350" s="352">
        <v>7468</v>
      </c>
      <c r="AI350" s="352">
        <v>8864</v>
      </c>
      <c r="AN350" s="352" t="s">
        <v>721</v>
      </c>
      <c r="AO350" s="352" t="s">
        <v>643</v>
      </c>
      <c r="AP350" s="352" t="s">
        <v>680</v>
      </c>
      <c r="AS350" s="352">
        <v>1</v>
      </c>
      <c r="AU350" s="352">
        <v>1.1724314</v>
      </c>
      <c r="AW350" s="352" t="s">
        <v>2470</v>
      </c>
    </row>
    <row r="351" spans="1:49">
      <c r="A351" s="352" t="s">
        <v>2479</v>
      </c>
      <c r="B351" s="352" t="s">
        <v>2360</v>
      </c>
      <c r="C351" s="352">
        <v>82</v>
      </c>
      <c r="D351" s="352" t="s">
        <v>2469</v>
      </c>
      <c r="E351" s="352" t="s">
        <v>506</v>
      </c>
      <c r="F351" s="352">
        <v>0.83899999999999997</v>
      </c>
      <c r="L351" s="352">
        <v>22709</v>
      </c>
      <c r="M351" s="352">
        <v>9.6</v>
      </c>
      <c r="O351" s="352">
        <v>132.232</v>
      </c>
      <c r="R351" s="352">
        <v>125.92100000000001</v>
      </c>
      <c r="S351" s="352" t="s">
        <v>645</v>
      </c>
      <c r="T351" s="352">
        <v>0</v>
      </c>
      <c r="U351" s="352" t="s">
        <v>646</v>
      </c>
      <c r="V351" s="352" t="s">
        <v>673</v>
      </c>
      <c r="X351" s="352" t="s">
        <v>675</v>
      </c>
      <c r="Y351" s="352">
        <v>1</v>
      </c>
      <c r="Z351" s="352">
        <v>29.7</v>
      </c>
      <c r="AA351" s="352">
        <v>83.4</v>
      </c>
      <c r="AB351" s="352">
        <v>53.7</v>
      </c>
      <c r="AF351" s="352">
        <v>6.3109999999999999</v>
      </c>
      <c r="AJ351" s="352">
        <v>4533</v>
      </c>
      <c r="AQ351" s="352" t="s">
        <v>1202</v>
      </c>
      <c r="AR351" s="352" t="s">
        <v>2480</v>
      </c>
      <c r="AS351" s="352">
        <v>1</v>
      </c>
      <c r="AV351" s="352">
        <v>5.0120987000000001</v>
      </c>
      <c r="AW351" s="352" t="s">
        <v>2481</v>
      </c>
    </row>
    <row r="352" spans="1:49">
      <c r="A352" s="352" t="s">
        <v>2482</v>
      </c>
      <c r="B352" s="352" t="s">
        <v>2360</v>
      </c>
      <c r="C352" s="352">
        <v>82</v>
      </c>
      <c r="D352" s="352" t="s">
        <v>2469</v>
      </c>
      <c r="E352" s="352" t="s">
        <v>506</v>
      </c>
      <c r="F352" s="352">
        <v>0.83899999999999997</v>
      </c>
      <c r="L352" s="352">
        <v>22470</v>
      </c>
      <c r="M352" s="352">
        <v>9.7639999999999993</v>
      </c>
      <c r="O352" s="352">
        <v>128.57599999999999</v>
      </c>
      <c r="R352" s="352">
        <v>122.438</v>
      </c>
      <c r="S352" s="352" t="s">
        <v>645</v>
      </c>
      <c r="T352" s="352">
        <v>0</v>
      </c>
      <c r="U352" s="352" t="s">
        <v>646</v>
      </c>
      <c r="V352" s="352" t="s">
        <v>673</v>
      </c>
      <c r="X352" s="352" t="s">
        <v>675</v>
      </c>
      <c r="Y352" s="352">
        <v>2</v>
      </c>
      <c r="Z352" s="352">
        <v>412.8</v>
      </c>
      <c r="AA352" s="352">
        <v>464.8</v>
      </c>
      <c r="AB352" s="352">
        <v>52</v>
      </c>
      <c r="AF352" s="352">
        <v>6.1379999999999999</v>
      </c>
      <c r="AJ352" s="352">
        <v>4484</v>
      </c>
      <c r="AQ352" s="352" t="s">
        <v>1205</v>
      </c>
      <c r="AR352" s="352" t="s">
        <v>2483</v>
      </c>
      <c r="AS352" s="352">
        <v>0</v>
      </c>
      <c r="AV352" s="352">
        <v>5.0128475000000003</v>
      </c>
      <c r="AW352" s="352" t="s">
        <v>2481</v>
      </c>
    </row>
    <row r="353" spans="1:49">
      <c r="A353" s="352" t="s">
        <v>2484</v>
      </c>
      <c r="B353" s="352" t="s">
        <v>2360</v>
      </c>
      <c r="C353" s="352">
        <v>83</v>
      </c>
      <c r="D353" s="352" t="s">
        <v>2485</v>
      </c>
      <c r="E353" s="352" t="s">
        <v>512</v>
      </c>
      <c r="F353" s="352">
        <v>0.78400000000000003</v>
      </c>
      <c r="H353" s="352">
        <v>10062</v>
      </c>
      <c r="I353" s="352">
        <v>0.46300000000000002</v>
      </c>
      <c r="O353" s="352">
        <v>184.078</v>
      </c>
      <c r="P353" s="352">
        <v>182.70599999999999</v>
      </c>
      <c r="S353" s="352" t="s">
        <v>619</v>
      </c>
      <c r="T353" s="352">
        <v>0</v>
      </c>
      <c r="U353" s="352" t="s">
        <v>620</v>
      </c>
      <c r="V353" s="352" t="s">
        <v>1105</v>
      </c>
      <c r="X353" s="352" t="s">
        <v>1105</v>
      </c>
      <c r="Y353" s="352">
        <v>1</v>
      </c>
      <c r="Z353" s="352">
        <v>13.2</v>
      </c>
      <c r="AA353" s="352">
        <v>38.4</v>
      </c>
      <c r="AB353" s="352">
        <v>25.2</v>
      </c>
      <c r="AC353" s="352">
        <v>1.3720000000000001</v>
      </c>
      <c r="AG353" s="352">
        <v>6870</v>
      </c>
      <c r="AK353" s="352" t="s">
        <v>1240</v>
      </c>
      <c r="AL353" s="352" t="s">
        <v>884</v>
      </c>
      <c r="AM353" s="352" t="s">
        <v>2486</v>
      </c>
      <c r="AS353" s="352">
        <v>0</v>
      </c>
      <c r="AT353" s="352">
        <v>0.68290459999999997</v>
      </c>
      <c r="AW353" s="352" t="s">
        <v>2487</v>
      </c>
    </row>
    <row r="354" spans="1:49">
      <c r="A354" s="352" t="s">
        <v>2488</v>
      </c>
      <c r="B354" s="352" t="s">
        <v>2360</v>
      </c>
      <c r="C354" s="352">
        <v>83</v>
      </c>
      <c r="D354" s="352" t="s">
        <v>2485</v>
      </c>
      <c r="E354" s="352" t="s">
        <v>512</v>
      </c>
      <c r="F354" s="352">
        <v>0.78400000000000003</v>
      </c>
      <c r="H354" s="352">
        <v>10053</v>
      </c>
      <c r="I354" s="352">
        <v>0</v>
      </c>
      <c r="O354" s="352">
        <v>184.631</v>
      </c>
      <c r="P354" s="352">
        <v>183.255</v>
      </c>
      <c r="S354" s="352" t="s">
        <v>619</v>
      </c>
      <c r="T354" s="352">
        <v>0</v>
      </c>
      <c r="U354" s="352" t="s">
        <v>620</v>
      </c>
      <c r="V354" s="352" t="s">
        <v>1105</v>
      </c>
      <c r="X354" s="352" t="s">
        <v>1105</v>
      </c>
      <c r="Y354" s="352">
        <v>2</v>
      </c>
      <c r="Z354" s="352">
        <v>53.5</v>
      </c>
      <c r="AA354" s="352">
        <v>78.599999999999994</v>
      </c>
      <c r="AB354" s="352">
        <v>25.2</v>
      </c>
      <c r="AC354" s="352">
        <v>1.3759999999999999</v>
      </c>
      <c r="AG354" s="352">
        <v>6859</v>
      </c>
      <c r="AK354" s="352" t="s">
        <v>656</v>
      </c>
      <c r="AL354" s="352" t="s">
        <v>708</v>
      </c>
      <c r="AM354" s="352" t="s">
        <v>2489</v>
      </c>
      <c r="AS354" s="352">
        <v>1</v>
      </c>
      <c r="AT354" s="352">
        <v>0.68258859999999999</v>
      </c>
      <c r="AW354" s="352" t="s">
        <v>2487</v>
      </c>
    </row>
    <row r="355" spans="1:49">
      <c r="A355" s="352" t="s">
        <v>2490</v>
      </c>
      <c r="B355" s="352" t="s">
        <v>2360</v>
      </c>
      <c r="C355" s="352">
        <v>83</v>
      </c>
      <c r="D355" s="352" t="s">
        <v>2485</v>
      </c>
      <c r="E355" s="352" t="s">
        <v>512</v>
      </c>
      <c r="F355" s="352">
        <v>0.78400000000000003</v>
      </c>
      <c r="G355" s="352" t="s">
        <v>630</v>
      </c>
      <c r="H355" s="352">
        <v>2326</v>
      </c>
      <c r="I355" s="352">
        <v>28.210999999999999</v>
      </c>
      <c r="N355" s="352">
        <v>11.7307737</v>
      </c>
      <c r="O355" s="352">
        <v>53.862000000000002</v>
      </c>
      <c r="P355" s="352">
        <v>53.448999999999998</v>
      </c>
      <c r="S355" s="352" t="s">
        <v>619</v>
      </c>
      <c r="T355" s="352">
        <v>0</v>
      </c>
      <c r="U355" s="352" t="s">
        <v>620</v>
      </c>
      <c r="V355" s="352" t="s">
        <v>1105</v>
      </c>
      <c r="X355" s="352" t="s">
        <v>1105</v>
      </c>
      <c r="Y355" s="352">
        <v>3</v>
      </c>
      <c r="Z355" s="352">
        <v>79.3</v>
      </c>
      <c r="AA355" s="352">
        <v>147.80000000000001</v>
      </c>
      <c r="AB355" s="352">
        <v>68.599999999999994</v>
      </c>
      <c r="AC355" s="352">
        <v>0.41299999999999998</v>
      </c>
      <c r="AG355" s="352">
        <v>1634</v>
      </c>
      <c r="AK355" s="352" t="s">
        <v>1391</v>
      </c>
      <c r="AL355" s="352" t="s">
        <v>1423</v>
      </c>
      <c r="AM355" s="352" t="s">
        <v>2491</v>
      </c>
      <c r="AS355" s="352">
        <v>0</v>
      </c>
      <c r="AT355" s="352">
        <v>0.70184489999999999</v>
      </c>
      <c r="AW355" s="352" t="s">
        <v>2487</v>
      </c>
    </row>
    <row r="356" spans="1:49">
      <c r="A356" s="352" t="s">
        <v>2492</v>
      </c>
      <c r="B356" s="352" t="s">
        <v>2360</v>
      </c>
      <c r="C356" s="352">
        <v>83</v>
      </c>
      <c r="D356" s="352" t="s">
        <v>2485</v>
      </c>
      <c r="E356" s="352" t="s">
        <v>512</v>
      </c>
      <c r="F356" s="352">
        <v>0.78400000000000003</v>
      </c>
      <c r="G356" s="352" t="s">
        <v>634</v>
      </c>
      <c r="J356" s="352">
        <v>6104</v>
      </c>
      <c r="K356" s="352">
        <v>63.052</v>
      </c>
      <c r="N356" s="352">
        <v>75.857265400000003</v>
      </c>
      <c r="O356" s="352">
        <v>185.92500000000001</v>
      </c>
      <c r="Q356" s="352">
        <v>182.85900000000001</v>
      </c>
      <c r="S356" s="352" t="s">
        <v>635</v>
      </c>
      <c r="T356" s="352">
        <v>89</v>
      </c>
      <c r="U356" s="352" t="s">
        <v>620</v>
      </c>
      <c r="V356" s="352" t="s">
        <v>1105</v>
      </c>
      <c r="X356" s="352" t="s">
        <v>1105</v>
      </c>
      <c r="Y356" s="352">
        <v>4</v>
      </c>
      <c r="Z356" s="352">
        <v>198.1</v>
      </c>
      <c r="AA356" s="352">
        <v>295.60000000000002</v>
      </c>
      <c r="AB356" s="352">
        <v>97.5</v>
      </c>
      <c r="AD356" s="352">
        <v>2.2949999999999999</v>
      </c>
      <c r="AE356" s="352">
        <v>0.77100000000000002</v>
      </c>
      <c r="AH356" s="352">
        <v>7739</v>
      </c>
      <c r="AI356" s="352">
        <v>8594</v>
      </c>
      <c r="AN356" s="352" t="s">
        <v>869</v>
      </c>
      <c r="AO356" s="352" t="s">
        <v>809</v>
      </c>
      <c r="AP356" s="352" t="s">
        <v>2493</v>
      </c>
      <c r="AS356" s="352">
        <v>0</v>
      </c>
      <c r="AU356" s="352">
        <v>1.2551194999999999</v>
      </c>
      <c r="AW356" s="352" t="s">
        <v>2487</v>
      </c>
    </row>
    <row r="357" spans="1:49">
      <c r="A357" s="352" t="s">
        <v>2494</v>
      </c>
      <c r="B357" s="352" t="s">
        <v>2360</v>
      </c>
      <c r="C357" s="352">
        <v>83</v>
      </c>
      <c r="D357" s="352" t="s">
        <v>2485</v>
      </c>
      <c r="E357" s="352" t="s">
        <v>512</v>
      </c>
      <c r="F357" s="352">
        <v>0.78400000000000003</v>
      </c>
      <c r="J357" s="352">
        <v>6382</v>
      </c>
      <c r="K357" s="352">
        <v>-10.972</v>
      </c>
      <c r="O357" s="352">
        <v>181.98400000000001</v>
      </c>
      <c r="Q357" s="352">
        <v>179.13399999999999</v>
      </c>
      <c r="S357" s="352" t="s">
        <v>635</v>
      </c>
      <c r="T357" s="352">
        <v>89</v>
      </c>
      <c r="U357" s="352" t="s">
        <v>620</v>
      </c>
      <c r="V357" s="352" t="s">
        <v>1105</v>
      </c>
      <c r="X357" s="352" t="s">
        <v>1105</v>
      </c>
      <c r="Y357" s="352">
        <v>5</v>
      </c>
      <c r="Z357" s="352">
        <v>438.4</v>
      </c>
      <c r="AA357" s="352">
        <v>473</v>
      </c>
      <c r="AB357" s="352">
        <v>34.6</v>
      </c>
      <c r="AD357" s="352">
        <v>2.101</v>
      </c>
      <c r="AE357" s="352">
        <v>0.748</v>
      </c>
      <c r="AH357" s="352">
        <v>7483</v>
      </c>
      <c r="AI357" s="352">
        <v>8885</v>
      </c>
      <c r="AN357" s="352" t="s">
        <v>721</v>
      </c>
      <c r="AO357" s="352" t="s">
        <v>643</v>
      </c>
      <c r="AP357" s="352" t="s">
        <v>1942</v>
      </c>
      <c r="AS357" s="352">
        <v>0</v>
      </c>
      <c r="AU357" s="352">
        <v>1.1729791000000001</v>
      </c>
      <c r="AW357" s="352" t="s">
        <v>2487</v>
      </c>
    </row>
    <row r="358" spans="1:49">
      <c r="A358" s="352" t="s">
        <v>2495</v>
      </c>
      <c r="B358" s="352" t="s">
        <v>2360</v>
      </c>
      <c r="C358" s="352">
        <v>83</v>
      </c>
      <c r="D358" s="352" t="s">
        <v>2485</v>
      </c>
      <c r="E358" s="352" t="s">
        <v>512</v>
      </c>
      <c r="F358" s="352">
        <v>0.78400000000000003</v>
      </c>
      <c r="J358" s="352">
        <v>6380</v>
      </c>
      <c r="K358" s="352">
        <v>-11.5</v>
      </c>
      <c r="O358" s="352">
        <v>182.327</v>
      </c>
      <c r="Q358" s="352">
        <v>179.47300000000001</v>
      </c>
      <c r="S358" s="352" t="s">
        <v>635</v>
      </c>
      <c r="T358" s="352">
        <v>89</v>
      </c>
      <c r="U358" s="352" t="s">
        <v>620</v>
      </c>
      <c r="V358" s="352" t="s">
        <v>1105</v>
      </c>
      <c r="X358" s="352" t="s">
        <v>1105</v>
      </c>
      <c r="Y358" s="352">
        <v>6</v>
      </c>
      <c r="Z358" s="352">
        <v>488.1</v>
      </c>
      <c r="AA358" s="352">
        <v>523.29999999999995</v>
      </c>
      <c r="AB358" s="352">
        <v>35.200000000000003</v>
      </c>
      <c r="AD358" s="352">
        <v>2.1040000000000001</v>
      </c>
      <c r="AE358" s="352">
        <v>0.749</v>
      </c>
      <c r="AH358" s="352">
        <v>7478</v>
      </c>
      <c r="AI358" s="352">
        <v>8876</v>
      </c>
      <c r="AN358" s="352" t="s">
        <v>642</v>
      </c>
      <c r="AO358" s="352" t="s">
        <v>643</v>
      </c>
      <c r="AP358" s="352" t="s">
        <v>1411</v>
      </c>
      <c r="AS358" s="352">
        <v>1</v>
      </c>
      <c r="AU358" s="352">
        <v>1.1723667</v>
      </c>
      <c r="AW358" s="352" t="s">
        <v>2487</v>
      </c>
    </row>
    <row r="359" spans="1:49">
      <c r="A359" s="352" t="s">
        <v>2496</v>
      </c>
      <c r="B359" s="352" t="s">
        <v>2360</v>
      </c>
      <c r="C359" s="352">
        <v>84</v>
      </c>
      <c r="D359" s="352" t="s">
        <v>2485</v>
      </c>
      <c r="E359" s="352" t="s">
        <v>512</v>
      </c>
      <c r="F359" s="352">
        <v>0.78400000000000003</v>
      </c>
      <c r="L359" s="352">
        <v>22750</v>
      </c>
      <c r="M359" s="352">
        <v>9.6</v>
      </c>
      <c r="O359" s="352">
        <v>132.261</v>
      </c>
      <c r="R359" s="352">
        <v>125.94799999999999</v>
      </c>
      <c r="S359" s="352" t="s">
        <v>645</v>
      </c>
      <c r="T359" s="352">
        <v>0</v>
      </c>
      <c r="U359" s="352" t="s">
        <v>646</v>
      </c>
      <c r="V359" s="352" t="s">
        <v>673</v>
      </c>
      <c r="X359" s="352" t="s">
        <v>675</v>
      </c>
      <c r="Y359" s="352">
        <v>1</v>
      </c>
      <c r="Z359" s="352">
        <v>29.7</v>
      </c>
      <c r="AA359" s="352">
        <v>83.4</v>
      </c>
      <c r="AB359" s="352">
        <v>53.7</v>
      </c>
      <c r="AF359" s="352">
        <v>6.3129999999999997</v>
      </c>
      <c r="AJ359" s="352">
        <v>4541</v>
      </c>
      <c r="AQ359" s="352" t="s">
        <v>2497</v>
      </c>
      <c r="AR359" s="352" t="s">
        <v>2498</v>
      </c>
      <c r="AS359" s="352">
        <v>1</v>
      </c>
      <c r="AV359" s="352">
        <v>5.0127585999999997</v>
      </c>
      <c r="AW359" s="352" t="s">
        <v>2499</v>
      </c>
    </row>
    <row r="360" spans="1:49">
      <c r="A360" s="352" t="s">
        <v>2500</v>
      </c>
      <c r="B360" s="352" t="s">
        <v>2360</v>
      </c>
      <c r="C360" s="352">
        <v>84</v>
      </c>
      <c r="D360" s="352" t="s">
        <v>2485</v>
      </c>
      <c r="E360" s="352" t="s">
        <v>512</v>
      </c>
      <c r="F360" s="352">
        <v>0.78400000000000003</v>
      </c>
      <c r="L360" s="352">
        <v>22439</v>
      </c>
      <c r="M360" s="352">
        <v>9.7530000000000001</v>
      </c>
      <c r="O360" s="352">
        <v>128.529</v>
      </c>
      <c r="R360" s="352">
        <v>122.393</v>
      </c>
      <c r="S360" s="352" t="s">
        <v>645</v>
      </c>
      <c r="T360" s="352">
        <v>0</v>
      </c>
      <c r="U360" s="352" t="s">
        <v>646</v>
      </c>
      <c r="V360" s="352" t="s">
        <v>673</v>
      </c>
      <c r="X360" s="352" t="s">
        <v>675</v>
      </c>
      <c r="Y360" s="352">
        <v>2</v>
      </c>
      <c r="Z360" s="352">
        <v>412.8</v>
      </c>
      <c r="AA360" s="352">
        <v>464.8</v>
      </c>
      <c r="AB360" s="352">
        <v>52</v>
      </c>
      <c r="AF360" s="352">
        <v>6.1360000000000001</v>
      </c>
      <c r="AJ360" s="352">
        <v>4477</v>
      </c>
      <c r="AQ360" s="352" t="s">
        <v>902</v>
      </c>
      <c r="AR360" s="352" t="s">
        <v>2501</v>
      </c>
      <c r="AS360" s="352">
        <v>0</v>
      </c>
      <c r="AV360" s="352">
        <v>5.0134569000000004</v>
      </c>
      <c r="AW360" s="352" t="s">
        <v>2499</v>
      </c>
    </row>
    <row r="361" spans="1:49">
      <c r="A361" s="352" t="s">
        <v>2502</v>
      </c>
      <c r="B361" s="352" t="s">
        <v>2360</v>
      </c>
      <c r="C361" s="352">
        <v>85</v>
      </c>
      <c r="D361" s="352" t="s">
        <v>2503</v>
      </c>
      <c r="E361" s="352" t="s">
        <v>512</v>
      </c>
      <c r="F361" s="352">
        <v>0.749</v>
      </c>
      <c r="H361" s="352">
        <v>9992</v>
      </c>
      <c r="I361" s="352">
        <v>0.42699999999999999</v>
      </c>
      <c r="O361" s="352">
        <v>182.96600000000001</v>
      </c>
      <c r="P361" s="352">
        <v>181.602</v>
      </c>
      <c r="S361" s="352" t="s">
        <v>619</v>
      </c>
      <c r="T361" s="352">
        <v>0</v>
      </c>
      <c r="U361" s="352" t="s">
        <v>620</v>
      </c>
      <c r="V361" s="352" t="s">
        <v>1105</v>
      </c>
      <c r="X361" s="352" t="s">
        <v>1105</v>
      </c>
      <c r="Y361" s="352">
        <v>1</v>
      </c>
      <c r="Z361" s="352">
        <v>13.2</v>
      </c>
      <c r="AA361" s="352">
        <v>38.4</v>
      </c>
      <c r="AB361" s="352">
        <v>25.2</v>
      </c>
      <c r="AC361" s="352">
        <v>1.3640000000000001</v>
      </c>
      <c r="AG361" s="352">
        <v>6822</v>
      </c>
      <c r="AK361" s="352" t="s">
        <v>1347</v>
      </c>
      <c r="AL361" s="352" t="s">
        <v>924</v>
      </c>
      <c r="AM361" s="352" t="s">
        <v>2504</v>
      </c>
      <c r="AS361" s="352">
        <v>0</v>
      </c>
      <c r="AT361" s="352">
        <v>0.68288749999999998</v>
      </c>
      <c r="AW361" s="352" t="s">
        <v>2505</v>
      </c>
    </row>
    <row r="362" spans="1:49">
      <c r="A362" s="352" t="s">
        <v>2506</v>
      </c>
      <c r="B362" s="352" t="s">
        <v>2360</v>
      </c>
      <c r="C362" s="352">
        <v>85</v>
      </c>
      <c r="D362" s="352" t="s">
        <v>2503</v>
      </c>
      <c r="E362" s="352" t="s">
        <v>512</v>
      </c>
      <c r="F362" s="352">
        <v>0.749</v>
      </c>
      <c r="H362" s="352">
        <v>10027</v>
      </c>
      <c r="I362" s="352">
        <v>0</v>
      </c>
      <c r="O362" s="352">
        <v>183.708</v>
      </c>
      <c r="P362" s="352">
        <v>182.339</v>
      </c>
      <c r="S362" s="352" t="s">
        <v>619</v>
      </c>
      <c r="T362" s="352">
        <v>0</v>
      </c>
      <c r="U362" s="352" t="s">
        <v>620</v>
      </c>
      <c r="V362" s="352" t="s">
        <v>1105</v>
      </c>
      <c r="X362" s="352" t="s">
        <v>1105</v>
      </c>
      <c r="Y362" s="352">
        <v>2</v>
      </c>
      <c r="Z362" s="352">
        <v>53.5</v>
      </c>
      <c r="AA362" s="352">
        <v>78.599999999999994</v>
      </c>
      <c r="AB362" s="352">
        <v>25.2</v>
      </c>
      <c r="AC362" s="352">
        <v>1.369</v>
      </c>
      <c r="AG362" s="352">
        <v>6841</v>
      </c>
      <c r="AK362" s="352" t="s">
        <v>682</v>
      </c>
      <c r="AL362" s="352" t="s">
        <v>749</v>
      </c>
      <c r="AM362" s="352" t="s">
        <v>2507</v>
      </c>
      <c r="AS362" s="352">
        <v>1</v>
      </c>
      <c r="AT362" s="352">
        <v>0.68259570000000003</v>
      </c>
      <c r="AW362" s="352" t="s">
        <v>2505</v>
      </c>
    </row>
    <row r="363" spans="1:49">
      <c r="A363" s="352" t="s">
        <v>2508</v>
      </c>
      <c r="B363" s="352" t="s">
        <v>2360</v>
      </c>
      <c r="C363" s="352">
        <v>85</v>
      </c>
      <c r="D363" s="352" t="s">
        <v>2503</v>
      </c>
      <c r="E363" s="352" t="s">
        <v>512</v>
      </c>
      <c r="F363" s="352">
        <v>0.749</v>
      </c>
      <c r="G363" s="352" t="s">
        <v>630</v>
      </c>
      <c r="H363" s="352">
        <v>2185</v>
      </c>
      <c r="I363" s="352">
        <v>28.28</v>
      </c>
      <c r="N363" s="352">
        <v>11.636373900000001</v>
      </c>
      <c r="O363" s="352">
        <v>51.042999999999999</v>
      </c>
      <c r="P363" s="352">
        <v>50.652000000000001</v>
      </c>
      <c r="S363" s="352" t="s">
        <v>619</v>
      </c>
      <c r="T363" s="352">
        <v>0</v>
      </c>
      <c r="U363" s="352" t="s">
        <v>620</v>
      </c>
      <c r="V363" s="352" t="s">
        <v>1105</v>
      </c>
      <c r="X363" s="352" t="s">
        <v>1105</v>
      </c>
      <c r="Y363" s="352">
        <v>3</v>
      </c>
      <c r="Z363" s="352">
        <v>79.3</v>
      </c>
      <c r="AA363" s="352">
        <v>148.4</v>
      </c>
      <c r="AB363" s="352">
        <v>69.2</v>
      </c>
      <c r="AC363" s="352">
        <v>0.39100000000000001</v>
      </c>
      <c r="AG363" s="352">
        <v>1535</v>
      </c>
      <c r="AK363" s="352" t="s">
        <v>1461</v>
      </c>
      <c r="AL363" s="352" t="s">
        <v>1032</v>
      </c>
      <c r="AM363" s="352" t="s">
        <v>2509</v>
      </c>
      <c r="AS363" s="352">
        <v>0</v>
      </c>
      <c r="AT363" s="352">
        <v>0.70189919999999995</v>
      </c>
      <c r="AW363" s="352" t="s">
        <v>2505</v>
      </c>
    </row>
    <row r="364" spans="1:49">
      <c r="A364" s="352" t="s">
        <v>2510</v>
      </c>
      <c r="B364" s="352" t="s">
        <v>2360</v>
      </c>
      <c r="C364" s="352">
        <v>85</v>
      </c>
      <c r="D364" s="352" t="s">
        <v>2503</v>
      </c>
      <c r="E364" s="352" t="s">
        <v>512</v>
      </c>
      <c r="F364" s="352">
        <v>0.749</v>
      </c>
      <c r="G364" s="352" t="s">
        <v>634</v>
      </c>
      <c r="J364" s="352">
        <v>5688</v>
      </c>
      <c r="K364" s="352">
        <v>63.015000000000001</v>
      </c>
      <c r="N364" s="352">
        <v>75.5062724</v>
      </c>
      <c r="O364" s="352">
        <v>176.803</v>
      </c>
      <c r="Q364" s="352">
        <v>173.887</v>
      </c>
      <c r="S364" s="352" t="s">
        <v>635</v>
      </c>
      <c r="T364" s="352">
        <v>89</v>
      </c>
      <c r="U364" s="352" t="s">
        <v>620</v>
      </c>
      <c r="V364" s="352" t="s">
        <v>1105</v>
      </c>
      <c r="X364" s="352" t="s">
        <v>1105</v>
      </c>
      <c r="Y364" s="352">
        <v>4</v>
      </c>
      <c r="Z364" s="352">
        <v>198.8</v>
      </c>
      <c r="AA364" s="352">
        <v>296.89999999999998</v>
      </c>
      <c r="AB364" s="352">
        <v>98.1</v>
      </c>
      <c r="AD364" s="352">
        <v>2.1819999999999999</v>
      </c>
      <c r="AE364" s="352">
        <v>0.73299999999999998</v>
      </c>
      <c r="AH364" s="352">
        <v>7203</v>
      </c>
      <c r="AI364" s="352">
        <v>8010</v>
      </c>
      <c r="AN364" s="352" t="s">
        <v>642</v>
      </c>
      <c r="AO364" s="352" t="s">
        <v>2236</v>
      </c>
      <c r="AP364" s="352" t="s">
        <v>903</v>
      </c>
      <c r="AS364" s="352">
        <v>0</v>
      </c>
      <c r="AU364" s="352">
        <v>1.2550967</v>
      </c>
      <c r="AW364" s="352" t="s">
        <v>2505</v>
      </c>
    </row>
    <row r="365" spans="1:49">
      <c r="A365" s="352" t="s">
        <v>2511</v>
      </c>
      <c r="B365" s="352" t="s">
        <v>2360</v>
      </c>
      <c r="C365" s="352">
        <v>85</v>
      </c>
      <c r="D365" s="352" t="s">
        <v>2503</v>
      </c>
      <c r="E365" s="352" t="s">
        <v>512</v>
      </c>
      <c r="F365" s="352">
        <v>0.749</v>
      </c>
      <c r="J365" s="352">
        <v>6373</v>
      </c>
      <c r="K365" s="352">
        <v>-10.964</v>
      </c>
      <c r="O365" s="352">
        <v>181.96</v>
      </c>
      <c r="Q365" s="352">
        <v>179.11</v>
      </c>
      <c r="S365" s="352" t="s">
        <v>635</v>
      </c>
      <c r="T365" s="352">
        <v>89</v>
      </c>
      <c r="U365" s="352" t="s">
        <v>620</v>
      </c>
      <c r="V365" s="352" t="s">
        <v>1105</v>
      </c>
      <c r="X365" s="352" t="s">
        <v>1105</v>
      </c>
      <c r="Y365" s="352">
        <v>5</v>
      </c>
      <c r="Z365" s="352">
        <v>438.4</v>
      </c>
      <c r="AA365" s="352">
        <v>473</v>
      </c>
      <c r="AB365" s="352">
        <v>34.6</v>
      </c>
      <c r="AD365" s="352">
        <v>2.101</v>
      </c>
      <c r="AE365" s="352">
        <v>0.748</v>
      </c>
      <c r="AH365" s="352">
        <v>7473</v>
      </c>
      <c r="AI365" s="352">
        <v>8871</v>
      </c>
      <c r="AN365" s="352" t="s">
        <v>721</v>
      </c>
      <c r="AO365" s="352" t="s">
        <v>643</v>
      </c>
      <c r="AP365" s="352" t="s">
        <v>2512</v>
      </c>
      <c r="AS365" s="352">
        <v>0</v>
      </c>
      <c r="AU365" s="352">
        <v>1.1730077999999999</v>
      </c>
      <c r="AW365" s="352" t="s">
        <v>2505</v>
      </c>
    </row>
    <row r="366" spans="1:49">
      <c r="A366" s="352" t="s">
        <v>2513</v>
      </c>
      <c r="B366" s="352" t="s">
        <v>2360</v>
      </c>
      <c r="C366" s="352">
        <v>85</v>
      </c>
      <c r="D366" s="352" t="s">
        <v>2503</v>
      </c>
      <c r="E366" s="352" t="s">
        <v>512</v>
      </c>
      <c r="F366" s="352">
        <v>0.749</v>
      </c>
      <c r="J366" s="352">
        <v>6375</v>
      </c>
      <c r="K366" s="352">
        <v>-11.5</v>
      </c>
      <c r="O366" s="352">
        <v>182.37700000000001</v>
      </c>
      <c r="Q366" s="352">
        <v>179.523</v>
      </c>
      <c r="S366" s="352" t="s">
        <v>635</v>
      </c>
      <c r="T366" s="352">
        <v>89</v>
      </c>
      <c r="U366" s="352" t="s">
        <v>620</v>
      </c>
      <c r="V366" s="352" t="s">
        <v>1105</v>
      </c>
      <c r="X366" s="352" t="s">
        <v>1105</v>
      </c>
      <c r="Y366" s="352">
        <v>6</v>
      </c>
      <c r="Z366" s="352">
        <v>488.1</v>
      </c>
      <c r="AA366" s="352">
        <v>523.29999999999995</v>
      </c>
      <c r="AB366" s="352">
        <v>35.200000000000003</v>
      </c>
      <c r="AD366" s="352">
        <v>2.105</v>
      </c>
      <c r="AE366" s="352">
        <v>0.749</v>
      </c>
      <c r="AH366" s="352">
        <v>7472</v>
      </c>
      <c r="AI366" s="352">
        <v>8869</v>
      </c>
      <c r="AN366" s="352" t="s">
        <v>642</v>
      </c>
      <c r="AO366" s="352" t="s">
        <v>722</v>
      </c>
      <c r="AP366" s="352" t="s">
        <v>2514</v>
      </c>
      <c r="AS366" s="352">
        <v>1</v>
      </c>
      <c r="AU366" s="352">
        <v>1.1723846</v>
      </c>
      <c r="AW366" s="352" t="s">
        <v>2505</v>
      </c>
    </row>
    <row r="367" spans="1:49">
      <c r="A367" s="352" t="s">
        <v>2515</v>
      </c>
      <c r="B367" s="352" t="s">
        <v>2360</v>
      </c>
      <c r="C367" s="352">
        <v>86</v>
      </c>
      <c r="D367" s="352" t="s">
        <v>2503</v>
      </c>
      <c r="E367" s="352" t="s">
        <v>512</v>
      </c>
      <c r="F367" s="352">
        <v>0.749</v>
      </c>
      <c r="L367" s="352">
        <v>22775</v>
      </c>
      <c r="M367" s="352">
        <v>9.6</v>
      </c>
      <c r="O367" s="352">
        <v>132.572</v>
      </c>
      <c r="R367" s="352">
        <v>126.24299999999999</v>
      </c>
      <c r="S367" s="352" t="s">
        <v>645</v>
      </c>
      <c r="T367" s="352">
        <v>0</v>
      </c>
      <c r="U367" s="352" t="s">
        <v>646</v>
      </c>
      <c r="V367" s="352" t="s">
        <v>673</v>
      </c>
      <c r="X367" s="352" t="s">
        <v>675</v>
      </c>
      <c r="Y367" s="352">
        <v>1</v>
      </c>
      <c r="Z367" s="352">
        <v>29.7</v>
      </c>
      <c r="AA367" s="352">
        <v>83.4</v>
      </c>
      <c r="AB367" s="352">
        <v>53.7</v>
      </c>
      <c r="AF367" s="352">
        <v>6.3289999999999997</v>
      </c>
      <c r="AJ367" s="352">
        <v>4545</v>
      </c>
      <c r="AQ367" s="352" t="s">
        <v>2516</v>
      </c>
      <c r="AR367" s="352" t="s">
        <v>2517</v>
      </c>
      <c r="AS367" s="352">
        <v>1</v>
      </c>
      <c r="AV367" s="352">
        <v>5.0129868999999996</v>
      </c>
      <c r="AW367" s="352" t="s">
        <v>2518</v>
      </c>
    </row>
    <row r="368" spans="1:49">
      <c r="A368" s="352" t="s">
        <v>2519</v>
      </c>
      <c r="B368" s="352" t="s">
        <v>2360</v>
      </c>
      <c r="C368" s="352">
        <v>86</v>
      </c>
      <c r="D368" s="352" t="s">
        <v>2503</v>
      </c>
      <c r="E368" s="352" t="s">
        <v>512</v>
      </c>
      <c r="F368" s="352">
        <v>0.749</v>
      </c>
      <c r="L368" s="352">
        <v>22503</v>
      </c>
      <c r="M368" s="352">
        <v>9.7309999999999999</v>
      </c>
      <c r="O368" s="352">
        <v>128.76400000000001</v>
      </c>
      <c r="R368" s="352">
        <v>122.616</v>
      </c>
      <c r="S368" s="352" t="s">
        <v>645</v>
      </c>
      <c r="T368" s="352">
        <v>0</v>
      </c>
      <c r="U368" s="352" t="s">
        <v>646</v>
      </c>
      <c r="V368" s="352" t="s">
        <v>673</v>
      </c>
      <c r="X368" s="352" t="s">
        <v>675</v>
      </c>
      <c r="Y368" s="352">
        <v>2</v>
      </c>
      <c r="Z368" s="352">
        <v>412.8</v>
      </c>
      <c r="AA368" s="352">
        <v>465</v>
      </c>
      <c r="AB368" s="352">
        <v>52.3</v>
      </c>
      <c r="AF368" s="352">
        <v>6.1470000000000002</v>
      </c>
      <c r="AJ368" s="352">
        <v>4490</v>
      </c>
      <c r="AQ368" s="352" t="s">
        <v>902</v>
      </c>
      <c r="AR368" s="352" t="s">
        <v>1439</v>
      </c>
      <c r="AS368" s="352">
        <v>0</v>
      </c>
      <c r="AV368" s="352">
        <v>5.0135845000000003</v>
      </c>
      <c r="AW368" s="352" t="s">
        <v>2518</v>
      </c>
    </row>
    <row r="369" spans="1:49">
      <c r="A369" s="352" t="s">
        <v>2520</v>
      </c>
      <c r="B369" s="352" t="s">
        <v>2360</v>
      </c>
      <c r="C369" s="352">
        <v>87</v>
      </c>
      <c r="D369" s="352" t="s">
        <v>2521</v>
      </c>
      <c r="E369" s="352" t="s">
        <v>25</v>
      </c>
      <c r="F369" s="352">
        <v>1.1419999999999999</v>
      </c>
      <c r="H369" s="352">
        <v>10012</v>
      </c>
      <c r="I369" s="352">
        <v>0.438</v>
      </c>
      <c r="O369" s="352">
        <v>182.93299999999999</v>
      </c>
      <c r="P369" s="352">
        <v>181.56899999999999</v>
      </c>
      <c r="S369" s="352" t="s">
        <v>619</v>
      </c>
      <c r="T369" s="352">
        <v>0</v>
      </c>
      <c r="U369" s="352" t="s">
        <v>620</v>
      </c>
      <c r="V369" s="352" t="s">
        <v>1105</v>
      </c>
      <c r="X369" s="352" t="s">
        <v>1105</v>
      </c>
      <c r="Y369" s="352">
        <v>1</v>
      </c>
      <c r="Z369" s="352">
        <v>13.2</v>
      </c>
      <c r="AA369" s="352">
        <v>38.4</v>
      </c>
      <c r="AB369" s="352">
        <v>25.2</v>
      </c>
      <c r="AC369" s="352">
        <v>1.3640000000000001</v>
      </c>
      <c r="AG369" s="352">
        <v>6833</v>
      </c>
      <c r="AK369" s="352" t="s">
        <v>1295</v>
      </c>
      <c r="AL369" s="352" t="s">
        <v>924</v>
      </c>
      <c r="AM369" s="352" t="s">
        <v>2522</v>
      </c>
      <c r="AS369" s="352">
        <v>0</v>
      </c>
      <c r="AT369" s="352">
        <v>0.68289820000000001</v>
      </c>
      <c r="AW369" s="352" t="s">
        <v>2523</v>
      </c>
    </row>
    <row r="370" spans="1:49">
      <c r="A370" s="352" t="s">
        <v>2524</v>
      </c>
      <c r="B370" s="352" t="s">
        <v>2360</v>
      </c>
      <c r="C370" s="352">
        <v>87</v>
      </c>
      <c r="D370" s="352" t="s">
        <v>2521</v>
      </c>
      <c r="E370" s="352" t="s">
        <v>25</v>
      </c>
      <c r="F370" s="352">
        <v>1.1419999999999999</v>
      </c>
      <c r="H370" s="352">
        <v>10004</v>
      </c>
      <c r="I370" s="352">
        <v>0</v>
      </c>
      <c r="O370" s="352">
        <v>183.59899999999999</v>
      </c>
      <c r="P370" s="352">
        <v>182.23099999999999</v>
      </c>
      <c r="S370" s="352" t="s">
        <v>619</v>
      </c>
      <c r="T370" s="352">
        <v>0</v>
      </c>
      <c r="U370" s="352" t="s">
        <v>620</v>
      </c>
      <c r="V370" s="352" t="s">
        <v>1105</v>
      </c>
      <c r="X370" s="352" t="s">
        <v>1105</v>
      </c>
      <c r="Y370" s="352">
        <v>2</v>
      </c>
      <c r="Z370" s="352">
        <v>53.5</v>
      </c>
      <c r="AA370" s="352">
        <v>78.599999999999994</v>
      </c>
      <c r="AB370" s="352">
        <v>25.2</v>
      </c>
      <c r="AC370" s="352">
        <v>1.3680000000000001</v>
      </c>
      <c r="AG370" s="352">
        <v>6827</v>
      </c>
      <c r="AK370" s="352" t="s">
        <v>862</v>
      </c>
      <c r="AL370" s="352" t="s">
        <v>749</v>
      </c>
      <c r="AM370" s="352" t="s">
        <v>2370</v>
      </c>
      <c r="AS370" s="352">
        <v>1</v>
      </c>
      <c r="AT370" s="352">
        <v>0.68259890000000001</v>
      </c>
      <c r="AW370" s="352" t="s">
        <v>2523</v>
      </c>
    </row>
    <row r="371" spans="1:49">
      <c r="A371" s="352" t="s">
        <v>2525</v>
      </c>
      <c r="B371" s="352" t="s">
        <v>2360</v>
      </c>
      <c r="C371" s="352">
        <v>87</v>
      </c>
      <c r="D371" s="352" t="s">
        <v>2521</v>
      </c>
      <c r="E371" s="352" t="s">
        <v>25</v>
      </c>
      <c r="F371" s="352">
        <v>1.1419999999999999</v>
      </c>
      <c r="G371" s="352" t="s">
        <v>630</v>
      </c>
      <c r="H371" s="352">
        <v>4787</v>
      </c>
      <c r="I371" s="352">
        <v>6.899</v>
      </c>
      <c r="N371" s="352">
        <v>16.649910899999998</v>
      </c>
      <c r="O371" s="352">
        <v>111.35599999999999</v>
      </c>
      <c r="P371" s="352">
        <v>110.521</v>
      </c>
      <c r="S371" s="352" t="s">
        <v>619</v>
      </c>
      <c r="T371" s="352">
        <v>0</v>
      </c>
      <c r="U371" s="352" t="s">
        <v>620</v>
      </c>
      <c r="V371" s="352" t="s">
        <v>1105</v>
      </c>
      <c r="X371" s="352" t="s">
        <v>1105</v>
      </c>
      <c r="Y371" s="352">
        <v>3</v>
      </c>
      <c r="Z371" s="352">
        <v>79.3</v>
      </c>
      <c r="AA371" s="352">
        <v>153.5</v>
      </c>
      <c r="AB371" s="352">
        <v>74.2</v>
      </c>
      <c r="AC371" s="352">
        <v>0.83599999999999997</v>
      </c>
      <c r="AG371" s="352">
        <v>3292</v>
      </c>
      <c r="AK371" s="352" t="s">
        <v>1669</v>
      </c>
      <c r="AL371" s="352" t="s">
        <v>1392</v>
      </c>
      <c r="AM371" s="352" t="s">
        <v>2526</v>
      </c>
      <c r="AS371" s="352">
        <v>0</v>
      </c>
      <c r="AT371" s="352">
        <v>0.68730809999999998</v>
      </c>
      <c r="AW371" s="352" t="s">
        <v>2523</v>
      </c>
    </row>
    <row r="372" spans="1:49">
      <c r="A372" s="352" t="s">
        <v>2527</v>
      </c>
      <c r="B372" s="352" t="s">
        <v>2360</v>
      </c>
      <c r="C372" s="352">
        <v>87</v>
      </c>
      <c r="D372" s="352" t="s">
        <v>2521</v>
      </c>
      <c r="E372" s="352" t="s">
        <v>25</v>
      </c>
      <c r="F372" s="352">
        <v>1.1419999999999999</v>
      </c>
      <c r="G372" s="352" t="s">
        <v>634</v>
      </c>
      <c r="J372" s="352">
        <v>9504</v>
      </c>
      <c r="K372" s="352">
        <v>9.8870000000000005</v>
      </c>
      <c r="N372" s="352">
        <v>86.342523400000005</v>
      </c>
      <c r="O372" s="352">
        <v>308.25900000000001</v>
      </c>
      <c r="Q372" s="352">
        <v>303.35199999999998</v>
      </c>
      <c r="S372" s="352" t="s">
        <v>635</v>
      </c>
      <c r="T372" s="352">
        <v>89</v>
      </c>
      <c r="U372" s="352" t="s">
        <v>620</v>
      </c>
      <c r="V372" s="352" t="s">
        <v>1105</v>
      </c>
      <c r="X372" s="352" t="s">
        <v>1105</v>
      </c>
      <c r="Y372" s="352">
        <v>4</v>
      </c>
      <c r="Z372" s="352">
        <v>196.2</v>
      </c>
      <c r="AA372" s="352">
        <v>301.89999999999998</v>
      </c>
      <c r="AB372" s="352">
        <v>105.7</v>
      </c>
      <c r="AD372" s="352">
        <v>3.629</v>
      </c>
      <c r="AE372" s="352">
        <v>1.278</v>
      </c>
      <c r="AH372" s="352">
        <v>11547</v>
      </c>
      <c r="AI372" s="352">
        <v>13381</v>
      </c>
      <c r="AN372" s="352" t="s">
        <v>1000</v>
      </c>
      <c r="AO372" s="352" t="s">
        <v>697</v>
      </c>
      <c r="AP372" s="352" t="s">
        <v>2035</v>
      </c>
      <c r="AS372" s="352">
        <v>0</v>
      </c>
      <c r="AU372" s="352">
        <v>1.1962155999999999</v>
      </c>
      <c r="AW372" s="352" t="s">
        <v>2523</v>
      </c>
    </row>
    <row r="373" spans="1:49">
      <c r="A373" s="352" t="s">
        <v>2528</v>
      </c>
      <c r="B373" s="352" t="s">
        <v>2360</v>
      </c>
      <c r="C373" s="352">
        <v>87</v>
      </c>
      <c r="D373" s="352" t="s">
        <v>2521</v>
      </c>
      <c r="E373" s="352" t="s">
        <v>25</v>
      </c>
      <c r="F373" s="352">
        <v>1.1419999999999999</v>
      </c>
      <c r="J373" s="352">
        <v>6387</v>
      </c>
      <c r="K373" s="352">
        <v>-11.081</v>
      </c>
      <c r="O373" s="352">
        <v>181.91399999999999</v>
      </c>
      <c r="Q373" s="352">
        <v>179.066</v>
      </c>
      <c r="S373" s="352" t="s">
        <v>635</v>
      </c>
      <c r="T373" s="352">
        <v>89</v>
      </c>
      <c r="U373" s="352" t="s">
        <v>620</v>
      </c>
      <c r="V373" s="352" t="s">
        <v>1105</v>
      </c>
      <c r="X373" s="352" t="s">
        <v>1105</v>
      </c>
      <c r="Y373" s="352">
        <v>5</v>
      </c>
      <c r="Z373" s="352">
        <v>438.4</v>
      </c>
      <c r="AA373" s="352">
        <v>473</v>
      </c>
      <c r="AB373" s="352">
        <v>34.6</v>
      </c>
      <c r="AD373" s="352">
        <v>2.1</v>
      </c>
      <c r="AE373" s="352">
        <v>0.748</v>
      </c>
      <c r="AH373" s="352">
        <v>7488</v>
      </c>
      <c r="AI373" s="352">
        <v>8891</v>
      </c>
      <c r="AN373" s="352" t="s">
        <v>637</v>
      </c>
      <c r="AO373" s="352" t="s">
        <v>757</v>
      </c>
      <c r="AP373" s="352" t="s">
        <v>1317</v>
      </c>
      <c r="AS373" s="352">
        <v>0</v>
      </c>
      <c r="AU373" s="352">
        <v>1.1726970000000001</v>
      </c>
      <c r="AW373" s="352" t="s">
        <v>2523</v>
      </c>
    </row>
    <row r="374" spans="1:49">
      <c r="A374" s="352" t="s">
        <v>2529</v>
      </c>
      <c r="B374" s="352" t="s">
        <v>2360</v>
      </c>
      <c r="C374" s="352">
        <v>87</v>
      </c>
      <c r="D374" s="352" t="s">
        <v>2521</v>
      </c>
      <c r="E374" s="352" t="s">
        <v>25</v>
      </c>
      <c r="F374" s="352">
        <v>1.1419999999999999</v>
      </c>
      <c r="J374" s="352">
        <v>6386</v>
      </c>
      <c r="K374" s="352">
        <v>-11.5</v>
      </c>
      <c r="O374" s="352">
        <v>182.499</v>
      </c>
      <c r="Q374" s="352">
        <v>179.643</v>
      </c>
      <c r="S374" s="352" t="s">
        <v>635</v>
      </c>
      <c r="T374" s="352">
        <v>89</v>
      </c>
      <c r="U374" s="352" t="s">
        <v>620</v>
      </c>
      <c r="V374" s="352" t="s">
        <v>1105</v>
      </c>
      <c r="X374" s="352" t="s">
        <v>1105</v>
      </c>
      <c r="Y374" s="352">
        <v>6</v>
      </c>
      <c r="Z374" s="352">
        <v>488.1</v>
      </c>
      <c r="AA374" s="352">
        <v>523.29999999999995</v>
      </c>
      <c r="AB374" s="352">
        <v>35.200000000000003</v>
      </c>
      <c r="AD374" s="352">
        <v>2.1059999999999999</v>
      </c>
      <c r="AE374" s="352">
        <v>0.75</v>
      </c>
      <c r="AH374" s="352">
        <v>7485</v>
      </c>
      <c r="AI374" s="352">
        <v>8884</v>
      </c>
      <c r="AN374" s="352" t="s">
        <v>717</v>
      </c>
      <c r="AO374" s="352" t="s">
        <v>1943</v>
      </c>
      <c r="AP374" s="352" t="s">
        <v>2530</v>
      </c>
      <c r="AS374" s="352">
        <v>1</v>
      </c>
      <c r="AU374" s="352">
        <v>1.1722081</v>
      </c>
      <c r="AW374" s="352" t="s">
        <v>2523</v>
      </c>
    </row>
    <row r="375" spans="1:49">
      <c r="A375" s="352" t="s">
        <v>2531</v>
      </c>
      <c r="B375" s="352" t="s">
        <v>2360</v>
      </c>
      <c r="C375" s="352">
        <v>88</v>
      </c>
      <c r="D375" s="352" t="s">
        <v>2521</v>
      </c>
      <c r="E375" s="352" t="s">
        <v>25</v>
      </c>
      <c r="F375" s="352">
        <v>1.1419999999999999</v>
      </c>
      <c r="L375" s="352">
        <v>22734</v>
      </c>
      <c r="M375" s="352">
        <v>9.6</v>
      </c>
      <c r="O375" s="352">
        <v>132.45099999999999</v>
      </c>
      <c r="R375" s="352">
        <v>126.129</v>
      </c>
      <c r="S375" s="352" t="s">
        <v>645</v>
      </c>
      <c r="T375" s="352">
        <v>0</v>
      </c>
      <c r="U375" s="352" t="s">
        <v>646</v>
      </c>
      <c r="V375" s="352" t="s">
        <v>673</v>
      </c>
      <c r="X375" s="352" t="s">
        <v>675</v>
      </c>
      <c r="Y375" s="352">
        <v>1</v>
      </c>
      <c r="Z375" s="352">
        <v>29.7</v>
      </c>
      <c r="AA375" s="352">
        <v>83.4</v>
      </c>
      <c r="AB375" s="352">
        <v>53.7</v>
      </c>
      <c r="AF375" s="352">
        <v>6.3209999999999997</v>
      </c>
      <c r="AJ375" s="352">
        <v>4538</v>
      </c>
      <c r="AQ375" s="352" t="s">
        <v>1907</v>
      </c>
      <c r="AR375" s="352" t="s">
        <v>2532</v>
      </c>
      <c r="AS375" s="352">
        <v>1</v>
      </c>
      <c r="AV375" s="352">
        <v>5.011717</v>
      </c>
      <c r="AW375" s="352" t="s">
        <v>2533</v>
      </c>
    </row>
    <row r="376" spans="1:49">
      <c r="A376" s="352" t="s">
        <v>2534</v>
      </c>
      <c r="B376" s="352" t="s">
        <v>2360</v>
      </c>
      <c r="C376" s="352">
        <v>88</v>
      </c>
      <c r="D376" s="352" t="s">
        <v>2521</v>
      </c>
      <c r="E376" s="352" t="s">
        <v>25</v>
      </c>
      <c r="F376" s="352">
        <v>1.1419999999999999</v>
      </c>
      <c r="G376" s="352" t="s">
        <v>764</v>
      </c>
      <c r="L376" s="352">
        <v>4002</v>
      </c>
      <c r="M376" s="352">
        <v>10.256</v>
      </c>
      <c r="O376" s="352">
        <v>6.64</v>
      </c>
      <c r="R376" s="352">
        <v>6.3230000000000004</v>
      </c>
      <c r="S376" s="352" t="s">
        <v>645</v>
      </c>
      <c r="T376" s="352">
        <v>0</v>
      </c>
      <c r="U376" s="352" t="s">
        <v>646</v>
      </c>
      <c r="V376" s="352" t="s">
        <v>673</v>
      </c>
      <c r="X376" s="352" t="s">
        <v>675</v>
      </c>
      <c r="Y376" s="352">
        <v>2</v>
      </c>
      <c r="Z376" s="352">
        <v>230.1</v>
      </c>
      <c r="AA376" s="352">
        <v>259.39999999999998</v>
      </c>
      <c r="AB376" s="352">
        <v>29.3</v>
      </c>
      <c r="AF376" s="352">
        <v>0.317</v>
      </c>
      <c r="AJ376" s="352">
        <v>802</v>
      </c>
      <c r="AQ376" s="352" t="s">
        <v>1295</v>
      </c>
      <c r="AR376" s="352" t="s">
        <v>1816</v>
      </c>
      <c r="AS376" s="352">
        <v>0</v>
      </c>
      <c r="AV376" s="352">
        <v>5.0147063000000003</v>
      </c>
      <c r="AW376" s="352" t="s">
        <v>2533</v>
      </c>
    </row>
    <row r="377" spans="1:49">
      <c r="A377" s="352" t="s">
        <v>2535</v>
      </c>
      <c r="B377" s="352" t="s">
        <v>2360</v>
      </c>
      <c r="C377" s="352">
        <v>88</v>
      </c>
      <c r="D377" s="352" t="s">
        <v>2521</v>
      </c>
      <c r="E377" s="352" t="s">
        <v>25</v>
      </c>
      <c r="F377" s="352">
        <v>1.1419999999999999</v>
      </c>
      <c r="L377" s="352">
        <v>22600</v>
      </c>
      <c r="M377" s="352">
        <v>9.7360000000000007</v>
      </c>
      <c r="O377" s="352">
        <v>129.523</v>
      </c>
      <c r="R377" s="352">
        <v>123.34099999999999</v>
      </c>
      <c r="S377" s="352" t="s">
        <v>645</v>
      </c>
      <c r="T377" s="352">
        <v>0</v>
      </c>
      <c r="U377" s="352" t="s">
        <v>646</v>
      </c>
      <c r="V377" s="352" t="s">
        <v>673</v>
      </c>
      <c r="X377" s="352" t="s">
        <v>675</v>
      </c>
      <c r="Y377" s="352">
        <v>3</v>
      </c>
      <c r="Z377" s="352">
        <v>412.8</v>
      </c>
      <c r="AA377" s="352">
        <v>465.2</v>
      </c>
      <c r="AB377" s="352">
        <v>52.5</v>
      </c>
      <c r="AF377" s="352">
        <v>6.1820000000000004</v>
      </c>
      <c r="AJ377" s="352">
        <v>4511</v>
      </c>
      <c r="AQ377" s="352" t="s">
        <v>765</v>
      </c>
      <c r="AR377" s="352" t="s">
        <v>2536</v>
      </c>
      <c r="AS377" s="352">
        <v>0</v>
      </c>
      <c r="AV377" s="352">
        <v>5.0123382999999997</v>
      </c>
      <c r="AW377" s="352" t="s">
        <v>2533</v>
      </c>
    </row>
    <row r="378" spans="1:49">
      <c r="A378" s="352" t="s">
        <v>2537</v>
      </c>
      <c r="B378" s="352" t="s">
        <v>2360</v>
      </c>
      <c r="C378" s="352">
        <v>89</v>
      </c>
      <c r="D378" s="352" t="s">
        <v>2538</v>
      </c>
      <c r="E378" s="352" t="s">
        <v>25</v>
      </c>
      <c r="F378" s="352">
        <v>1.048</v>
      </c>
      <c r="H378" s="352">
        <v>9995</v>
      </c>
      <c r="I378" s="352">
        <v>0.42899999999999999</v>
      </c>
      <c r="O378" s="352">
        <v>183.078</v>
      </c>
      <c r="P378" s="352">
        <v>181.71299999999999</v>
      </c>
      <c r="S378" s="352" t="s">
        <v>619</v>
      </c>
      <c r="T378" s="352">
        <v>0</v>
      </c>
      <c r="U378" s="352" t="s">
        <v>620</v>
      </c>
      <c r="V378" s="352" t="s">
        <v>1105</v>
      </c>
      <c r="X378" s="352" t="s">
        <v>1105</v>
      </c>
      <c r="Y378" s="352">
        <v>1</v>
      </c>
      <c r="Z378" s="352">
        <v>13.2</v>
      </c>
      <c r="AA378" s="352">
        <v>38.4</v>
      </c>
      <c r="AB378" s="352">
        <v>25.2</v>
      </c>
      <c r="AC378" s="352">
        <v>1.365</v>
      </c>
      <c r="AG378" s="352">
        <v>6822</v>
      </c>
      <c r="AK378" s="352" t="s">
        <v>1347</v>
      </c>
      <c r="AL378" s="352" t="s">
        <v>884</v>
      </c>
      <c r="AM378" s="352" t="s">
        <v>2539</v>
      </c>
      <c r="AS378" s="352">
        <v>0</v>
      </c>
      <c r="AT378" s="352">
        <v>0.68288219999999999</v>
      </c>
      <c r="AW378" s="352" t="s">
        <v>2540</v>
      </c>
    </row>
    <row r="379" spans="1:49">
      <c r="A379" s="352" t="s">
        <v>2541</v>
      </c>
      <c r="B379" s="352" t="s">
        <v>2360</v>
      </c>
      <c r="C379" s="352">
        <v>89</v>
      </c>
      <c r="D379" s="352" t="s">
        <v>2538</v>
      </c>
      <c r="E379" s="352" t="s">
        <v>25</v>
      </c>
      <c r="F379" s="352">
        <v>1.048</v>
      </c>
      <c r="H379" s="352">
        <v>10030</v>
      </c>
      <c r="I379" s="352">
        <v>0</v>
      </c>
      <c r="O379" s="352">
        <v>183.72499999999999</v>
      </c>
      <c r="P379" s="352">
        <v>182.35599999999999</v>
      </c>
      <c r="S379" s="352" t="s">
        <v>619</v>
      </c>
      <c r="T379" s="352">
        <v>0</v>
      </c>
      <c r="U379" s="352" t="s">
        <v>620</v>
      </c>
      <c r="V379" s="352" t="s">
        <v>1105</v>
      </c>
      <c r="X379" s="352" t="s">
        <v>1105</v>
      </c>
      <c r="Y379" s="352">
        <v>2</v>
      </c>
      <c r="Z379" s="352">
        <v>53.5</v>
      </c>
      <c r="AA379" s="352">
        <v>78.599999999999994</v>
      </c>
      <c r="AB379" s="352">
        <v>25.2</v>
      </c>
      <c r="AC379" s="352">
        <v>1.369</v>
      </c>
      <c r="AG379" s="352">
        <v>6843</v>
      </c>
      <c r="AK379" s="352" t="s">
        <v>862</v>
      </c>
      <c r="AL379" s="352" t="s">
        <v>749</v>
      </c>
      <c r="AM379" s="352" t="s">
        <v>1593</v>
      </c>
      <c r="AS379" s="352">
        <v>1</v>
      </c>
      <c r="AT379" s="352">
        <v>0.68258909999999995</v>
      </c>
      <c r="AW379" s="352" t="s">
        <v>2540</v>
      </c>
    </row>
    <row r="380" spans="1:49">
      <c r="A380" s="352" t="s">
        <v>2542</v>
      </c>
      <c r="B380" s="352" t="s">
        <v>2360</v>
      </c>
      <c r="C380" s="352">
        <v>89</v>
      </c>
      <c r="D380" s="352" t="s">
        <v>2538</v>
      </c>
      <c r="E380" s="352" t="s">
        <v>25</v>
      </c>
      <c r="F380" s="352">
        <v>1.048</v>
      </c>
      <c r="G380" s="352" t="s">
        <v>630</v>
      </c>
      <c r="H380" s="352">
        <v>4329</v>
      </c>
      <c r="I380" s="352">
        <v>6.92</v>
      </c>
      <c r="N380" s="352">
        <v>16.400628699999999</v>
      </c>
      <c r="O380" s="352">
        <v>100.66</v>
      </c>
      <c r="P380" s="352">
        <v>99.905000000000001</v>
      </c>
      <c r="S380" s="352" t="s">
        <v>619</v>
      </c>
      <c r="T380" s="352">
        <v>0</v>
      </c>
      <c r="U380" s="352" t="s">
        <v>620</v>
      </c>
      <c r="V380" s="352" t="s">
        <v>1105</v>
      </c>
      <c r="X380" s="352" t="s">
        <v>1105</v>
      </c>
      <c r="Y380" s="352">
        <v>3</v>
      </c>
      <c r="Z380" s="352">
        <v>79.3</v>
      </c>
      <c r="AA380" s="352">
        <v>152.80000000000001</v>
      </c>
      <c r="AB380" s="352">
        <v>73.599999999999994</v>
      </c>
      <c r="AC380" s="352">
        <v>0.755</v>
      </c>
      <c r="AG380" s="352">
        <v>2977</v>
      </c>
      <c r="AK380" s="352" t="s">
        <v>1391</v>
      </c>
      <c r="AL380" s="352" t="s">
        <v>1690</v>
      </c>
      <c r="AM380" s="352" t="s">
        <v>2543</v>
      </c>
      <c r="AS380" s="352">
        <v>0</v>
      </c>
      <c r="AT380" s="352">
        <v>0.68731229999999999</v>
      </c>
      <c r="AW380" s="352" t="s">
        <v>2540</v>
      </c>
    </row>
    <row r="381" spans="1:49">
      <c r="A381" s="352" t="s">
        <v>2544</v>
      </c>
      <c r="B381" s="352" t="s">
        <v>2360</v>
      </c>
      <c r="C381" s="352">
        <v>89</v>
      </c>
      <c r="D381" s="352" t="s">
        <v>2538</v>
      </c>
      <c r="E381" s="352" t="s">
        <v>25</v>
      </c>
      <c r="F381" s="352">
        <v>1.048</v>
      </c>
      <c r="G381" s="352" t="s">
        <v>634</v>
      </c>
      <c r="J381" s="352">
        <v>8665</v>
      </c>
      <c r="K381" s="352">
        <v>9.8810000000000002</v>
      </c>
      <c r="N381" s="352">
        <v>85.226680299999998</v>
      </c>
      <c r="O381" s="352">
        <v>279.23</v>
      </c>
      <c r="Q381" s="352">
        <v>274.78399999999999</v>
      </c>
      <c r="S381" s="352" t="s">
        <v>635</v>
      </c>
      <c r="T381" s="352">
        <v>89</v>
      </c>
      <c r="U381" s="352" t="s">
        <v>620</v>
      </c>
      <c r="V381" s="352" t="s">
        <v>1105</v>
      </c>
      <c r="X381" s="352" t="s">
        <v>1105</v>
      </c>
      <c r="Y381" s="352">
        <v>4</v>
      </c>
      <c r="Z381" s="352">
        <v>197.5</v>
      </c>
      <c r="AA381" s="352">
        <v>301.89999999999998</v>
      </c>
      <c r="AB381" s="352">
        <v>104.4</v>
      </c>
      <c r="AD381" s="352">
        <v>3.2869999999999999</v>
      </c>
      <c r="AE381" s="352">
        <v>1.1579999999999999</v>
      </c>
      <c r="AH381" s="352">
        <v>10502</v>
      </c>
      <c r="AI381" s="352">
        <v>12202</v>
      </c>
      <c r="AN381" s="352" t="s">
        <v>973</v>
      </c>
      <c r="AO381" s="352" t="s">
        <v>692</v>
      </c>
      <c r="AP381" s="352" t="s">
        <v>1492</v>
      </c>
      <c r="AS381" s="352">
        <v>0</v>
      </c>
      <c r="AU381" s="352">
        <v>1.1962558999999999</v>
      </c>
      <c r="AW381" s="352" t="s">
        <v>2540</v>
      </c>
    </row>
    <row r="382" spans="1:49">
      <c r="A382" s="352" t="s">
        <v>2545</v>
      </c>
      <c r="B382" s="352" t="s">
        <v>2360</v>
      </c>
      <c r="C382" s="352">
        <v>89</v>
      </c>
      <c r="D382" s="352" t="s">
        <v>2538</v>
      </c>
      <c r="E382" s="352" t="s">
        <v>25</v>
      </c>
      <c r="F382" s="352">
        <v>1.048</v>
      </c>
      <c r="J382" s="352">
        <v>6379</v>
      </c>
      <c r="K382" s="352">
        <v>-11.087999999999999</v>
      </c>
      <c r="O382" s="352">
        <v>181.74100000000001</v>
      </c>
      <c r="Q382" s="352">
        <v>178.89599999999999</v>
      </c>
      <c r="S382" s="352" t="s">
        <v>635</v>
      </c>
      <c r="T382" s="352">
        <v>89</v>
      </c>
      <c r="U382" s="352" t="s">
        <v>620</v>
      </c>
      <c r="V382" s="352" t="s">
        <v>1105</v>
      </c>
      <c r="X382" s="352" t="s">
        <v>1105</v>
      </c>
      <c r="Y382" s="352">
        <v>5</v>
      </c>
      <c r="Z382" s="352">
        <v>438.4</v>
      </c>
      <c r="AA382" s="352">
        <v>473</v>
      </c>
      <c r="AB382" s="352">
        <v>34.6</v>
      </c>
      <c r="AD382" s="352">
        <v>2.0979999999999999</v>
      </c>
      <c r="AE382" s="352">
        <v>0.747</v>
      </c>
      <c r="AH382" s="352">
        <v>7479</v>
      </c>
      <c r="AI382" s="352">
        <v>8880</v>
      </c>
      <c r="AN382" s="352" t="s">
        <v>1098</v>
      </c>
      <c r="AO382" s="352" t="s">
        <v>783</v>
      </c>
      <c r="AP382" s="352" t="s">
        <v>1676</v>
      </c>
      <c r="AS382" s="352">
        <v>0</v>
      </c>
      <c r="AU382" s="352">
        <v>1.1727291</v>
      </c>
      <c r="AW382" s="352" t="s">
        <v>2540</v>
      </c>
    </row>
    <row r="383" spans="1:49">
      <c r="A383" s="352" t="s">
        <v>2546</v>
      </c>
      <c r="B383" s="352" t="s">
        <v>2360</v>
      </c>
      <c r="C383" s="352">
        <v>89</v>
      </c>
      <c r="D383" s="352" t="s">
        <v>2538</v>
      </c>
      <c r="E383" s="352" t="s">
        <v>25</v>
      </c>
      <c r="F383" s="352">
        <v>1.048</v>
      </c>
      <c r="J383" s="352">
        <v>6371</v>
      </c>
      <c r="K383" s="352">
        <v>-11.5</v>
      </c>
      <c r="O383" s="352">
        <v>182.24100000000001</v>
      </c>
      <c r="Q383" s="352">
        <v>179.38900000000001</v>
      </c>
      <c r="S383" s="352" t="s">
        <v>635</v>
      </c>
      <c r="T383" s="352">
        <v>89</v>
      </c>
      <c r="U383" s="352" t="s">
        <v>620</v>
      </c>
      <c r="V383" s="352" t="s">
        <v>1105</v>
      </c>
      <c r="X383" s="352" t="s">
        <v>1105</v>
      </c>
      <c r="Y383" s="352">
        <v>6</v>
      </c>
      <c r="Z383" s="352">
        <v>488.1</v>
      </c>
      <c r="AA383" s="352">
        <v>523.29999999999995</v>
      </c>
      <c r="AB383" s="352">
        <v>35.200000000000003</v>
      </c>
      <c r="AD383" s="352">
        <v>2.1030000000000002</v>
      </c>
      <c r="AE383" s="352">
        <v>0.749</v>
      </c>
      <c r="AH383" s="352">
        <v>7467</v>
      </c>
      <c r="AI383" s="352">
        <v>8864</v>
      </c>
      <c r="AN383" s="352" t="s">
        <v>1129</v>
      </c>
      <c r="AO383" s="352" t="s">
        <v>1945</v>
      </c>
      <c r="AP383" s="352" t="s">
        <v>1608</v>
      </c>
      <c r="AS383" s="352">
        <v>1</v>
      </c>
      <c r="AU383" s="352">
        <v>1.1722471000000001</v>
      </c>
      <c r="AW383" s="352" t="s">
        <v>2540</v>
      </c>
    </row>
    <row r="384" spans="1:49">
      <c r="A384" s="352" t="s">
        <v>2547</v>
      </c>
      <c r="B384" s="352" t="s">
        <v>2360</v>
      </c>
      <c r="C384" s="352">
        <v>90</v>
      </c>
      <c r="D384" s="352" t="s">
        <v>2538</v>
      </c>
      <c r="E384" s="352" t="s">
        <v>25</v>
      </c>
      <c r="F384" s="352">
        <v>1.048</v>
      </c>
      <c r="L384" s="352">
        <v>22758</v>
      </c>
      <c r="M384" s="352">
        <v>9.6</v>
      </c>
      <c r="O384" s="352">
        <v>132.28700000000001</v>
      </c>
      <c r="R384" s="352">
        <v>125.971</v>
      </c>
      <c r="S384" s="352" t="s">
        <v>645</v>
      </c>
      <c r="T384" s="352">
        <v>0</v>
      </c>
      <c r="U384" s="352" t="s">
        <v>646</v>
      </c>
      <c r="V384" s="352" t="s">
        <v>673</v>
      </c>
      <c r="X384" s="352" t="s">
        <v>675</v>
      </c>
      <c r="Y384" s="352">
        <v>1</v>
      </c>
      <c r="Z384" s="352">
        <v>29.7</v>
      </c>
      <c r="AA384" s="352">
        <v>83.4</v>
      </c>
      <c r="AB384" s="352">
        <v>53.7</v>
      </c>
      <c r="AF384" s="352">
        <v>6.3150000000000004</v>
      </c>
      <c r="AJ384" s="352">
        <v>4542</v>
      </c>
      <c r="AQ384" s="352" t="s">
        <v>1237</v>
      </c>
      <c r="AR384" s="352" t="s">
        <v>2548</v>
      </c>
      <c r="AS384" s="352">
        <v>1</v>
      </c>
      <c r="AV384" s="352">
        <v>5.0132719000000003</v>
      </c>
      <c r="AW384" s="352" t="s">
        <v>2549</v>
      </c>
    </row>
    <row r="385" spans="1:49">
      <c r="A385" s="352" t="s">
        <v>2550</v>
      </c>
      <c r="B385" s="352" t="s">
        <v>2360</v>
      </c>
      <c r="C385" s="352">
        <v>90</v>
      </c>
      <c r="D385" s="352" t="s">
        <v>2538</v>
      </c>
      <c r="E385" s="352" t="s">
        <v>25</v>
      </c>
      <c r="F385" s="352">
        <v>1.048</v>
      </c>
      <c r="G385" s="352" t="s">
        <v>764</v>
      </c>
      <c r="L385" s="352">
        <v>3507</v>
      </c>
      <c r="M385" s="352">
        <v>10.406000000000001</v>
      </c>
      <c r="O385" s="352">
        <v>6.17</v>
      </c>
      <c r="R385" s="352">
        <v>5.8760000000000003</v>
      </c>
      <c r="S385" s="352" t="s">
        <v>645</v>
      </c>
      <c r="T385" s="352">
        <v>0</v>
      </c>
      <c r="U385" s="352" t="s">
        <v>646</v>
      </c>
      <c r="V385" s="352" t="s">
        <v>673</v>
      </c>
      <c r="X385" s="352" t="s">
        <v>675</v>
      </c>
      <c r="Y385" s="352">
        <v>2</v>
      </c>
      <c r="Z385" s="352">
        <v>230.7</v>
      </c>
      <c r="AA385" s="352">
        <v>260.39999999999998</v>
      </c>
      <c r="AB385" s="352">
        <v>29.7</v>
      </c>
      <c r="AF385" s="352">
        <v>0.29499999999999998</v>
      </c>
      <c r="AJ385" s="352">
        <v>702</v>
      </c>
      <c r="AQ385" s="352" t="s">
        <v>1579</v>
      </c>
      <c r="AR385" s="352" t="s">
        <v>2551</v>
      </c>
      <c r="AS385" s="352">
        <v>0</v>
      </c>
      <c r="AV385" s="352">
        <v>5.0169436999999997</v>
      </c>
      <c r="AW385" s="352" t="s">
        <v>2549</v>
      </c>
    </row>
    <row r="386" spans="1:49">
      <c r="A386" s="352" t="s">
        <v>2552</v>
      </c>
      <c r="B386" s="352" t="s">
        <v>2360</v>
      </c>
      <c r="C386" s="352">
        <v>90</v>
      </c>
      <c r="D386" s="352" t="s">
        <v>2538</v>
      </c>
      <c r="E386" s="352" t="s">
        <v>25</v>
      </c>
      <c r="F386" s="352">
        <v>1.048</v>
      </c>
      <c r="L386" s="352">
        <v>22574</v>
      </c>
      <c r="M386" s="352">
        <v>9.7449999999999992</v>
      </c>
      <c r="O386" s="352">
        <v>129.535</v>
      </c>
      <c r="R386" s="352">
        <v>123.35</v>
      </c>
      <c r="S386" s="352" t="s">
        <v>645</v>
      </c>
      <c r="T386" s="352">
        <v>0</v>
      </c>
      <c r="U386" s="352" t="s">
        <v>646</v>
      </c>
      <c r="V386" s="352" t="s">
        <v>673</v>
      </c>
      <c r="X386" s="352" t="s">
        <v>675</v>
      </c>
      <c r="Y386" s="352">
        <v>3</v>
      </c>
      <c r="Z386" s="352">
        <v>412.8</v>
      </c>
      <c r="AA386" s="352">
        <v>465</v>
      </c>
      <c r="AB386" s="352">
        <v>52.3</v>
      </c>
      <c r="AF386" s="352">
        <v>6.1849999999999996</v>
      </c>
      <c r="AJ386" s="352">
        <v>4504</v>
      </c>
      <c r="AQ386" s="352" t="s">
        <v>1635</v>
      </c>
      <c r="AR386" s="352" t="s">
        <v>1832</v>
      </c>
      <c r="AS386" s="352">
        <v>0</v>
      </c>
      <c r="AV386" s="352">
        <v>5.0139326000000004</v>
      </c>
      <c r="AW386" s="352" t="s">
        <v>2549</v>
      </c>
    </row>
    <row r="387" spans="1:49">
      <c r="A387" s="352" t="s">
        <v>2553</v>
      </c>
      <c r="B387" s="352" t="s">
        <v>2360</v>
      </c>
      <c r="C387" s="352">
        <v>91</v>
      </c>
      <c r="D387" s="352" t="s">
        <v>2554</v>
      </c>
      <c r="E387" s="352" t="s">
        <v>21</v>
      </c>
      <c r="F387" s="352">
        <v>7.1999999999999995E-2</v>
      </c>
      <c r="H387" s="352">
        <v>9997</v>
      </c>
      <c r="I387" s="352">
        <v>0.45600000000000002</v>
      </c>
      <c r="O387" s="352">
        <v>183.108</v>
      </c>
      <c r="P387" s="352">
        <v>181.74299999999999</v>
      </c>
      <c r="S387" s="352" t="s">
        <v>619</v>
      </c>
      <c r="T387" s="352">
        <v>0</v>
      </c>
      <c r="U387" s="352" t="s">
        <v>620</v>
      </c>
      <c r="V387" s="352" t="s">
        <v>1105</v>
      </c>
      <c r="X387" s="352" t="s">
        <v>1105</v>
      </c>
      <c r="Y387" s="352">
        <v>1</v>
      </c>
      <c r="Z387" s="352">
        <v>13.2</v>
      </c>
      <c r="AA387" s="352">
        <v>38.4</v>
      </c>
      <c r="AB387" s="352">
        <v>25.2</v>
      </c>
      <c r="AC387" s="352">
        <v>1.365</v>
      </c>
      <c r="AG387" s="352">
        <v>6824</v>
      </c>
      <c r="AK387" s="352" t="s">
        <v>1347</v>
      </c>
      <c r="AL387" s="352" t="s">
        <v>884</v>
      </c>
      <c r="AM387" s="352" t="s">
        <v>2555</v>
      </c>
      <c r="AS387" s="352">
        <v>0</v>
      </c>
      <c r="AT387" s="352">
        <v>0.68289290000000002</v>
      </c>
      <c r="AW387" s="352" t="s">
        <v>2556</v>
      </c>
    </row>
    <row r="388" spans="1:49">
      <c r="A388" s="352" t="s">
        <v>2557</v>
      </c>
      <c r="B388" s="352" t="s">
        <v>2360</v>
      </c>
      <c r="C388" s="352">
        <v>91</v>
      </c>
      <c r="D388" s="352" t="s">
        <v>2554</v>
      </c>
      <c r="E388" s="352" t="s">
        <v>21</v>
      </c>
      <c r="F388" s="352">
        <v>7.1999999999999995E-2</v>
      </c>
      <c r="H388" s="352">
        <v>10023</v>
      </c>
      <c r="I388" s="352">
        <v>0</v>
      </c>
      <c r="O388" s="352">
        <v>183.739</v>
      </c>
      <c r="P388" s="352">
        <v>182.37</v>
      </c>
      <c r="S388" s="352" t="s">
        <v>619</v>
      </c>
      <c r="T388" s="352">
        <v>0</v>
      </c>
      <c r="U388" s="352" t="s">
        <v>620</v>
      </c>
      <c r="V388" s="352" t="s">
        <v>1105</v>
      </c>
      <c r="X388" s="352" t="s">
        <v>1105</v>
      </c>
      <c r="Y388" s="352">
        <v>2</v>
      </c>
      <c r="Z388" s="352">
        <v>53.5</v>
      </c>
      <c r="AA388" s="352">
        <v>78.599999999999994</v>
      </c>
      <c r="AB388" s="352">
        <v>25.2</v>
      </c>
      <c r="AC388" s="352">
        <v>1.369</v>
      </c>
      <c r="AG388" s="352">
        <v>6838</v>
      </c>
      <c r="AK388" s="352" t="s">
        <v>682</v>
      </c>
      <c r="AL388" s="352" t="s">
        <v>708</v>
      </c>
      <c r="AM388" s="352" t="s">
        <v>2558</v>
      </c>
      <c r="AS388" s="352">
        <v>1</v>
      </c>
      <c r="AT388" s="352">
        <v>0.68258129999999995</v>
      </c>
      <c r="AW388" s="352" t="s">
        <v>2556</v>
      </c>
    </row>
    <row r="389" spans="1:49">
      <c r="A389" s="352" t="s">
        <v>2559</v>
      </c>
      <c r="B389" s="352" t="s">
        <v>2360</v>
      </c>
      <c r="C389" s="352">
        <v>91</v>
      </c>
      <c r="D389" s="352" t="s">
        <v>2554</v>
      </c>
      <c r="E389" s="352" t="s">
        <v>21</v>
      </c>
      <c r="F389" s="352">
        <v>7.1999999999999995E-2</v>
      </c>
      <c r="J389" s="352">
        <v>6382</v>
      </c>
      <c r="K389" s="352">
        <v>-10.52</v>
      </c>
      <c r="O389" s="352">
        <v>181.952</v>
      </c>
      <c r="Q389" s="352">
        <v>179.101</v>
      </c>
      <c r="S389" s="352" t="s">
        <v>635</v>
      </c>
      <c r="T389" s="352">
        <v>89</v>
      </c>
      <c r="U389" s="352" t="s">
        <v>620</v>
      </c>
      <c r="V389" s="352" t="s">
        <v>1105</v>
      </c>
      <c r="X389" s="352" t="s">
        <v>1105</v>
      </c>
      <c r="Y389" s="352">
        <v>3</v>
      </c>
      <c r="Z389" s="352">
        <v>437.8</v>
      </c>
      <c r="AA389" s="352">
        <v>473</v>
      </c>
      <c r="AB389" s="352">
        <v>35.200000000000003</v>
      </c>
      <c r="AD389" s="352">
        <v>2.1019999999999999</v>
      </c>
      <c r="AE389" s="352">
        <v>0.749</v>
      </c>
      <c r="AH389" s="352">
        <v>7485</v>
      </c>
      <c r="AI389" s="352">
        <v>8887</v>
      </c>
      <c r="AN389" s="352" t="s">
        <v>780</v>
      </c>
      <c r="AO389" s="352" t="s">
        <v>639</v>
      </c>
      <c r="AP389" s="352" t="s">
        <v>2560</v>
      </c>
      <c r="AS389" s="352">
        <v>0</v>
      </c>
      <c r="AU389" s="352">
        <v>1.1738143999999999</v>
      </c>
      <c r="AW389" s="352" t="s">
        <v>2556</v>
      </c>
    </row>
    <row r="390" spans="1:49">
      <c r="A390" s="352" t="s">
        <v>2561</v>
      </c>
      <c r="B390" s="352" t="s">
        <v>2360</v>
      </c>
      <c r="C390" s="352">
        <v>91</v>
      </c>
      <c r="D390" s="352" t="s">
        <v>2554</v>
      </c>
      <c r="E390" s="352" t="s">
        <v>21</v>
      </c>
      <c r="F390" s="352">
        <v>7.1999999999999995E-2</v>
      </c>
      <c r="J390" s="352">
        <v>6379</v>
      </c>
      <c r="K390" s="352">
        <v>-11.5</v>
      </c>
      <c r="O390" s="352">
        <v>182.40899999999999</v>
      </c>
      <c r="Q390" s="352">
        <v>179.554</v>
      </c>
      <c r="S390" s="352" t="s">
        <v>635</v>
      </c>
      <c r="T390" s="352">
        <v>89</v>
      </c>
      <c r="U390" s="352" t="s">
        <v>620</v>
      </c>
      <c r="V390" s="352" t="s">
        <v>1105</v>
      </c>
      <c r="X390" s="352" t="s">
        <v>1105</v>
      </c>
      <c r="Y390" s="352">
        <v>4</v>
      </c>
      <c r="Z390" s="352">
        <v>488.1</v>
      </c>
      <c r="AA390" s="352">
        <v>523.29999999999995</v>
      </c>
      <c r="AB390" s="352">
        <v>35.200000000000003</v>
      </c>
      <c r="AD390" s="352">
        <v>2.1059999999999999</v>
      </c>
      <c r="AE390" s="352">
        <v>0.75</v>
      </c>
      <c r="AH390" s="352">
        <v>7478</v>
      </c>
      <c r="AI390" s="352">
        <v>8877</v>
      </c>
      <c r="AN390" s="352" t="s">
        <v>636</v>
      </c>
      <c r="AO390" s="352" t="s">
        <v>671</v>
      </c>
      <c r="AP390" s="352" t="s">
        <v>1216</v>
      </c>
      <c r="AS390" s="352">
        <v>1</v>
      </c>
      <c r="AU390" s="352">
        <v>1.1726814999999999</v>
      </c>
      <c r="AW390" s="352" t="s">
        <v>2556</v>
      </c>
    </row>
    <row r="391" spans="1:49">
      <c r="A391" s="352" t="s">
        <v>2562</v>
      </c>
      <c r="B391" s="352" t="s">
        <v>2360</v>
      </c>
      <c r="C391" s="352">
        <v>92</v>
      </c>
      <c r="D391" s="352" t="s">
        <v>2554</v>
      </c>
      <c r="E391" s="352" t="s">
        <v>21</v>
      </c>
      <c r="F391" s="352">
        <v>7.1999999999999995E-2</v>
      </c>
      <c r="L391" s="352">
        <v>22689</v>
      </c>
      <c r="M391" s="352">
        <v>9.6</v>
      </c>
      <c r="O391" s="352">
        <v>132.19</v>
      </c>
      <c r="R391" s="352">
        <v>125.88</v>
      </c>
      <c r="S391" s="352" t="s">
        <v>645</v>
      </c>
      <c r="T391" s="352">
        <v>0</v>
      </c>
      <c r="U391" s="352" t="s">
        <v>646</v>
      </c>
      <c r="V391" s="352" t="s">
        <v>673</v>
      </c>
      <c r="X391" s="352" t="s">
        <v>675</v>
      </c>
      <c r="Y391" s="352">
        <v>1</v>
      </c>
      <c r="Z391" s="352">
        <v>29.7</v>
      </c>
      <c r="AA391" s="352">
        <v>83.4</v>
      </c>
      <c r="AB391" s="352">
        <v>53.7</v>
      </c>
      <c r="AF391" s="352">
        <v>6.31</v>
      </c>
      <c r="AJ391" s="352">
        <v>4529</v>
      </c>
      <c r="AQ391" s="352" t="s">
        <v>2563</v>
      </c>
      <c r="AR391" s="352" t="s">
        <v>2564</v>
      </c>
      <c r="AS391" s="352">
        <v>1</v>
      </c>
      <c r="AV391" s="352">
        <v>5.0123461999999996</v>
      </c>
      <c r="AW391" s="352" t="s">
        <v>2565</v>
      </c>
    </row>
    <row r="392" spans="1:49">
      <c r="A392" s="352" t="s">
        <v>2566</v>
      </c>
      <c r="B392" s="352" t="s">
        <v>2360</v>
      </c>
      <c r="C392" s="352">
        <v>92</v>
      </c>
      <c r="D392" s="352" t="s">
        <v>2554</v>
      </c>
      <c r="E392" s="352" t="s">
        <v>21</v>
      </c>
      <c r="F392" s="352">
        <v>7.1999999999999995E-2</v>
      </c>
      <c r="G392" s="352" t="s">
        <v>764</v>
      </c>
      <c r="L392" s="352">
        <v>5489</v>
      </c>
      <c r="M392" s="352">
        <v>20.341000000000001</v>
      </c>
      <c r="O392" s="352">
        <v>8.6850000000000005</v>
      </c>
      <c r="R392" s="352">
        <v>8.2669999999999995</v>
      </c>
      <c r="S392" s="352" t="s">
        <v>645</v>
      </c>
      <c r="T392" s="352">
        <v>0</v>
      </c>
      <c r="U392" s="352" t="s">
        <v>646</v>
      </c>
      <c r="V392" s="352" t="s">
        <v>673</v>
      </c>
      <c r="X392" s="352" t="s">
        <v>675</v>
      </c>
      <c r="Y392" s="352">
        <v>2</v>
      </c>
      <c r="Z392" s="352">
        <v>231.2</v>
      </c>
      <c r="AA392" s="352">
        <v>261.3</v>
      </c>
      <c r="AB392" s="352">
        <v>30.1</v>
      </c>
      <c r="AF392" s="352">
        <v>0.41799999999999998</v>
      </c>
      <c r="AJ392" s="352">
        <v>1089</v>
      </c>
      <c r="AQ392" s="352" t="s">
        <v>1579</v>
      </c>
      <c r="AR392" s="352" t="s">
        <v>1757</v>
      </c>
      <c r="AS392" s="352">
        <v>0</v>
      </c>
      <c r="AV392" s="352">
        <v>5.0612724</v>
      </c>
      <c r="AW392" s="352" t="s">
        <v>2565</v>
      </c>
    </row>
    <row r="393" spans="1:49">
      <c r="A393" s="352" t="s">
        <v>2567</v>
      </c>
      <c r="B393" s="352" t="s">
        <v>2360</v>
      </c>
      <c r="C393" s="352">
        <v>92</v>
      </c>
      <c r="D393" s="352" t="s">
        <v>2554</v>
      </c>
      <c r="E393" s="352" t="s">
        <v>21</v>
      </c>
      <c r="F393" s="352">
        <v>7.1999999999999995E-2</v>
      </c>
      <c r="L393" s="352">
        <v>22530</v>
      </c>
      <c r="M393" s="352">
        <v>9.7750000000000004</v>
      </c>
      <c r="O393" s="352">
        <v>129.28</v>
      </c>
      <c r="R393" s="352">
        <v>123.10899999999999</v>
      </c>
      <c r="S393" s="352" t="s">
        <v>645</v>
      </c>
      <c r="T393" s="352">
        <v>0</v>
      </c>
      <c r="U393" s="352" t="s">
        <v>646</v>
      </c>
      <c r="V393" s="352" t="s">
        <v>673</v>
      </c>
      <c r="X393" s="352" t="s">
        <v>675</v>
      </c>
      <c r="Y393" s="352">
        <v>3</v>
      </c>
      <c r="Z393" s="352">
        <v>412.8</v>
      </c>
      <c r="AA393" s="352">
        <v>465.2</v>
      </c>
      <c r="AB393" s="352">
        <v>52.5</v>
      </c>
      <c r="AF393" s="352">
        <v>6.1719999999999997</v>
      </c>
      <c r="AJ393" s="352">
        <v>4496</v>
      </c>
      <c r="AQ393" s="352" t="s">
        <v>792</v>
      </c>
      <c r="AR393" s="352" t="s">
        <v>2568</v>
      </c>
      <c r="AS393" s="352">
        <v>0</v>
      </c>
      <c r="AV393" s="352">
        <v>5.0131417999999996</v>
      </c>
      <c r="AW393" s="352" t="s">
        <v>2565</v>
      </c>
    </row>
    <row r="394" spans="1:49">
      <c r="A394" s="352" t="s">
        <v>2569</v>
      </c>
      <c r="B394" s="352" t="s">
        <v>2360</v>
      </c>
      <c r="C394" s="352">
        <v>93</v>
      </c>
      <c r="D394" s="352" t="s">
        <v>2570</v>
      </c>
      <c r="E394" s="352" t="s">
        <v>21</v>
      </c>
      <c r="F394" s="352">
        <v>8.5000000000000006E-2</v>
      </c>
      <c r="H394" s="352">
        <v>10037</v>
      </c>
      <c r="I394" s="352">
        <v>0.44700000000000001</v>
      </c>
      <c r="O394" s="352">
        <v>183.756</v>
      </c>
      <c r="P394" s="352">
        <v>182.386</v>
      </c>
      <c r="S394" s="352" t="s">
        <v>619</v>
      </c>
      <c r="T394" s="352">
        <v>0</v>
      </c>
      <c r="U394" s="352" t="s">
        <v>620</v>
      </c>
      <c r="V394" s="352" t="s">
        <v>1105</v>
      </c>
      <c r="X394" s="352" t="s">
        <v>1105</v>
      </c>
      <c r="Y394" s="352">
        <v>1</v>
      </c>
      <c r="Z394" s="352">
        <v>13.2</v>
      </c>
      <c r="AA394" s="352">
        <v>38.4</v>
      </c>
      <c r="AB394" s="352">
        <v>25.2</v>
      </c>
      <c r="AC394" s="352">
        <v>1.37</v>
      </c>
      <c r="AG394" s="352">
        <v>6853</v>
      </c>
      <c r="AK394" s="352" t="s">
        <v>1295</v>
      </c>
      <c r="AL394" s="352" t="s">
        <v>924</v>
      </c>
      <c r="AM394" s="352" t="s">
        <v>2571</v>
      </c>
      <c r="AS394" s="352">
        <v>0</v>
      </c>
      <c r="AT394" s="352">
        <v>0.6828997</v>
      </c>
      <c r="AW394" s="352" t="s">
        <v>2572</v>
      </c>
    </row>
    <row r="395" spans="1:49">
      <c r="A395" s="352" t="s">
        <v>2573</v>
      </c>
      <c r="B395" s="352" t="s">
        <v>2360</v>
      </c>
      <c r="C395" s="352">
        <v>93</v>
      </c>
      <c r="D395" s="352" t="s">
        <v>2570</v>
      </c>
      <c r="E395" s="352" t="s">
        <v>21</v>
      </c>
      <c r="F395" s="352">
        <v>8.5000000000000006E-2</v>
      </c>
      <c r="H395" s="352">
        <v>10050</v>
      </c>
      <c r="I395" s="352">
        <v>0</v>
      </c>
      <c r="O395" s="352">
        <v>184.48699999999999</v>
      </c>
      <c r="P395" s="352">
        <v>183.11199999999999</v>
      </c>
      <c r="S395" s="352" t="s">
        <v>619</v>
      </c>
      <c r="T395" s="352">
        <v>0</v>
      </c>
      <c r="U395" s="352" t="s">
        <v>620</v>
      </c>
      <c r="V395" s="352" t="s">
        <v>1105</v>
      </c>
      <c r="X395" s="352" t="s">
        <v>1105</v>
      </c>
      <c r="Y395" s="352">
        <v>2</v>
      </c>
      <c r="Z395" s="352">
        <v>53.5</v>
      </c>
      <c r="AA395" s="352">
        <v>78.599999999999994</v>
      </c>
      <c r="AB395" s="352">
        <v>25.2</v>
      </c>
      <c r="AC395" s="352">
        <v>1.375</v>
      </c>
      <c r="AG395" s="352">
        <v>6857</v>
      </c>
      <c r="AK395" s="352" t="s">
        <v>862</v>
      </c>
      <c r="AL395" s="352" t="s">
        <v>749</v>
      </c>
      <c r="AM395" s="352" t="s">
        <v>1830</v>
      </c>
      <c r="AS395" s="352">
        <v>1</v>
      </c>
      <c r="AT395" s="352">
        <v>0.68259479999999995</v>
      </c>
      <c r="AW395" s="352" t="s">
        <v>2572</v>
      </c>
    </row>
    <row r="396" spans="1:49">
      <c r="A396" s="352" t="s">
        <v>2574</v>
      </c>
      <c r="B396" s="352" t="s">
        <v>2360</v>
      </c>
      <c r="C396" s="352">
        <v>93</v>
      </c>
      <c r="D396" s="352" t="s">
        <v>2570</v>
      </c>
      <c r="E396" s="352" t="s">
        <v>21</v>
      </c>
      <c r="F396" s="352">
        <v>8.5000000000000006E-2</v>
      </c>
      <c r="J396" s="352">
        <v>6362</v>
      </c>
      <c r="K396" s="352">
        <v>-10.504</v>
      </c>
      <c r="O396" s="352">
        <v>181.57400000000001</v>
      </c>
      <c r="Q396" s="352">
        <v>178.72800000000001</v>
      </c>
      <c r="S396" s="352" t="s">
        <v>635</v>
      </c>
      <c r="T396" s="352">
        <v>89</v>
      </c>
      <c r="U396" s="352" t="s">
        <v>620</v>
      </c>
      <c r="V396" s="352" t="s">
        <v>1105</v>
      </c>
      <c r="X396" s="352" t="s">
        <v>1105</v>
      </c>
      <c r="Y396" s="352">
        <v>3</v>
      </c>
      <c r="Z396" s="352">
        <v>437.8</v>
      </c>
      <c r="AA396" s="352">
        <v>473</v>
      </c>
      <c r="AB396" s="352">
        <v>35.200000000000003</v>
      </c>
      <c r="AD396" s="352">
        <v>2.0979999999999999</v>
      </c>
      <c r="AE396" s="352">
        <v>0.747</v>
      </c>
      <c r="AH396" s="352">
        <v>7463</v>
      </c>
      <c r="AI396" s="352">
        <v>8862</v>
      </c>
      <c r="AN396" s="352" t="s">
        <v>780</v>
      </c>
      <c r="AO396" s="352" t="s">
        <v>894</v>
      </c>
      <c r="AP396" s="352" t="s">
        <v>1024</v>
      </c>
      <c r="AS396" s="352">
        <v>0</v>
      </c>
      <c r="AU396" s="352">
        <v>1.1739367000000001</v>
      </c>
      <c r="AW396" s="352" t="s">
        <v>2572</v>
      </c>
    </row>
    <row r="397" spans="1:49">
      <c r="A397" s="352" t="s">
        <v>2575</v>
      </c>
      <c r="B397" s="352" t="s">
        <v>2360</v>
      </c>
      <c r="C397" s="352">
        <v>93</v>
      </c>
      <c r="D397" s="352" t="s">
        <v>2570</v>
      </c>
      <c r="E397" s="352" t="s">
        <v>21</v>
      </c>
      <c r="F397" s="352">
        <v>8.5000000000000006E-2</v>
      </c>
      <c r="J397" s="352">
        <v>6370</v>
      </c>
      <c r="K397" s="352">
        <v>-11.5</v>
      </c>
      <c r="O397" s="352">
        <v>182.11600000000001</v>
      </c>
      <c r="Q397" s="352">
        <v>179.26499999999999</v>
      </c>
      <c r="S397" s="352" t="s">
        <v>635</v>
      </c>
      <c r="T397" s="352">
        <v>89</v>
      </c>
      <c r="U397" s="352" t="s">
        <v>620</v>
      </c>
      <c r="V397" s="352" t="s">
        <v>1105</v>
      </c>
      <c r="X397" s="352" t="s">
        <v>1105</v>
      </c>
      <c r="Y397" s="352">
        <v>4</v>
      </c>
      <c r="Z397" s="352">
        <v>488.1</v>
      </c>
      <c r="AA397" s="352">
        <v>523.29999999999995</v>
      </c>
      <c r="AB397" s="352">
        <v>35.200000000000003</v>
      </c>
      <c r="AD397" s="352">
        <v>2.1019999999999999</v>
      </c>
      <c r="AE397" s="352">
        <v>0.749</v>
      </c>
      <c r="AH397" s="352">
        <v>7469</v>
      </c>
      <c r="AI397" s="352">
        <v>8865</v>
      </c>
      <c r="AN397" s="352" t="s">
        <v>636</v>
      </c>
      <c r="AO397" s="352" t="s">
        <v>1098</v>
      </c>
      <c r="AP397" s="352" t="s">
        <v>654</v>
      </c>
      <c r="AS397" s="352">
        <v>1</v>
      </c>
      <c r="AU397" s="352">
        <v>1.1727852999999999</v>
      </c>
      <c r="AW397" s="352" t="s">
        <v>2572</v>
      </c>
    </row>
    <row r="398" spans="1:49">
      <c r="A398" s="352" t="s">
        <v>2576</v>
      </c>
      <c r="B398" s="352" t="s">
        <v>2360</v>
      </c>
      <c r="C398" s="352">
        <v>94</v>
      </c>
      <c r="D398" s="352" t="s">
        <v>2570</v>
      </c>
      <c r="E398" s="352" t="s">
        <v>21</v>
      </c>
      <c r="F398" s="352">
        <v>8.5000000000000006E-2</v>
      </c>
      <c r="L398" s="352">
        <v>22645</v>
      </c>
      <c r="M398" s="352">
        <v>9.6</v>
      </c>
      <c r="O398" s="352">
        <v>131.86099999999999</v>
      </c>
      <c r="R398" s="352">
        <v>125.56699999999999</v>
      </c>
      <c r="S398" s="352" t="s">
        <v>645</v>
      </c>
      <c r="T398" s="352">
        <v>0</v>
      </c>
      <c r="U398" s="352" t="s">
        <v>646</v>
      </c>
      <c r="V398" s="352" t="s">
        <v>673</v>
      </c>
      <c r="X398" s="352" t="s">
        <v>675</v>
      </c>
      <c r="Y398" s="352">
        <v>1</v>
      </c>
      <c r="Z398" s="352">
        <v>29.7</v>
      </c>
      <c r="AA398" s="352">
        <v>83.4</v>
      </c>
      <c r="AB398" s="352">
        <v>53.7</v>
      </c>
      <c r="AF398" s="352">
        <v>6.2939999999999996</v>
      </c>
      <c r="AJ398" s="352">
        <v>4520</v>
      </c>
      <c r="AQ398" s="352" t="s">
        <v>2577</v>
      </c>
      <c r="AR398" s="352" t="s">
        <v>2578</v>
      </c>
      <c r="AS398" s="352">
        <v>1</v>
      </c>
      <c r="AV398" s="352">
        <v>5.012613</v>
      </c>
      <c r="AW398" s="352" t="s">
        <v>2579</v>
      </c>
    </row>
    <row r="399" spans="1:49">
      <c r="A399" s="352" t="s">
        <v>2580</v>
      </c>
      <c r="B399" s="352" t="s">
        <v>2360</v>
      </c>
      <c r="C399" s="352">
        <v>94</v>
      </c>
      <c r="D399" s="352" t="s">
        <v>2570</v>
      </c>
      <c r="E399" s="352" t="s">
        <v>21</v>
      </c>
      <c r="F399" s="352">
        <v>8.5000000000000006E-2</v>
      </c>
      <c r="G399" s="352" t="s">
        <v>764</v>
      </c>
      <c r="L399" s="352">
        <v>5951</v>
      </c>
      <c r="M399" s="352">
        <v>20.239000000000001</v>
      </c>
      <c r="O399" s="352">
        <v>10.012</v>
      </c>
      <c r="R399" s="352">
        <v>9.5299999999999994</v>
      </c>
      <c r="S399" s="352" t="s">
        <v>645</v>
      </c>
      <c r="T399" s="352">
        <v>0</v>
      </c>
      <c r="U399" s="352" t="s">
        <v>646</v>
      </c>
      <c r="V399" s="352" t="s">
        <v>673</v>
      </c>
      <c r="X399" s="352" t="s">
        <v>675</v>
      </c>
      <c r="Y399" s="352">
        <v>2</v>
      </c>
      <c r="Z399" s="352">
        <v>232</v>
      </c>
      <c r="AA399" s="352">
        <v>264.2</v>
      </c>
      <c r="AB399" s="352">
        <v>32.200000000000003</v>
      </c>
      <c r="AF399" s="352">
        <v>0.48199999999999998</v>
      </c>
      <c r="AJ399" s="352">
        <v>1181</v>
      </c>
      <c r="AQ399" s="352" t="s">
        <v>1253</v>
      </c>
      <c r="AR399" s="352" t="s">
        <v>1241</v>
      </c>
      <c r="AS399" s="352">
        <v>0</v>
      </c>
      <c r="AV399" s="352">
        <v>5.0610729000000001</v>
      </c>
      <c r="AW399" s="352" t="s">
        <v>2579</v>
      </c>
    </row>
    <row r="400" spans="1:49">
      <c r="A400" s="352" t="s">
        <v>2581</v>
      </c>
      <c r="B400" s="352" t="s">
        <v>2360</v>
      </c>
      <c r="C400" s="352">
        <v>94</v>
      </c>
      <c r="D400" s="352" t="s">
        <v>2570</v>
      </c>
      <c r="E400" s="352" t="s">
        <v>21</v>
      </c>
      <c r="F400" s="352">
        <v>8.5000000000000006E-2</v>
      </c>
      <c r="L400" s="352">
        <v>22516</v>
      </c>
      <c r="M400" s="352">
        <v>9.8119999999999994</v>
      </c>
      <c r="O400" s="352">
        <v>128.965</v>
      </c>
      <c r="R400" s="352">
        <v>122.80800000000001</v>
      </c>
      <c r="S400" s="352" t="s">
        <v>645</v>
      </c>
      <c r="T400" s="352">
        <v>0</v>
      </c>
      <c r="U400" s="352" t="s">
        <v>646</v>
      </c>
      <c r="V400" s="352" t="s">
        <v>673</v>
      </c>
      <c r="X400" s="352" t="s">
        <v>675</v>
      </c>
      <c r="Y400" s="352">
        <v>3</v>
      </c>
      <c r="Z400" s="352">
        <v>412.8</v>
      </c>
      <c r="AA400" s="352">
        <v>465</v>
      </c>
      <c r="AB400" s="352">
        <v>52.3</v>
      </c>
      <c r="AF400" s="352">
        <v>6.157</v>
      </c>
      <c r="AJ400" s="352">
        <v>4493</v>
      </c>
      <c r="AQ400" s="352" t="s">
        <v>924</v>
      </c>
      <c r="AR400" s="352" t="s">
        <v>2582</v>
      </c>
      <c r="AS400" s="352">
        <v>0</v>
      </c>
      <c r="AV400" s="352">
        <v>5.0135768000000001</v>
      </c>
      <c r="AW400" s="352" t="s">
        <v>2579</v>
      </c>
    </row>
    <row r="401" spans="1:49">
      <c r="A401" s="352" t="s">
        <v>2583</v>
      </c>
      <c r="B401" s="352" t="s">
        <v>2360</v>
      </c>
      <c r="C401" s="352">
        <v>95</v>
      </c>
      <c r="D401" s="352" t="s">
        <v>2584</v>
      </c>
      <c r="E401" s="352" t="s">
        <v>23</v>
      </c>
      <c r="F401" s="352">
        <v>7.5999999999999998E-2</v>
      </c>
      <c r="H401" s="352">
        <v>10006</v>
      </c>
      <c r="I401" s="352">
        <v>0.42399999999999999</v>
      </c>
      <c r="O401" s="352">
        <v>183.18799999999999</v>
      </c>
      <c r="P401" s="352">
        <v>181.822</v>
      </c>
      <c r="S401" s="352" t="s">
        <v>619</v>
      </c>
      <c r="T401" s="352">
        <v>0</v>
      </c>
      <c r="U401" s="352" t="s">
        <v>620</v>
      </c>
      <c r="V401" s="352" t="s">
        <v>1105</v>
      </c>
      <c r="X401" s="352" t="s">
        <v>1105</v>
      </c>
      <c r="Y401" s="352">
        <v>1</v>
      </c>
      <c r="Z401" s="352">
        <v>13.2</v>
      </c>
      <c r="AA401" s="352">
        <v>38.4</v>
      </c>
      <c r="AB401" s="352">
        <v>25.2</v>
      </c>
      <c r="AC401" s="352">
        <v>1.3660000000000001</v>
      </c>
      <c r="AG401" s="352">
        <v>6830</v>
      </c>
      <c r="AK401" s="352" t="s">
        <v>1851</v>
      </c>
      <c r="AL401" s="352" t="s">
        <v>1566</v>
      </c>
      <c r="AM401" s="352" t="s">
        <v>2585</v>
      </c>
      <c r="AS401" s="352">
        <v>0</v>
      </c>
      <c r="AT401" s="352">
        <v>0.68290450000000003</v>
      </c>
      <c r="AW401" s="352" t="s">
        <v>2586</v>
      </c>
    </row>
    <row r="402" spans="1:49">
      <c r="A402" s="352" t="s">
        <v>2587</v>
      </c>
      <c r="B402" s="352" t="s">
        <v>2360</v>
      </c>
      <c r="C402" s="352">
        <v>95</v>
      </c>
      <c r="D402" s="352" t="s">
        <v>2584</v>
      </c>
      <c r="E402" s="352" t="s">
        <v>23</v>
      </c>
      <c r="F402" s="352">
        <v>7.5999999999999998E-2</v>
      </c>
      <c r="H402" s="352">
        <v>9997</v>
      </c>
      <c r="I402" s="352">
        <v>0</v>
      </c>
      <c r="O402" s="352">
        <v>183.553</v>
      </c>
      <c r="P402" s="352">
        <v>182.185</v>
      </c>
      <c r="S402" s="352" t="s">
        <v>619</v>
      </c>
      <c r="T402" s="352">
        <v>0</v>
      </c>
      <c r="U402" s="352" t="s">
        <v>620</v>
      </c>
      <c r="V402" s="352" t="s">
        <v>1105</v>
      </c>
      <c r="X402" s="352" t="s">
        <v>1105</v>
      </c>
      <c r="Y402" s="352">
        <v>2</v>
      </c>
      <c r="Z402" s="352">
        <v>53.5</v>
      </c>
      <c r="AA402" s="352">
        <v>78.599999999999994</v>
      </c>
      <c r="AB402" s="352">
        <v>25.2</v>
      </c>
      <c r="AC402" s="352">
        <v>1.3680000000000001</v>
      </c>
      <c r="AG402" s="352">
        <v>6821</v>
      </c>
      <c r="AK402" s="352" t="s">
        <v>883</v>
      </c>
      <c r="AL402" s="352" t="s">
        <v>683</v>
      </c>
      <c r="AM402" s="352" t="s">
        <v>1636</v>
      </c>
      <c r="AS402" s="352">
        <v>1</v>
      </c>
      <c r="AT402" s="352">
        <v>0.68261530000000004</v>
      </c>
      <c r="AW402" s="352" t="s">
        <v>2586</v>
      </c>
    </row>
    <row r="403" spans="1:49">
      <c r="A403" s="352" t="s">
        <v>2588</v>
      </c>
      <c r="B403" s="352" t="s">
        <v>2360</v>
      </c>
      <c r="C403" s="352">
        <v>95</v>
      </c>
      <c r="D403" s="352" t="s">
        <v>2584</v>
      </c>
      <c r="E403" s="352" t="s">
        <v>23</v>
      </c>
      <c r="F403" s="352">
        <v>7.5999999999999998E-2</v>
      </c>
      <c r="J403" s="352">
        <v>6367</v>
      </c>
      <c r="K403" s="352">
        <v>-10.467000000000001</v>
      </c>
      <c r="O403" s="352">
        <v>181.41200000000001</v>
      </c>
      <c r="Q403" s="352">
        <v>178.56899999999999</v>
      </c>
      <c r="S403" s="352" t="s">
        <v>635</v>
      </c>
      <c r="T403" s="352">
        <v>89</v>
      </c>
      <c r="U403" s="352" t="s">
        <v>620</v>
      </c>
      <c r="V403" s="352" t="s">
        <v>1105</v>
      </c>
      <c r="X403" s="352" t="s">
        <v>1105</v>
      </c>
      <c r="Y403" s="352">
        <v>3</v>
      </c>
      <c r="Z403" s="352">
        <v>437.8</v>
      </c>
      <c r="AA403" s="352">
        <v>473</v>
      </c>
      <c r="AB403" s="352">
        <v>35.200000000000003</v>
      </c>
      <c r="AD403" s="352">
        <v>2.0960000000000001</v>
      </c>
      <c r="AE403" s="352">
        <v>0.747</v>
      </c>
      <c r="AH403" s="352">
        <v>7469</v>
      </c>
      <c r="AI403" s="352">
        <v>8867</v>
      </c>
      <c r="AN403" s="352" t="s">
        <v>850</v>
      </c>
      <c r="AO403" s="352" t="s">
        <v>736</v>
      </c>
      <c r="AP403" s="352" t="s">
        <v>1224</v>
      </c>
      <c r="AS403" s="352">
        <v>0</v>
      </c>
      <c r="AU403" s="352">
        <v>1.1739918</v>
      </c>
      <c r="AW403" s="352" t="s">
        <v>2586</v>
      </c>
    </row>
    <row r="404" spans="1:49">
      <c r="A404" s="352" t="s">
        <v>2589</v>
      </c>
      <c r="B404" s="352" t="s">
        <v>2360</v>
      </c>
      <c r="C404" s="352">
        <v>95</v>
      </c>
      <c r="D404" s="352" t="s">
        <v>2584</v>
      </c>
      <c r="E404" s="352" t="s">
        <v>23</v>
      </c>
      <c r="F404" s="352">
        <v>7.5999999999999998E-2</v>
      </c>
      <c r="J404" s="352">
        <v>6378</v>
      </c>
      <c r="K404" s="352">
        <v>-11.5</v>
      </c>
      <c r="O404" s="352">
        <v>182.00700000000001</v>
      </c>
      <c r="Q404" s="352">
        <v>179.15799999999999</v>
      </c>
      <c r="S404" s="352" t="s">
        <v>635</v>
      </c>
      <c r="T404" s="352">
        <v>89</v>
      </c>
      <c r="U404" s="352" t="s">
        <v>620</v>
      </c>
      <c r="V404" s="352" t="s">
        <v>1105</v>
      </c>
      <c r="X404" s="352" t="s">
        <v>1105</v>
      </c>
      <c r="Y404" s="352">
        <v>4</v>
      </c>
      <c r="Z404" s="352">
        <v>488.1</v>
      </c>
      <c r="AA404" s="352">
        <v>523.29999999999995</v>
      </c>
      <c r="AB404" s="352">
        <v>35.200000000000003</v>
      </c>
      <c r="AD404" s="352">
        <v>2.101</v>
      </c>
      <c r="AE404" s="352">
        <v>0.748</v>
      </c>
      <c r="AH404" s="352">
        <v>7477</v>
      </c>
      <c r="AI404" s="352">
        <v>8876</v>
      </c>
      <c r="AN404" s="352" t="s">
        <v>636</v>
      </c>
      <c r="AO404" s="352" t="s">
        <v>1098</v>
      </c>
      <c r="AP404" s="352" t="s">
        <v>2590</v>
      </c>
      <c r="AS404" s="352">
        <v>1</v>
      </c>
      <c r="AU404" s="352">
        <v>1.1727984</v>
      </c>
      <c r="AW404" s="352" t="s">
        <v>2586</v>
      </c>
    </row>
    <row r="405" spans="1:49">
      <c r="A405" s="352" t="s">
        <v>2591</v>
      </c>
      <c r="B405" s="352" t="s">
        <v>2360</v>
      </c>
      <c r="C405" s="352">
        <v>96</v>
      </c>
      <c r="D405" s="352" t="s">
        <v>2584</v>
      </c>
      <c r="E405" s="352" t="s">
        <v>23</v>
      </c>
      <c r="F405" s="352">
        <v>7.5999999999999998E-2</v>
      </c>
      <c r="L405" s="352">
        <v>22651</v>
      </c>
      <c r="M405" s="352">
        <v>9.6</v>
      </c>
      <c r="O405" s="352">
        <v>131.4</v>
      </c>
      <c r="R405" s="352">
        <v>125.127</v>
      </c>
      <c r="S405" s="352" t="s">
        <v>645</v>
      </c>
      <c r="T405" s="352">
        <v>0</v>
      </c>
      <c r="U405" s="352" t="s">
        <v>646</v>
      </c>
      <c r="V405" s="352" t="s">
        <v>673</v>
      </c>
      <c r="X405" s="352" t="s">
        <v>675</v>
      </c>
      <c r="Y405" s="352">
        <v>1</v>
      </c>
      <c r="Z405" s="352">
        <v>29.7</v>
      </c>
      <c r="AA405" s="352">
        <v>83.4</v>
      </c>
      <c r="AB405" s="352">
        <v>53.7</v>
      </c>
      <c r="AF405" s="352">
        <v>6.2729999999999997</v>
      </c>
      <c r="AJ405" s="352">
        <v>4521</v>
      </c>
      <c r="AQ405" s="352" t="s">
        <v>1250</v>
      </c>
      <c r="AR405" s="352" t="s">
        <v>2592</v>
      </c>
      <c r="AS405" s="352">
        <v>1</v>
      </c>
      <c r="AV405" s="352">
        <v>5.0130536000000001</v>
      </c>
      <c r="AW405" s="352" t="s">
        <v>2593</v>
      </c>
    </row>
    <row r="406" spans="1:49">
      <c r="A406" s="352" t="s">
        <v>2594</v>
      </c>
      <c r="B406" s="352" t="s">
        <v>2360</v>
      </c>
      <c r="C406" s="352">
        <v>96</v>
      </c>
      <c r="D406" s="352" t="s">
        <v>2584</v>
      </c>
      <c r="E406" s="352" t="s">
        <v>23</v>
      </c>
      <c r="F406" s="352">
        <v>7.5999999999999998E-2</v>
      </c>
      <c r="G406" s="352" t="s">
        <v>764</v>
      </c>
      <c r="L406" s="352">
        <v>4535</v>
      </c>
      <c r="M406" s="352">
        <v>10.044</v>
      </c>
      <c r="O406" s="352">
        <v>8.9090000000000007</v>
      </c>
      <c r="R406" s="352">
        <v>8.4830000000000005</v>
      </c>
      <c r="S406" s="352" t="s">
        <v>645</v>
      </c>
      <c r="T406" s="352">
        <v>0</v>
      </c>
      <c r="U406" s="352" t="s">
        <v>646</v>
      </c>
      <c r="V406" s="352" t="s">
        <v>673</v>
      </c>
      <c r="X406" s="352" t="s">
        <v>675</v>
      </c>
      <c r="Y406" s="352">
        <v>2</v>
      </c>
      <c r="Z406" s="352">
        <v>233.2</v>
      </c>
      <c r="AA406" s="352">
        <v>266.5</v>
      </c>
      <c r="AB406" s="352">
        <v>33.200000000000003</v>
      </c>
      <c r="AF406" s="352">
        <v>0.42499999999999999</v>
      </c>
      <c r="AJ406" s="352">
        <v>908</v>
      </c>
      <c r="AQ406" s="352" t="s">
        <v>862</v>
      </c>
      <c r="AR406" s="352" t="s">
        <v>2595</v>
      </c>
      <c r="AS406" s="352">
        <v>0</v>
      </c>
      <c r="AV406" s="352">
        <v>5.0150756999999997</v>
      </c>
      <c r="AW406" s="352" t="s">
        <v>2593</v>
      </c>
    </row>
    <row r="407" spans="1:49">
      <c r="A407" s="352" t="s">
        <v>2596</v>
      </c>
      <c r="B407" s="352" t="s">
        <v>2360</v>
      </c>
      <c r="C407" s="352">
        <v>96</v>
      </c>
      <c r="D407" s="352" t="s">
        <v>2584</v>
      </c>
      <c r="E407" s="352" t="s">
        <v>23</v>
      </c>
      <c r="F407" s="352">
        <v>7.5999999999999998E-2</v>
      </c>
      <c r="L407" s="352">
        <v>22516</v>
      </c>
      <c r="M407" s="352">
        <v>9.8450000000000006</v>
      </c>
      <c r="O407" s="352">
        <v>128.97999999999999</v>
      </c>
      <c r="R407" s="352">
        <v>122.822</v>
      </c>
      <c r="S407" s="352" t="s">
        <v>645</v>
      </c>
      <c r="T407" s="352">
        <v>0</v>
      </c>
      <c r="U407" s="352" t="s">
        <v>646</v>
      </c>
      <c r="V407" s="352" t="s">
        <v>673</v>
      </c>
      <c r="X407" s="352" t="s">
        <v>675</v>
      </c>
      <c r="Y407" s="352">
        <v>3</v>
      </c>
      <c r="Z407" s="352">
        <v>412.8</v>
      </c>
      <c r="AA407" s="352">
        <v>465.2</v>
      </c>
      <c r="AB407" s="352">
        <v>52.5</v>
      </c>
      <c r="AF407" s="352">
        <v>6.1580000000000004</v>
      </c>
      <c r="AJ407" s="352">
        <v>4492</v>
      </c>
      <c r="AQ407" s="352" t="s">
        <v>624</v>
      </c>
      <c r="AR407" s="352" t="s">
        <v>2597</v>
      </c>
      <c r="AS407" s="352">
        <v>0</v>
      </c>
      <c r="AV407" s="352">
        <v>5.0141711000000004</v>
      </c>
      <c r="AW407" s="352" t="s">
        <v>2593</v>
      </c>
    </row>
    <row r="408" spans="1:49">
      <c r="A408" s="352" t="s">
        <v>2598</v>
      </c>
      <c r="B408" s="352" t="s">
        <v>2360</v>
      </c>
      <c r="C408" s="352">
        <v>97</v>
      </c>
      <c r="D408" s="352" t="s">
        <v>2599</v>
      </c>
      <c r="E408" s="352" t="s">
        <v>23</v>
      </c>
      <c r="F408" s="352">
        <v>8.1000000000000003E-2</v>
      </c>
      <c r="H408" s="352">
        <v>10006</v>
      </c>
      <c r="I408" s="352">
        <v>0.42599999999999999</v>
      </c>
      <c r="O408" s="352">
        <v>182.751</v>
      </c>
      <c r="P408" s="352">
        <v>181.38800000000001</v>
      </c>
      <c r="S408" s="352" t="s">
        <v>619</v>
      </c>
      <c r="T408" s="352">
        <v>0</v>
      </c>
      <c r="U408" s="352" t="s">
        <v>620</v>
      </c>
      <c r="V408" s="352" t="s">
        <v>1105</v>
      </c>
      <c r="X408" s="352" t="s">
        <v>1105</v>
      </c>
      <c r="Y408" s="352">
        <v>1</v>
      </c>
      <c r="Z408" s="352">
        <v>13.2</v>
      </c>
      <c r="AA408" s="352">
        <v>38.4</v>
      </c>
      <c r="AB408" s="352">
        <v>25.2</v>
      </c>
      <c r="AC408" s="352">
        <v>1.363</v>
      </c>
      <c r="AG408" s="352">
        <v>6832</v>
      </c>
      <c r="AK408" s="352" t="s">
        <v>1227</v>
      </c>
      <c r="AL408" s="352" t="s">
        <v>1566</v>
      </c>
      <c r="AM408" s="352" t="s">
        <v>2600</v>
      </c>
      <c r="AS408" s="352">
        <v>0</v>
      </c>
      <c r="AT408" s="352">
        <v>0.68290039999999996</v>
      </c>
      <c r="AW408" s="352" t="s">
        <v>2601</v>
      </c>
    </row>
    <row r="409" spans="1:49">
      <c r="A409" s="352" t="s">
        <v>2602</v>
      </c>
      <c r="B409" s="352" t="s">
        <v>2360</v>
      </c>
      <c r="C409" s="352">
        <v>97</v>
      </c>
      <c r="D409" s="352" t="s">
        <v>2599</v>
      </c>
      <c r="E409" s="352" t="s">
        <v>23</v>
      </c>
      <c r="F409" s="352">
        <v>8.1000000000000003E-2</v>
      </c>
      <c r="H409" s="352">
        <v>10007</v>
      </c>
      <c r="I409" s="352">
        <v>0</v>
      </c>
      <c r="O409" s="352">
        <v>183.46899999999999</v>
      </c>
      <c r="P409" s="352">
        <v>182.101</v>
      </c>
      <c r="S409" s="352" t="s">
        <v>619</v>
      </c>
      <c r="T409" s="352">
        <v>0</v>
      </c>
      <c r="U409" s="352" t="s">
        <v>620</v>
      </c>
      <c r="V409" s="352" t="s">
        <v>1105</v>
      </c>
      <c r="X409" s="352" t="s">
        <v>1105</v>
      </c>
      <c r="Y409" s="352">
        <v>2</v>
      </c>
      <c r="Z409" s="352">
        <v>53.5</v>
      </c>
      <c r="AA409" s="352">
        <v>78.599999999999994</v>
      </c>
      <c r="AB409" s="352">
        <v>25.2</v>
      </c>
      <c r="AC409" s="352">
        <v>1.367</v>
      </c>
      <c r="AG409" s="352">
        <v>6826</v>
      </c>
      <c r="AK409" s="352" t="s">
        <v>623</v>
      </c>
      <c r="AL409" s="352" t="s">
        <v>624</v>
      </c>
      <c r="AM409" s="352" t="s">
        <v>2603</v>
      </c>
      <c r="AS409" s="352">
        <v>1</v>
      </c>
      <c r="AT409" s="352">
        <v>0.68260940000000003</v>
      </c>
      <c r="AW409" s="352" t="s">
        <v>2601</v>
      </c>
    </row>
    <row r="410" spans="1:49">
      <c r="A410" s="352" t="s">
        <v>2604</v>
      </c>
      <c r="B410" s="352" t="s">
        <v>2360</v>
      </c>
      <c r="C410" s="352">
        <v>97</v>
      </c>
      <c r="D410" s="352" t="s">
        <v>2599</v>
      </c>
      <c r="E410" s="352" t="s">
        <v>23</v>
      </c>
      <c r="F410" s="352">
        <v>8.1000000000000003E-2</v>
      </c>
      <c r="J410" s="352">
        <v>6372</v>
      </c>
      <c r="K410" s="352">
        <v>-10.478</v>
      </c>
      <c r="O410" s="352">
        <v>181.601</v>
      </c>
      <c r="Q410" s="352">
        <v>178.755</v>
      </c>
      <c r="S410" s="352" t="s">
        <v>635</v>
      </c>
      <c r="T410" s="352">
        <v>89</v>
      </c>
      <c r="U410" s="352" t="s">
        <v>620</v>
      </c>
      <c r="V410" s="352" t="s">
        <v>1105</v>
      </c>
      <c r="X410" s="352" t="s">
        <v>1105</v>
      </c>
      <c r="Y410" s="352">
        <v>3</v>
      </c>
      <c r="Z410" s="352">
        <v>437.8</v>
      </c>
      <c r="AA410" s="352">
        <v>473</v>
      </c>
      <c r="AB410" s="352">
        <v>35.200000000000003</v>
      </c>
      <c r="AD410" s="352">
        <v>2.0990000000000002</v>
      </c>
      <c r="AE410" s="352">
        <v>0.747</v>
      </c>
      <c r="AH410" s="352">
        <v>7476</v>
      </c>
      <c r="AI410" s="352">
        <v>8875</v>
      </c>
      <c r="AN410" s="352" t="s">
        <v>850</v>
      </c>
      <c r="AO410" s="352" t="s">
        <v>894</v>
      </c>
      <c r="AP410" s="352" t="s">
        <v>2605</v>
      </c>
      <c r="AS410" s="352">
        <v>0</v>
      </c>
      <c r="AU410" s="352">
        <v>1.1740098999999999</v>
      </c>
      <c r="AW410" s="352" t="s">
        <v>2601</v>
      </c>
    </row>
    <row r="411" spans="1:49">
      <c r="A411" s="352" t="s">
        <v>2606</v>
      </c>
      <c r="B411" s="352" t="s">
        <v>2360</v>
      </c>
      <c r="C411" s="352">
        <v>97</v>
      </c>
      <c r="D411" s="352" t="s">
        <v>2599</v>
      </c>
      <c r="E411" s="352" t="s">
        <v>23</v>
      </c>
      <c r="F411" s="352">
        <v>8.1000000000000003E-2</v>
      </c>
      <c r="J411" s="352">
        <v>6376</v>
      </c>
      <c r="K411" s="352">
        <v>-11.5</v>
      </c>
      <c r="O411" s="352">
        <v>181.98500000000001</v>
      </c>
      <c r="Q411" s="352">
        <v>179.136</v>
      </c>
      <c r="S411" s="352" t="s">
        <v>635</v>
      </c>
      <c r="T411" s="352">
        <v>89</v>
      </c>
      <c r="U411" s="352" t="s">
        <v>620</v>
      </c>
      <c r="V411" s="352" t="s">
        <v>1105</v>
      </c>
      <c r="X411" s="352" t="s">
        <v>1105</v>
      </c>
      <c r="Y411" s="352">
        <v>4</v>
      </c>
      <c r="Z411" s="352">
        <v>488.1</v>
      </c>
      <c r="AA411" s="352">
        <v>523.29999999999995</v>
      </c>
      <c r="AB411" s="352">
        <v>35.200000000000003</v>
      </c>
      <c r="AD411" s="352">
        <v>2.101</v>
      </c>
      <c r="AE411" s="352">
        <v>0.748</v>
      </c>
      <c r="AH411" s="352">
        <v>7476</v>
      </c>
      <c r="AI411" s="352">
        <v>8872</v>
      </c>
      <c r="AN411" s="352" t="s">
        <v>979</v>
      </c>
      <c r="AO411" s="352" t="s">
        <v>669</v>
      </c>
      <c r="AP411" s="352" t="s">
        <v>1997</v>
      </c>
      <c r="AS411" s="352">
        <v>1</v>
      </c>
      <c r="AU411" s="352">
        <v>1.1728316999999999</v>
      </c>
      <c r="AW411" s="352" t="s">
        <v>2601</v>
      </c>
    </row>
    <row r="412" spans="1:49">
      <c r="A412" s="352" t="s">
        <v>2607</v>
      </c>
      <c r="B412" s="352" t="s">
        <v>2360</v>
      </c>
      <c r="C412" s="352">
        <v>98</v>
      </c>
      <c r="D412" s="352" t="s">
        <v>2599</v>
      </c>
      <c r="E412" s="352" t="s">
        <v>23</v>
      </c>
      <c r="F412" s="352">
        <v>8.1000000000000003E-2</v>
      </c>
      <c r="L412" s="352">
        <v>22584</v>
      </c>
      <c r="M412" s="352">
        <v>9.6</v>
      </c>
      <c r="O412" s="352">
        <v>131.459</v>
      </c>
      <c r="R412" s="352">
        <v>125.185</v>
      </c>
      <c r="S412" s="352" t="s">
        <v>645</v>
      </c>
      <c r="T412" s="352">
        <v>0</v>
      </c>
      <c r="U412" s="352" t="s">
        <v>646</v>
      </c>
      <c r="V412" s="352" t="s">
        <v>673</v>
      </c>
      <c r="X412" s="352" t="s">
        <v>675</v>
      </c>
      <c r="Y412" s="352">
        <v>1</v>
      </c>
      <c r="Z412" s="352">
        <v>29.7</v>
      </c>
      <c r="AA412" s="352">
        <v>83.4</v>
      </c>
      <c r="AB412" s="352">
        <v>53.7</v>
      </c>
      <c r="AF412" s="352">
        <v>6.274</v>
      </c>
      <c r="AJ412" s="352">
        <v>4508</v>
      </c>
      <c r="AQ412" s="352" t="s">
        <v>1246</v>
      </c>
      <c r="AR412" s="352" t="s">
        <v>2608</v>
      </c>
      <c r="AS412" s="352">
        <v>1</v>
      </c>
      <c r="AV412" s="352">
        <v>5.0117288000000002</v>
      </c>
      <c r="AW412" s="352" t="s">
        <v>2609</v>
      </c>
    </row>
    <row r="413" spans="1:49">
      <c r="A413" s="352" t="s">
        <v>2610</v>
      </c>
      <c r="B413" s="352" t="s">
        <v>2360</v>
      </c>
      <c r="C413" s="352">
        <v>98</v>
      </c>
      <c r="D413" s="352" t="s">
        <v>2599</v>
      </c>
      <c r="E413" s="352" t="s">
        <v>23</v>
      </c>
      <c r="F413" s="352">
        <v>8.1000000000000003E-2</v>
      </c>
      <c r="G413" s="352" t="s">
        <v>764</v>
      </c>
      <c r="L413" s="352">
        <v>5921</v>
      </c>
      <c r="M413" s="352">
        <v>9.7370000000000001</v>
      </c>
      <c r="O413" s="352">
        <v>9.8490000000000002</v>
      </c>
      <c r="R413" s="352">
        <v>9.3789999999999996</v>
      </c>
      <c r="S413" s="352" t="s">
        <v>645</v>
      </c>
      <c r="T413" s="352">
        <v>0</v>
      </c>
      <c r="U413" s="352" t="s">
        <v>646</v>
      </c>
      <c r="V413" s="352" t="s">
        <v>673</v>
      </c>
      <c r="X413" s="352" t="s">
        <v>675</v>
      </c>
      <c r="Y413" s="352">
        <v>2</v>
      </c>
      <c r="Z413" s="352">
        <v>230.1</v>
      </c>
      <c r="AA413" s="352">
        <v>261.5</v>
      </c>
      <c r="AB413" s="352">
        <v>31.3</v>
      </c>
      <c r="AF413" s="352">
        <v>0.47</v>
      </c>
      <c r="AJ413" s="352">
        <v>1187</v>
      </c>
      <c r="AQ413" s="352" t="s">
        <v>883</v>
      </c>
      <c r="AR413" s="352" t="s">
        <v>2611</v>
      </c>
      <c r="AS413" s="352">
        <v>0</v>
      </c>
      <c r="AV413" s="352">
        <v>5.0123509999999998</v>
      </c>
      <c r="AW413" s="352" t="s">
        <v>2609</v>
      </c>
    </row>
    <row r="414" spans="1:49">
      <c r="A414" s="352" t="s">
        <v>2612</v>
      </c>
      <c r="B414" s="352" t="s">
        <v>2360</v>
      </c>
      <c r="C414" s="352">
        <v>98</v>
      </c>
      <c r="D414" s="352" t="s">
        <v>2599</v>
      </c>
      <c r="E414" s="352" t="s">
        <v>23</v>
      </c>
      <c r="F414" s="352">
        <v>8.1000000000000003E-2</v>
      </c>
      <c r="L414" s="352">
        <v>22474</v>
      </c>
      <c r="M414" s="352">
        <v>9.8130000000000006</v>
      </c>
      <c r="O414" s="352">
        <v>128.93799999999999</v>
      </c>
      <c r="R414" s="352">
        <v>122.783</v>
      </c>
      <c r="S414" s="352" t="s">
        <v>645</v>
      </c>
      <c r="T414" s="352">
        <v>0</v>
      </c>
      <c r="U414" s="352" t="s">
        <v>646</v>
      </c>
      <c r="V414" s="352" t="s">
        <v>673</v>
      </c>
      <c r="X414" s="352" t="s">
        <v>675</v>
      </c>
      <c r="Y414" s="352">
        <v>3</v>
      </c>
      <c r="Z414" s="352">
        <v>412.8</v>
      </c>
      <c r="AA414" s="352">
        <v>465</v>
      </c>
      <c r="AB414" s="352">
        <v>52.3</v>
      </c>
      <c r="AF414" s="352">
        <v>6.1550000000000002</v>
      </c>
      <c r="AJ414" s="352">
        <v>4485</v>
      </c>
      <c r="AQ414" s="352" t="s">
        <v>624</v>
      </c>
      <c r="AR414" s="352" t="s">
        <v>2613</v>
      </c>
      <c r="AS414" s="352">
        <v>0</v>
      </c>
      <c r="AV414" s="352">
        <v>5.0127002999999997</v>
      </c>
      <c r="AW414" s="352" t="s">
        <v>2609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0AF8-C2A7-49DC-9080-4E15A52E0FE1}">
  <dimension ref="A1:AW413"/>
  <sheetViews>
    <sheetView topLeftCell="A274"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49">
      <c r="B1" s="352" t="s">
        <v>475</v>
      </c>
      <c r="C1" s="352" t="s">
        <v>476</v>
      </c>
      <c r="D1" s="352" t="s">
        <v>573</v>
      </c>
      <c r="E1" s="352" t="s">
        <v>574</v>
      </c>
      <c r="F1" s="352" t="s">
        <v>479</v>
      </c>
      <c r="G1" s="352" t="s">
        <v>575</v>
      </c>
      <c r="H1" s="352" t="s">
        <v>576</v>
      </c>
      <c r="I1" s="352" t="s">
        <v>577</v>
      </c>
      <c r="J1" s="352" t="s">
        <v>578</v>
      </c>
      <c r="K1" s="352" t="s">
        <v>579</v>
      </c>
      <c r="L1" s="352" t="s">
        <v>580</v>
      </c>
      <c r="M1" s="352" t="s">
        <v>581</v>
      </c>
      <c r="N1" s="352" t="s">
        <v>582</v>
      </c>
      <c r="O1" s="352" t="s">
        <v>583</v>
      </c>
      <c r="P1" s="352" t="s">
        <v>584</v>
      </c>
      <c r="Q1" s="352" t="s">
        <v>585</v>
      </c>
      <c r="R1" s="352" t="s">
        <v>586</v>
      </c>
      <c r="S1" s="352" t="s">
        <v>587</v>
      </c>
      <c r="T1" s="352" t="s">
        <v>588</v>
      </c>
      <c r="U1" s="352" t="s">
        <v>589</v>
      </c>
      <c r="V1" s="352" t="s">
        <v>590</v>
      </c>
      <c r="W1" s="352" t="s">
        <v>591</v>
      </c>
      <c r="X1" s="352" t="s">
        <v>592</v>
      </c>
      <c r="Y1" s="352" t="s">
        <v>593</v>
      </c>
      <c r="Z1" s="352" t="s">
        <v>594</v>
      </c>
      <c r="AA1" s="352" t="s">
        <v>595</v>
      </c>
      <c r="AB1" s="352" t="s">
        <v>596</v>
      </c>
      <c r="AC1" s="352" t="s">
        <v>597</v>
      </c>
      <c r="AD1" s="352" t="s">
        <v>598</v>
      </c>
      <c r="AE1" s="352" t="s">
        <v>599</v>
      </c>
      <c r="AF1" s="352" t="s">
        <v>600</v>
      </c>
      <c r="AG1" s="352" t="s">
        <v>601</v>
      </c>
      <c r="AH1" s="352" t="s">
        <v>602</v>
      </c>
      <c r="AI1" s="352" t="s">
        <v>603</v>
      </c>
      <c r="AJ1" s="352" t="s">
        <v>604</v>
      </c>
      <c r="AK1" s="352" t="s">
        <v>605</v>
      </c>
      <c r="AL1" s="352" t="s">
        <v>606</v>
      </c>
      <c r="AM1" s="352" t="s">
        <v>607</v>
      </c>
      <c r="AN1" s="352" t="s">
        <v>608</v>
      </c>
      <c r="AO1" s="352" t="s">
        <v>609</v>
      </c>
      <c r="AP1" s="352" t="s">
        <v>610</v>
      </c>
      <c r="AQ1" s="352" t="s">
        <v>611</v>
      </c>
      <c r="AR1" s="352" t="s">
        <v>612</v>
      </c>
      <c r="AS1" s="352" t="s">
        <v>613</v>
      </c>
      <c r="AT1" s="352" t="s">
        <v>614</v>
      </c>
      <c r="AU1" s="352" t="s">
        <v>615</v>
      </c>
      <c r="AV1" s="352" t="s">
        <v>616</v>
      </c>
      <c r="AW1" s="352" t="s">
        <v>617</v>
      </c>
    </row>
    <row r="2" spans="1:49">
      <c r="A2" s="352" t="s">
        <v>505</v>
      </c>
      <c r="B2" s="352" t="s">
        <v>2614</v>
      </c>
      <c r="C2" s="352">
        <v>1</v>
      </c>
      <c r="D2" s="352" t="s">
        <v>2615</v>
      </c>
      <c r="E2" s="352" t="s">
        <v>506</v>
      </c>
      <c r="F2" s="352">
        <v>0.73899999999999999</v>
      </c>
      <c r="H2" s="352">
        <v>10155</v>
      </c>
      <c r="I2" s="352">
        <v>0.51800000000000002</v>
      </c>
      <c r="O2" s="352">
        <v>185.554</v>
      </c>
      <c r="P2" s="352">
        <v>184.17</v>
      </c>
      <c r="S2" s="352" t="s">
        <v>619</v>
      </c>
      <c r="T2" s="352">
        <v>0</v>
      </c>
      <c r="U2" s="352" t="s">
        <v>620</v>
      </c>
      <c r="V2" s="352" t="s">
        <v>705</v>
      </c>
      <c r="W2" s="352" t="s">
        <v>2616</v>
      </c>
      <c r="X2" s="352" t="s">
        <v>705</v>
      </c>
      <c r="Y2" s="352">
        <v>1</v>
      </c>
      <c r="Z2" s="352">
        <v>13.2</v>
      </c>
      <c r="AA2" s="352">
        <v>38.4</v>
      </c>
      <c r="AB2" s="352">
        <v>25.2</v>
      </c>
      <c r="AC2" s="352">
        <v>1.3839999999999999</v>
      </c>
      <c r="AG2" s="352">
        <v>6936</v>
      </c>
      <c r="AK2" s="352" t="s">
        <v>2617</v>
      </c>
      <c r="AL2" s="352" t="s">
        <v>623</v>
      </c>
      <c r="AM2" s="352" t="s">
        <v>2618</v>
      </c>
      <c r="AS2" s="352">
        <v>0</v>
      </c>
      <c r="AT2" s="352">
        <v>0.68323690000000004</v>
      </c>
      <c r="AW2" s="352" t="s">
        <v>2619</v>
      </c>
    </row>
    <row r="3" spans="1:49">
      <c r="A3" s="352" t="s">
        <v>507</v>
      </c>
      <c r="B3" s="352" t="s">
        <v>2614</v>
      </c>
      <c r="C3" s="352">
        <v>1</v>
      </c>
      <c r="D3" s="352" t="s">
        <v>2615</v>
      </c>
      <c r="E3" s="352" t="s">
        <v>506</v>
      </c>
      <c r="F3" s="352">
        <v>0.73899999999999999</v>
      </c>
      <c r="H3" s="352">
        <v>10135</v>
      </c>
      <c r="I3" s="352">
        <v>0</v>
      </c>
      <c r="O3" s="352">
        <v>185.61</v>
      </c>
      <c r="P3" s="352">
        <v>184.226</v>
      </c>
      <c r="S3" s="352" t="s">
        <v>619</v>
      </c>
      <c r="T3" s="352">
        <v>0</v>
      </c>
      <c r="U3" s="352" t="s">
        <v>620</v>
      </c>
      <c r="V3" s="352" t="s">
        <v>705</v>
      </c>
      <c r="W3" s="352" t="s">
        <v>2616</v>
      </c>
      <c r="X3" s="352" t="s">
        <v>705</v>
      </c>
      <c r="Y3" s="352">
        <v>2</v>
      </c>
      <c r="Z3" s="352">
        <v>53.5</v>
      </c>
      <c r="AA3" s="352">
        <v>78.599999999999994</v>
      </c>
      <c r="AB3" s="352">
        <v>25.2</v>
      </c>
      <c r="AC3" s="352">
        <v>1.3839999999999999</v>
      </c>
      <c r="AG3" s="352">
        <v>6917</v>
      </c>
      <c r="AK3" s="352" t="s">
        <v>2002</v>
      </c>
      <c r="AL3" s="352" t="s">
        <v>656</v>
      </c>
      <c r="AM3" s="352" t="s">
        <v>2620</v>
      </c>
      <c r="AS3" s="352">
        <v>1</v>
      </c>
      <c r="AT3" s="352">
        <v>0.68288340000000003</v>
      </c>
      <c r="AW3" s="352" t="s">
        <v>2619</v>
      </c>
    </row>
    <row r="4" spans="1:49">
      <c r="A4" s="352" t="s">
        <v>508</v>
      </c>
      <c r="B4" s="352" t="s">
        <v>2614</v>
      </c>
      <c r="C4" s="352">
        <v>1</v>
      </c>
      <c r="D4" s="352" t="s">
        <v>2615</v>
      </c>
      <c r="E4" s="352" t="s">
        <v>506</v>
      </c>
      <c r="F4" s="352">
        <v>0.73899999999999999</v>
      </c>
      <c r="G4" s="352" t="s">
        <v>630</v>
      </c>
      <c r="H4" s="352">
        <v>2358</v>
      </c>
      <c r="I4" s="352">
        <v>-1.839</v>
      </c>
      <c r="N4" s="352">
        <v>11.3377973</v>
      </c>
      <c r="O4" s="352">
        <v>49.069000000000003</v>
      </c>
      <c r="P4" s="352">
        <v>48.704000000000001</v>
      </c>
      <c r="S4" s="352" t="s">
        <v>619</v>
      </c>
      <c r="T4" s="352">
        <v>0</v>
      </c>
      <c r="U4" s="352" t="s">
        <v>620</v>
      </c>
      <c r="V4" s="352" t="s">
        <v>705</v>
      </c>
      <c r="W4" s="352" t="s">
        <v>2616</v>
      </c>
      <c r="X4" s="352" t="s">
        <v>705</v>
      </c>
      <c r="Y4" s="352">
        <v>3</v>
      </c>
      <c r="Z4" s="352">
        <v>86.2</v>
      </c>
      <c r="AA4" s="352">
        <v>151.6</v>
      </c>
      <c r="AB4" s="352">
        <v>65.400000000000006</v>
      </c>
      <c r="AC4" s="352">
        <v>0.36499999999999999</v>
      </c>
      <c r="AG4" s="352">
        <v>1608</v>
      </c>
      <c r="AK4" s="352" t="s">
        <v>725</v>
      </c>
      <c r="AL4" s="352" t="s">
        <v>707</v>
      </c>
      <c r="AM4" s="352" t="s">
        <v>2621</v>
      </c>
      <c r="AS4" s="352">
        <v>0</v>
      </c>
      <c r="AT4" s="352">
        <v>0.68162739999999999</v>
      </c>
      <c r="AW4" s="352" t="s">
        <v>2619</v>
      </c>
    </row>
    <row r="5" spans="1:49">
      <c r="A5" s="352" t="s">
        <v>509</v>
      </c>
      <c r="B5" s="352" t="s">
        <v>2614</v>
      </c>
      <c r="C5" s="352">
        <v>1</v>
      </c>
      <c r="D5" s="352" t="s">
        <v>2615</v>
      </c>
      <c r="E5" s="352" t="s">
        <v>506</v>
      </c>
      <c r="F5" s="352">
        <v>0.73899999999999999</v>
      </c>
      <c r="G5" s="352" t="s">
        <v>634</v>
      </c>
      <c r="J5" s="352">
        <v>5582</v>
      </c>
      <c r="K5" s="352">
        <v>8.202</v>
      </c>
      <c r="N5" s="352">
        <v>70.455164499999995</v>
      </c>
      <c r="O5" s="352">
        <v>162.773</v>
      </c>
      <c r="Q5" s="352">
        <v>160.18199999999999</v>
      </c>
      <c r="S5" s="352" t="s">
        <v>635</v>
      </c>
      <c r="T5" s="352">
        <v>89</v>
      </c>
      <c r="U5" s="352" t="s">
        <v>620</v>
      </c>
      <c r="V5" s="352" t="s">
        <v>705</v>
      </c>
      <c r="W5" s="352" t="s">
        <v>2616</v>
      </c>
      <c r="X5" s="352" t="s">
        <v>705</v>
      </c>
      <c r="Y5" s="352">
        <v>4</v>
      </c>
      <c r="Z5" s="352">
        <v>211.3</v>
      </c>
      <c r="AA5" s="352">
        <v>304.39999999999998</v>
      </c>
      <c r="AB5" s="352">
        <v>93.1</v>
      </c>
      <c r="AD5" s="352">
        <v>1.9119999999999999</v>
      </c>
      <c r="AE5" s="352">
        <v>0.67800000000000005</v>
      </c>
      <c r="AH5" s="352">
        <v>6742</v>
      </c>
      <c r="AI5" s="352">
        <v>7885</v>
      </c>
      <c r="AN5" s="352" t="s">
        <v>691</v>
      </c>
      <c r="AO5" s="352" t="s">
        <v>667</v>
      </c>
      <c r="AP5" s="352" t="s">
        <v>1493</v>
      </c>
      <c r="AS5" s="352">
        <v>0</v>
      </c>
      <c r="AU5" s="352">
        <v>1.1937278</v>
      </c>
      <c r="AW5" s="352" t="s">
        <v>2619</v>
      </c>
    </row>
    <row r="6" spans="1:49">
      <c r="A6" s="352" t="s">
        <v>510</v>
      </c>
      <c r="B6" s="352" t="s">
        <v>2614</v>
      </c>
      <c r="C6" s="352">
        <v>1</v>
      </c>
      <c r="D6" s="352" t="s">
        <v>2615</v>
      </c>
      <c r="E6" s="352" t="s">
        <v>506</v>
      </c>
      <c r="F6" s="352">
        <v>0.73899999999999999</v>
      </c>
      <c r="J6" s="352">
        <v>6430</v>
      </c>
      <c r="K6" s="352">
        <v>-11.186999999999999</v>
      </c>
      <c r="O6" s="352">
        <v>183.059</v>
      </c>
      <c r="Q6" s="352">
        <v>180.19499999999999</v>
      </c>
      <c r="S6" s="352" t="s">
        <v>635</v>
      </c>
      <c r="T6" s="352">
        <v>89</v>
      </c>
      <c r="U6" s="352" t="s">
        <v>620</v>
      </c>
      <c r="V6" s="352" t="s">
        <v>705</v>
      </c>
      <c r="W6" s="352" t="s">
        <v>2616</v>
      </c>
      <c r="X6" s="352" t="s">
        <v>705</v>
      </c>
      <c r="Y6" s="352">
        <v>5</v>
      </c>
      <c r="Z6" s="352">
        <v>437.8</v>
      </c>
      <c r="AA6" s="352">
        <v>473</v>
      </c>
      <c r="AB6" s="352">
        <v>35.200000000000003</v>
      </c>
      <c r="AD6" s="352">
        <v>2.1110000000000002</v>
      </c>
      <c r="AE6" s="352">
        <v>0.752</v>
      </c>
      <c r="AH6" s="352">
        <v>7532</v>
      </c>
      <c r="AI6" s="352">
        <v>8943</v>
      </c>
      <c r="AN6" s="352" t="s">
        <v>642</v>
      </c>
      <c r="AO6" s="352" t="s">
        <v>2236</v>
      </c>
      <c r="AP6" s="352" t="s">
        <v>848</v>
      </c>
      <c r="AS6" s="352">
        <v>0</v>
      </c>
      <c r="AU6" s="352">
        <v>1.1717362</v>
      </c>
      <c r="AW6" s="352" t="s">
        <v>2619</v>
      </c>
    </row>
    <row r="7" spans="1:49">
      <c r="A7" s="352" t="s">
        <v>499</v>
      </c>
      <c r="B7" s="352" t="s">
        <v>2614</v>
      </c>
      <c r="C7" s="352">
        <v>1</v>
      </c>
      <c r="D7" s="352" t="s">
        <v>2615</v>
      </c>
      <c r="E7" s="352" t="s">
        <v>506</v>
      </c>
      <c r="F7" s="352">
        <v>0.73899999999999999</v>
      </c>
      <c r="J7" s="352">
        <v>6421</v>
      </c>
      <c r="K7" s="352">
        <v>-11.5</v>
      </c>
      <c r="O7" s="352">
        <v>183.684</v>
      </c>
      <c r="Q7" s="352">
        <v>180.81200000000001</v>
      </c>
      <c r="S7" s="352" t="s">
        <v>635</v>
      </c>
      <c r="T7" s="352">
        <v>89</v>
      </c>
      <c r="U7" s="352" t="s">
        <v>620</v>
      </c>
      <c r="V7" s="352" t="s">
        <v>705</v>
      </c>
      <c r="W7" s="352" t="s">
        <v>2616</v>
      </c>
      <c r="X7" s="352" t="s">
        <v>705</v>
      </c>
      <c r="Y7" s="352">
        <v>6</v>
      </c>
      <c r="Z7" s="352">
        <v>488.1</v>
      </c>
      <c r="AA7" s="352">
        <v>523.29999999999995</v>
      </c>
      <c r="AB7" s="352">
        <v>35.200000000000003</v>
      </c>
      <c r="AD7" s="352">
        <v>2.1179999999999999</v>
      </c>
      <c r="AE7" s="352">
        <v>0.754</v>
      </c>
      <c r="AH7" s="352">
        <v>7521</v>
      </c>
      <c r="AI7" s="352">
        <v>8930</v>
      </c>
      <c r="AN7" s="352" t="s">
        <v>832</v>
      </c>
      <c r="AO7" s="352" t="s">
        <v>2236</v>
      </c>
      <c r="AP7" s="352" t="s">
        <v>2622</v>
      </c>
      <c r="AS7" s="352">
        <v>1</v>
      </c>
      <c r="AU7" s="352">
        <v>1.1713705999999999</v>
      </c>
      <c r="AW7" s="352" t="s">
        <v>2619</v>
      </c>
    </row>
    <row r="8" spans="1:49">
      <c r="A8" s="352" t="s">
        <v>500</v>
      </c>
      <c r="B8" s="352" t="s">
        <v>2614</v>
      </c>
      <c r="C8" s="352">
        <v>2</v>
      </c>
      <c r="D8" s="352" t="s">
        <v>2615</v>
      </c>
      <c r="E8" s="352" t="s">
        <v>506</v>
      </c>
      <c r="F8" s="352">
        <v>0.73899999999999999</v>
      </c>
      <c r="L8" s="352">
        <v>22560</v>
      </c>
      <c r="M8" s="352">
        <v>9.6</v>
      </c>
      <c r="O8" s="352">
        <v>131.06800000000001</v>
      </c>
      <c r="R8" s="352">
        <v>124.81399999999999</v>
      </c>
      <c r="S8" s="352" t="s">
        <v>645</v>
      </c>
      <c r="T8" s="352">
        <v>0</v>
      </c>
      <c r="U8" s="352" t="s">
        <v>646</v>
      </c>
      <c r="V8" s="352" t="s">
        <v>673</v>
      </c>
      <c r="W8" s="352" t="s">
        <v>2623</v>
      </c>
      <c r="X8" s="352" t="s">
        <v>675</v>
      </c>
      <c r="Y8" s="352">
        <v>1</v>
      </c>
      <c r="Z8" s="352">
        <v>29.7</v>
      </c>
      <c r="AA8" s="352">
        <v>83.2</v>
      </c>
      <c r="AB8" s="352">
        <v>53.5</v>
      </c>
      <c r="AF8" s="352">
        <v>6.2539999999999996</v>
      </c>
      <c r="AJ8" s="352">
        <v>4504</v>
      </c>
      <c r="AQ8" s="352" t="s">
        <v>2002</v>
      </c>
      <c r="AR8" s="352" t="s">
        <v>745</v>
      </c>
      <c r="AS8" s="352">
        <v>1</v>
      </c>
      <c r="AV8" s="352">
        <v>5.0109962000000001</v>
      </c>
      <c r="AW8" s="352" t="s">
        <v>2624</v>
      </c>
    </row>
    <row r="9" spans="1:49">
      <c r="A9" s="352" t="s">
        <v>511</v>
      </c>
      <c r="B9" s="352" t="s">
        <v>2614</v>
      </c>
      <c r="C9" s="352">
        <v>2</v>
      </c>
      <c r="D9" s="352" t="s">
        <v>2615</v>
      </c>
      <c r="E9" s="352" t="s">
        <v>506</v>
      </c>
      <c r="F9" s="352">
        <v>0.73899999999999999</v>
      </c>
      <c r="L9" s="352">
        <v>22447</v>
      </c>
      <c r="M9" s="352">
        <v>9.3870000000000005</v>
      </c>
      <c r="O9" s="352">
        <v>128.08799999999999</v>
      </c>
      <c r="R9" s="352">
        <v>121.977</v>
      </c>
      <c r="S9" s="352" t="s">
        <v>645</v>
      </c>
      <c r="T9" s="352">
        <v>0</v>
      </c>
      <c r="U9" s="352" t="s">
        <v>646</v>
      </c>
      <c r="V9" s="352" t="s">
        <v>673</v>
      </c>
      <c r="W9" s="352" t="s">
        <v>2623</v>
      </c>
      <c r="X9" s="352" t="s">
        <v>675</v>
      </c>
      <c r="Y9" s="352">
        <v>2</v>
      </c>
      <c r="Z9" s="352">
        <v>412.8</v>
      </c>
      <c r="AA9" s="352">
        <v>464.6</v>
      </c>
      <c r="AB9" s="352">
        <v>51.8</v>
      </c>
      <c r="AF9" s="352">
        <v>6.1109999999999998</v>
      </c>
      <c r="AJ9" s="352">
        <v>4481</v>
      </c>
      <c r="AQ9" s="352" t="s">
        <v>2625</v>
      </c>
      <c r="AR9" s="352" t="s">
        <v>2626</v>
      </c>
      <c r="AS9" s="352">
        <v>0</v>
      </c>
      <c r="AV9" s="352">
        <v>5.0100258999999996</v>
      </c>
      <c r="AW9" s="352" t="s">
        <v>2624</v>
      </c>
    </row>
    <row r="10" spans="1:49">
      <c r="A10" s="352" t="s">
        <v>513</v>
      </c>
      <c r="B10" s="352" t="s">
        <v>2614</v>
      </c>
      <c r="C10" s="352">
        <v>3</v>
      </c>
      <c r="D10" s="352" t="s">
        <v>2627</v>
      </c>
      <c r="E10" s="352" t="s">
        <v>506</v>
      </c>
      <c r="F10" s="352">
        <v>0.23400000000000001</v>
      </c>
      <c r="H10" s="352">
        <v>10077</v>
      </c>
      <c r="I10" s="352">
        <v>0.42199999999999999</v>
      </c>
      <c r="O10" s="352">
        <v>184.13200000000001</v>
      </c>
      <c r="P10" s="352">
        <v>182.75899999999999</v>
      </c>
      <c r="S10" s="352" t="s">
        <v>619</v>
      </c>
      <c r="T10" s="352">
        <v>0</v>
      </c>
      <c r="U10" s="352" t="s">
        <v>620</v>
      </c>
      <c r="V10" s="352" t="s">
        <v>1083</v>
      </c>
      <c r="W10" s="352" t="s">
        <v>2628</v>
      </c>
      <c r="X10" s="352" t="s">
        <v>1083</v>
      </c>
      <c r="Y10" s="352">
        <v>1</v>
      </c>
      <c r="Z10" s="352">
        <v>13.2</v>
      </c>
      <c r="AA10" s="352">
        <v>38.4</v>
      </c>
      <c r="AB10" s="352">
        <v>25.2</v>
      </c>
      <c r="AC10" s="352">
        <v>1.373</v>
      </c>
      <c r="AG10" s="352">
        <v>6878</v>
      </c>
      <c r="AK10" s="352" t="s">
        <v>1766</v>
      </c>
      <c r="AL10" s="352" t="s">
        <v>1344</v>
      </c>
      <c r="AM10" s="352" t="s">
        <v>2629</v>
      </c>
      <c r="AS10" s="352">
        <v>0</v>
      </c>
      <c r="AT10" s="352">
        <v>0.68279769999999995</v>
      </c>
      <c r="AW10" s="352" t="s">
        <v>2630</v>
      </c>
    </row>
    <row r="11" spans="1:49">
      <c r="A11" s="352" t="s">
        <v>514</v>
      </c>
      <c r="B11" s="352" t="s">
        <v>2614</v>
      </c>
      <c r="C11" s="352">
        <v>3</v>
      </c>
      <c r="D11" s="352" t="s">
        <v>2627</v>
      </c>
      <c r="E11" s="352" t="s">
        <v>506</v>
      </c>
      <c r="F11" s="352">
        <v>0.23400000000000001</v>
      </c>
      <c r="H11" s="352">
        <v>10081</v>
      </c>
      <c r="I11" s="352">
        <v>0</v>
      </c>
      <c r="O11" s="352">
        <v>184.851</v>
      </c>
      <c r="P11" s="352">
        <v>183.47399999999999</v>
      </c>
      <c r="S11" s="352" t="s">
        <v>619</v>
      </c>
      <c r="T11" s="352">
        <v>0</v>
      </c>
      <c r="U11" s="352" t="s">
        <v>620</v>
      </c>
      <c r="V11" s="352" t="s">
        <v>1083</v>
      </c>
      <c r="W11" s="352" t="s">
        <v>2628</v>
      </c>
      <c r="X11" s="352" t="s">
        <v>1083</v>
      </c>
      <c r="Y11" s="352">
        <v>2</v>
      </c>
      <c r="Z11" s="352">
        <v>53.5</v>
      </c>
      <c r="AA11" s="352">
        <v>78.599999999999994</v>
      </c>
      <c r="AB11" s="352">
        <v>25.2</v>
      </c>
      <c r="AC11" s="352">
        <v>1.377</v>
      </c>
      <c r="AG11" s="352">
        <v>6877</v>
      </c>
      <c r="AK11" s="352" t="s">
        <v>676</v>
      </c>
      <c r="AL11" s="352" t="s">
        <v>1227</v>
      </c>
      <c r="AM11" s="352" t="s">
        <v>2631</v>
      </c>
      <c r="AS11" s="352">
        <v>1</v>
      </c>
      <c r="AT11" s="352">
        <v>0.6825099</v>
      </c>
      <c r="AW11" s="352" t="s">
        <v>2630</v>
      </c>
    </row>
    <row r="12" spans="1:49">
      <c r="A12" s="352" t="s">
        <v>515</v>
      </c>
      <c r="B12" s="352" t="s">
        <v>2614</v>
      </c>
      <c r="C12" s="352">
        <v>3</v>
      </c>
      <c r="D12" s="352" t="s">
        <v>2627</v>
      </c>
      <c r="E12" s="352" t="s">
        <v>506</v>
      </c>
      <c r="F12" s="352">
        <v>0.23400000000000001</v>
      </c>
      <c r="G12" s="352" t="s">
        <v>630</v>
      </c>
      <c r="H12" s="352">
        <v>689</v>
      </c>
      <c r="I12" s="352">
        <v>-2.8439999999999999</v>
      </c>
      <c r="N12" s="352">
        <v>10.168580499999999</v>
      </c>
      <c r="O12" s="352">
        <v>13.935</v>
      </c>
      <c r="P12" s="352">
        <v>13.832000000000001</v>
      </c>
      <c r="S12" s="352" t="s">
        <v>619</v>
      </c>
      <c r="T12" s="352">
        <v>0</v>
      </c>
      <c r="U12" s="352" t="s">
        <v>620</v>
      </c>
      <c r="V12" s="352" t="s">
        <v>1083</v>
      </c>
      <c r="W12" s="352" t="s">
        <v>2628</v>
      </c>
      <c r="X12" s="352" t="s">
        <v>1083</v>
      </c>
      <c r="Y12" s="352">
        <v>3</v>
      </c>
      <c r="Z12" s="352">
        <v>84.9</v>
      </c>
      <c r="AA12" s="352">
        <v>139.6</v>
      </c>
      <c r="AB12" s="352">
        <v>54.7</v>
      </c>
      <c r="AC12" s="352">
        <v>0.104</v>
      </c>
      <c r="AG12" s="352">
        <v>469</v>
      </c>
      <c r="AK12" s="352" t="s">
        <v>2005</v>
      </c>
      <c r="AL12" s="352" t="s">
        <v>1579</v>
      </c>
      <c r="AM12" s="352" t="s">
        <v>2632</v>
      </c>
      <c r="AS12" s="352">
        <v>0</v>
      </c>
      <c r="AT12" s="352">
        <v>0.68056899999999998</v>
      </c>
      <c r="AW12" s="352" t="s">
        <v>2630</v>
      </c>
    </row>
    <row r="13" spans="1:49">
      <c r="A13" s="352" t="s">
        <v>516</v>
      </c>
      <c r="B13" s="352" t="s">
        <v>2614</v>
      </c>
      <c r="C13" s="352">
        <v>3</v>
      </c>
      <c r="D13" s="352" t="s">
        <v>2627</v>
      </c>
      <c r="E13" s="352" t="s">
        <v>506</v>
      </c>
      <c r="F13" s="352">
        <v>0.23400000000000001</v>
      </c>
      <c r="G13" s="352" t="s">
        <v>634</v>
      </c>
      <c r="J13" s="352">
        <v>1902</v>
      </c>
      <c r="K13" s="352">
        <v>9.109</v>
      </c>
      <c r="N13" s="352">
        <v>69.121270199999998</v>
      </c>
      <c r="O13" s="352">
        <v>50.564999999999998</v>
      </c>
      <c r="Q13" s="352">
        <v>49.76</v>
      </c>
      <c r="S13" s="352" t="s">
        <v>635</v>
      </c>
      <c r="T13" s="352">
        <v>89</v>
      </c>
      <c r="U13" s="352" t="s">
        <v>620</v>
      </c>
      <c r="V13" s="352" t="s">
        <v>1083</v>
      </c>
      <c r="W13" s="352" t="s">
        <v>2628</v>
      </c>
      <c r="X13" s="352" t="s">
        <v>1083</v>
      </c>
      <c r="Y13" s="352">
        <v>4</v>
      </c>
      <c r="Z13" s="352">
        <v>202.5</v>
      </c>
      <c r="AA13" s="352">
        <v>281.2</v>
      </c>
      <c r="AB13" s="352">
        <v>78.599999999999994</v>
      </c>
      <c r="AD13" s="352">
        <v>0.59499999999999997</v>
      </c>
      <c r="AE13" s="352">
        <v>0.21099999999999999</v>
      </c>
      <c r="AH13" s="352">
        <v>2283</v>
      </c>
      <c r="AI13" s="352">
        <v>2692</v>
      </c>
      <c r="AN13" s="352" t="s">
        <v>642</v>
      </c>
      <c r="AO13" s="352" t="s">
        <v>1585</v>
      </c>
      <c r="AP13" s="352" t="s">
        <v>2633</v>
      </c>
      <c r="AS13" s="352">
        <v>0</v>
      </c>
      <c r="AU13" s="352">
        <v>1.1953735000000001</v>
      </c>
      <c r="AW13" s="352" t="s">
        <v>2630</v>
      </c>
    </row>
    <row r="14" spans="1:49">
      <c r="A14" s="352" t="s">
        <v>517</v>
      </c>
      <c r="B14" s="352" t="s">
        <v>2614</v>
      </c>
      <c r="C14" s="352">
        <v>3</v>
      </c>
      <c r="D14" s="352" t="s">
        <v>2627</v>
      </c>
      <c r="E14" s="352" t="s">
        <v>506</v>
      </c>
      <c r="F14" s="352">
        <v>0.23400000000000001</v>
      </c>
      <c r="J14" s="352">
        <v>6421</v>
      </c>
      <c r="K14" s="352">
        <v>-10.757</v>
      </c>
      <c r="O14" s="352">
        <v>182.82300000000001</v>
      </c>
      <c r="Q14" s="352">
        <v>179.96100000000001</v>
      </c>
      <c r="S14" s="352" t="s">
        <v>635</v>
      </c>
      <c r="T14" s="352">
        <v>89</v>
      </c>
      <c r="U14" s="352" t="s">
        <v>620</v>
      </c>
      <c r="V14" s="352" t="s">
        <v>1083</v>
      </c>
      <c r="W14" s="352" t="s">
        <v>2628</v>
      </c>
      <c r="X14" s="352" t="s">
        <v>1083</v>
      </c>
      <c r="Y14" s="352">
        <v>5</v>
      </c>
      <c r="Z14" s="352">
        <v>438.4</v>
      </c>
      <c r="AA14" s="352">
        <v>473</v>
      </c>
      <c r="AB14" s="352">
        <v>34.6</v>
      </c>
      <c r="AD14" s="352">
        <v>2.1110000000000002</v>
      </c>
      <c r="AE14" s="352">
        <v>0.752</v>
      </c>
      <c r="AH14" s="352">
        <v>7527</v>
      </c>
      <c r="AI14" s="352">
        <v>8936</v>
      </c>
      <c r="AN14" s="352" t="s">
        <v>1097</v>
      </c>
      <c r="AO14" s="352" t="s">
        <v>669</v>
      </c>
      <c r="AP14" s="352" t="s">
        <v>2634</v>
      </c>
      <c r="AS14" s="352">
        <v>0</v>
      </c>
      <c r="AU14" s="352">
        <v>1.1729086</v>
      </c>
      <c r="AW14" s="352" t="s">
        <v>2630</v>
      </c>
    </row>
    <row r="15" spans="1:49">
      <c r="A15" s="352" t="s">
        <v>518</v>
      </c>
      <c r="B15" s="352" t="s">
        <v>2614</v>
      </c>
      <c r="C15" s="352">
        <v>3</v>
      </c>
      <c r="D15" s="352" t="s">
        <v>2627</v>
      </c>
      <c r="E15" s="352" t="s">
        <v>506</v>
      </c>
      <c r="F15" s="352">
        <v>0.23400000000000001</v>
      </c>
      <c r="J15" s="352">
        <v>6417</v>
      </c>
      <c r="K15" s="352">
        <v>-11.5</v>
      </c>
      <c r="O15" s="352">
        <v>183.36500000000001</v>
      </c>
      <c r="Q15" s="352">
        <v>180.49600000000001</v>
      </c>
      <c r="S15" s="352" t="s">
        <v>635</v>
      </c>
      <c r="T15" s="352">
        <v>89</v>
      </c>
      <c r="U15" s="352" t="s">
        <v>620</v>
      </c>
      <c r="V15" s="352" t="s">
        <v>1083</v>
      </c>
      <c r="W15" s="352" t="s">
        <v>2628</v>
      </c>
      <c r="X15" s="352" t="s">
        <v>1083</v>
      </c>
      <c r="Y15" s="352">
        <v>6</v>
      </c>
      <c r="Z15" s="352">
        <v>488.1</v>
      </c>
      <c r="AA15" s="352">
        <v>523.29999999999995</v>
      </c>
      <c r="AB15" s="352">
        <v>35.200000000000003</v>
      </c>
      <c r="AD15" s="352">
        <v>2.1160000000000001</v>
      </c>
      <c r="AE15" s="352">
        <v>0.753</v>
      </c>
      <c r="AH15" s="352">
        <v>7519</v>
      </c>
      <c r="AI15" s="352">
        <v>8925</v>
      </c>
      <c r="AN15" s="352" t="s">
        <v>805</v>
      </c>
      <c r="AO15" s="352" t="s">
        <v>697</v>
      </c>
      <c r="AP15" s="352" t="s">
        <v>2635</v>
      </c>
      <c r="AS15" s="352">
        <v>1</v>
      </c>
      <c r="AU15" s="352">
        <v>1.1720501000000001</v>
      </c>
      <c r="AW15" s="352" t="s">
        <v>2630</v>
      </c>
    </row>
    <row r="16" spans="1:49">
      <c r="A16" s="352" t="s">
        <v>495</v>
      </c>
      <c r="B16" s="352" t="s">
        <v>2614</v>
      </c>
      <c r="C16" s="352">
        <v>4</v>
      </c>
      <c r="D16" s="352" t="s">
        <v>2627</v>
      </c>
      <c r="E16" s="352" t="s">
        <v>506</v>
      </c>
      <c r="F16" s="352">
        <v>0.23400000000000001</v>
      </c>
      <c r="L16" s="352">
        <v>22549</v>
      </c>
      <c r="M16" s="352">
        <v>9.6</v>
      </c>
      <c r="O16" s="352">
        <v>130.815</v>
      </c>
      <c r="R16" s="352">
        <v>124.57299999999999</v>
      </c>
      <c r="S16" s="352" t="s">
        <v>645</v>
      </c>
      <c r="T16" s="352">
        <v>0</v>
      </c>
      <c r="U16" s="352" t="s">
        <v>646</v>
      </c>
      <c r="V16" s="352" t="s">
        <v>673</v>
      </c>
      <c r="W16" s="352" t="s">
        <v>2636</v>
      </c>
      <c r="X16" s="352" t="s">
        <v>675</v>
      </c>
      <c r="Y16" s="352">
        <v>1</v>
      </c>
      <c r="Z16" s="352">
        <v>29.7</v>
      </c>
      <c r="AA16" s="352">
        <v>83.2</v>
      </c>
      <c r="AB16" s="352">
        <v>53.5</v>
      </c>
      <c r="AF16" s="352">
        <v>6.242</v>
      </c>
      <c r="AJ16" s="352">
        <v>4502</v>
      </c>
      <c r="AQ16" s="352" t="s">
        <v>2637</v>
      </c>
      <c r="AR16" s="352" t="s">
        <v>2638</v>
      </c>
      <c r="AS16" s="352">
        <v>1</v>
      </c>
      <c r="AV16" s="352">
        <v>5.0108758</v>
      </c>
      <c r="AW16" s="352" t="s">
        <v>2639</v>
      </c>
    </row>
    <row r="17" spans="1:49">
      <c r="A17" s="352" t="s">
        <v>496</v>
      </c>
      <c r="B17" s="352" t="s">
        <v>2614</v>
      </c>
      <c r="C17" s="352">
        <v>4</v>
      </c>
      <c r="D17" s="352" t="s">
        <v>2627</v>
      </c>
      <c r="E17" s="352" t="s">
        <v>506</v>
      </c>
      <c r="F17" s="352">
        <v>0.23400000000000001</v>
      </c>
      <c r="L17" s="352">
        <v>22418</v>
      </c>
      <c r="M17" s="352">
        <v>9.6790000000000003</v>
      </c>
      <c r="O17" s="352">
        <v>127.80800000000001</v>
      </c>
      <c r="R17" s="352">
        <v>121.709</v>
      </c>
      <c r="S17" s="352" t="s">
        <v>645</v>
      </c>
      <c r="T17" s="352">
        <v>0</v>
      </c>
      <c r="U17" s="352" t="s">
        <v>646</v>
      </c>
      <c r="V17" s="352" t="s">
        <v>673</v>
      </c>
      <c r="W17" s="352" t="s">
        <v>2636</v>
      </c>
      <c r="X17" s="352" t="s">
        <v>675</v>
      </c>
      <c r="Y17" s="352">
        <v>2</v>
      </c>
      <c r="Z17" s="352">
        <v>412.8</v>
      </c>
      <c r="AA17" s="352">
        <v>464.6</v>
      </c>
      <c r="AB17" s="352">
        <v>51.8</v>
      </c>
      <c r="AF17" s="352">
        <v>6.0990000000000002</v>
      </c>
      <c r="AJ17" s="352">
        <v>4475</v>
      </c>
      <c r="AQ17" s="352" t="s">
        <v>2016</v>
      </c>
      <c r="AR17" s="352" t="s">
        <v>2133</v>
      </c>
      <c r="AS17" s="352">
        <v>0</v>
      </c>
      <c r="AV17" s="352">
        <v>5.0112360000000002</v>
      </c>
      <c r="AW17" s="352" t="s">
        <v>2639</v>
      </c>
    </row>
    <row r="18" spans="1:49">
      <c r="A18" s="352" t="s">
        <v>497</v>
      </c>
      <c r="B18" s="352" t="s">
        <v>2614</v>
      </c>
      <c r="C18" s="352">
        <v>5</v>
      </c>
      <c r="D18" s="352" t="s">
        <v>227</v>
      </c>
      <c r="E18" s="352" t="s">
        <v>506</v>
      </c>
      <c r="F18" s="352">
        <v>0.45600000000000002</v>
      </c>
      <c r="H18" s="352">
        <v>10054</v>
      </c>
      <c r="I18" s="352">
        <v>0.41799999999999998</v>
      </c>
      <c r="O18" s="352">
        <v>183.749</v>
      </c>
      <c r="P18" s="352">
        <v>182.38</v>
      </c>
      <c r="S18" s="352" t="s">
        <v>619</v>
      </c>
      <c r="T18" s="352">
        <v>0</v>
      </c>
      <c r="U18" s="352" t="s">
        <v>620</v>
      </c>
      <c r="V18" s="352" t="s">
        <v>1105</v>
      </c>
      <c r="X18" s="352" t="s">
        <v>1105</v>
      </c>
      <c r="Y18" s="352">
        <v>1</v>
      </c>
      <c r="Z18" s="352">
        <v>13.2</v>
      </c>
      <c r="AA18" s="352">
        <v>38.4</v>
      </c>
      <c r="AB18" s="352">
        <v>25.2</v>
      </c>
      <c r="AC18" s="352">
        <v>1.369</v>
      </c>
      <c r="AG18" s="352">
        <v>6861</v>
      </c>
      <c r="AK18" s="352" t="s">
        <v>1727</v>
      </c>
      <c r="AL18" s="352" t="s">
        <v>1738</v>
      </c>
      <c r="AM18" s="352" t="s">
        <v>1176</v>
      </c>
      <c r="AS18" s="352">
        <v>0</v>
      </c>
      <c r="AT18" s="352">
        <v>0.68255440000000001</v>
      </c>
      <c r="AW18" s="352" t="s">
        <v>2640</v>
      </c>
    </row>
    <row r="19" spans="1:49">
      <c r="A19" s="352" t="s">
        <v>498</v>
      </c>
      <c r="B19" s="352" t="s">
        <v>2614</v>
      </c>
      <c r="C19" s="352">
        <v>5</v>
      </c>
      <c r="D19" s="352" t="s">
        <v>227</v>
      </c>
      <c r="E19" s="352" t="s">
        <v>506</v>
      </c>
      <c r="F19" s="352">
        <v>0.45600000000000002</v>
      </c>
      <c r="H19" s="352">
        <v>10064</v>
      </c>
      <c r="I19" s="352">
        <v>0</v>
      </c>
      <c r="O19" s="352">
        <v>184.67699999999999</v>
      </c>
      <c r="P19" s="352">
        <v>183.30099999999999</v>
      </c>
      <c r="S19" s="352" t="s">
        <v>619</v>
      </c>
      <c r="T19" s="352">
        <v>0</v>
      </c>
      <c r="U19" s="352" t="s">
        <v>620</v>
      </c>
      <c r="V19" s="352" t="s">
        <v>1105</v>
      </c>
      <c r="X19" s="352" t="s">
        <v>1105</v>
      </c>
      <c r="Y19" s="352">
        <v>2</v>
      </c>
      <c r="Z19" s="352">
        <v>53.5</v>
      </c>
      <c r="AA19" s="352">
        <v>78.599999999999994</v>
      </c>
      <c r="AB19" s="352">
        <v>25.2</v>
      </c>
      <c r="AC19" s="352">
        <v>1.3759999999999999</v>
      </c>
      <c r="AG19" s="352">
        <v>6863</v>
      </c>
      <c r="AK19" s="352" t="s">
        <v>1378</v>
      </c>
      <c r="AL19" s="352" t="s">
        <v>1328</v>
      </c>
      <c r="AM19" s="352" t="s">
        <v>2641</v>
      </c>
      <c r="AS19" s="352">
        <v>1</v>
      </c>
      <c r="AT19" s="352">
        <v>0.68226929999999997</v>
      </c>
      <c r="AW19" s="352" t="s">
        <v>2640</v>
      </c>
    </row>
    <row r="20" spans="1:49">
      <c r="A20" s="352" t="s">
        <v>542</v>
      </c>
      <c r="B20" s="352" t="s">
        <v>2614</v>
      </c>
      <c r="C20" s="352">
        <v>5</v>
      </c>
      <c r="D20" s="352" t="s">
        <v>227</v>
      </c>
      <c r="E20" s="352" t="s">
        <v>506</v>
      </c>
      <c r="F20" s="352">
        <v>0.45600000000000002</v>
      </c>
      <c r="G20" s="352" t="s">
        <v>630</v>
      </c>
      <c r="H20" s="352">
        <v>1372</v>
      </c>
      <c r="I20" s="352">
        <v>-2.15</v>
      </c>
      <c r="N20" s="352">
        <v>10.3645841</v>
      </c>
      <c r="O20" s="352">
        <v>27.678999999999998</v>
      </c>
      <c r="P20" s="352">
        <v>27.472999999999999</v>
      </c>
      <c r="S20" s="352" t="s">
        <v>619</v>
      </c>
      <c r="T20" s="352">
        <v>0</v>
      </c>
      <c r="U20" s="352" t="s">
        <v>620</v>
      </c>
      <c r="V20" s="352" t="s">
        <v>1105</v>
      </c>
      <c r="X20" s="352" t="s">
        <v>1105</v>
      </c>
      <c r="Y20" s="352">
        <v>3</v>
      </c>
      <c r="Z20" s="352">
        <v>83.7</v>
      </c>
      <c r="AA20" s="352">
        <v>143.4</v>
      </c>
      <c r="AB20" s="352">
        <v>59.8</v>
      </c>
      <c r="AC20" s="352">
        <v>0.20599999999999999</v>
      </c>
      <c r="AG20" s="352">
        <v>935</v>
      </c>
      <c r="AK20" s="352" t="s">
        <v>1327</v>
      </c>
      <c r="AL20" s="352" t="s">
        <v>1295</v>
      </c>
      <c r="AM20" s="352" t="s">
        <v>2642</v>
      </c>
      <c r="AS20" s="352">
        <v>0</v>
      </c>
      <c r="AT20" s="352">
        <v>0.68080240000000003</v>
      </c>
      <c r="AW20" s="352" t="s">
        <v>2640</v>
      </c>
    </row>
    <row r="21" spans="1:49">
      <c r="A21" s="352" t="s">
        <v>543</v>
      </c>
      <c r="B21" s="352" t="s">
        <v>2614</v>
      </c>
      <c r="C21" s="352">
        <v>5</v>
      </c>
      <c r="D21" s="352" t="s">
        <v>227</v>
      </c>
      <c r="E21" s="352" t="s">
        <v>506</v>
      </c>
      <c r="F21" s="352">
        <v>0.45600000000000002</v>
      </c>
      <c r="G21" s="352" t="s">
        <v>634</v>
      </c>
      <c r="J21" s="352">
        <v>3639</v>
      </c>
      <c r="K21" s="352">
        <v>9.0350000000000001</v>
      </c>
      <c r="N21" s="352">
        <v>69.422805199999999</v>
      </c>
      <c r="O21" s="352">
        <v>98.966999999999999</v>
      </c>
      <c r="Q21" s="352">
        <v>97.391000000000005</v>
      </c>
      <c r="S21" s="352" t="s">
        <v>635</v>
      </c>
      <c r="T21" s="352">
        <v>89</v>
      </c>
      <c r="U21" s="352" t="s">
        <v>620</v>
      </c>
      <c r="V21" s="352" t="s">
        <v>1105</v>
      </c>
      <c r="X21" s="352" t="s">
        <v>1105</v>
      </c>
      <c r="Y21" s="352">
        <v>4</v>
      </c>
      <c r="Z21" s="352">
        <v>200</v>
      </c>
      <c r="AA21" s="352">
        <v>284.89999999999998</v>
      </c>
      <c r="AB21" s="352">
        <v>84.9</v>
      </c>
      <c r="AD21" s="352">
        <v>1.1639999999999999</v>
      </c>
      <c r="AE21" s="352">
        <v>0.41199999999999998</v>
      </c>
      <c r="AH21" s="352">
        <v>4377</v>
      </c>
      <c r="AI21" s="352">
        <v>5144</v>
      </c>
      <c r="AN21" s="352" t="s">
        <v>891</v>
      </c>
      <c r="AO21" s="352" t="s">
        <v>809</v>
      </c>
      <c r="AP21" s="352" t="s">
        <v>2643</v>
      </c>
      <c r="AS21" s="352">
        <v>0</v>
      </c>
      <c r="AU21" s="352">
        <v>1.1954065</v>
      </c>
      <c r="AW21" s="352" t="s">
        <v>2640</v>
      </c>
    </row>
    <row r="22" spans="1:49">
      <c r="A22" s="352" t="s">
        <v>544</v>
      </c>
      <c r="B22" s="352" t="s">
        <v>2614</v>
      </c>
      <c r="C22" s="352">
        <v>5</v>
      </c>
      <c r="D22" s="352" t="s">
        <v>227</v>
      </c>
      <c r="E22" s="352" t="s">
        <v>506</v>
      </c>
      <c r="F22" s="352">
        <v>0.45600000000000002</v>
      </c>
      <c r="J22" s="352">
        <v>6439</v>
      </c>
      <c r="K22" s="352">
        <v>-10.853999999999999</v>
      </c>
      <c r="O22" s="352">
        <v>183.17400000000001</v>
      </c>
      <c r="Q22" s="352">
        <v>180.30600000000001</v>
      </c>
      <c r="S22" s="352" t="s">
        <v>635</v>
      </c>
      <c r="T22" s="352">
        <v>89</v>
      </c>
      <c r="U22" s="352" t="s">
        <v>620</v>
      </c>
      <c r="V22" s="352" t="s">
        <v>1105</v>
      </c>
      <c r="X22" s="352" t="s">
        <v>1105</v>
      </c>
      <c r="Y22" s="352">
        <v>5</v>
      </c>
      <c r="Z22" s="352">
        <v>437.8</v>
      </c>
      <c r="AA22" s="352">
        <v>473</v>
      </c>
      <c r="AB22" s="352">
        <v>35.200000000000003</v>
      </c>
      <c r="AD22" s="352">
        <v>2.1150000000000002</v>
      </c>
      <c r="AE22" s="352">
        <v>0.753</v>
      </c>
      <c r="AH22" s="352">
        <v>7550</v>
      </c>
      <c r="AI22" s="352">
        <v>8963</v>
      </c>
      <c r="AN22" s="352" t="s">
        <v>805</v>
      </c>
      <c r="AO22" s="352" t="s">
        <v>637</v>
      </c>
      <c r="AP22" s="352" t="s">
        <v>1132</v>
      </c>
      <c r="AS22" s="352">
        <v>0</v>
      </c>
      <c r="AU22" s="352">
        <v>1.1728965</v>
      </c>
      <c r="AW22" s="352" t="s">
        <v>2640</v>
      </c>
    </row>
    <row r="23" spans="1:49">
      <c r="A23" s="352" t="s">
        <v>545</v>
      </c>
      <c r="B23" s="352" t="s">
        <v>2614</v>
      </c>
      <c r="C23" s="352">
        <v>5</v>
      </c>
      <c r="D23" s="352" t="s">
        <v>227</v>
      </c>
      <c r="E23" s="352" t="s">
        <v>506</v>
      </c>
      <c r="F23" s="352">
        <v>0.45600000000000002</v>
      </c>
      <c r="J23" s="352">
        <v>6413</v>
      </c>
      <c r="K23" s="352">
        <v>-11.5</v>
      </c>
      <c r="O23" s="352">
        <v>183.40700000000001</v>
      </c>
      <c r="Q23" s="352">
        <v>180.53700000000001</v>
      </c>
      <c r="S23" s="352" t="s">
        <v>635</v>
      </c>
      <c r="T23" s="352">
        <v>89</v>
      </c>
      <c r="U23" s="352" t="s">
        <v>620</v>
      </c>
      <c r="V23" s="352" t="s">
        <v>1105</v>
      </c>
      <c r="X23" s="352" t="s">
        <v>1105</v>
      </c>
      <c r="Y23" s="352">
        <v>6</v>
      </c>
      <c r="Z23" s="352">
        <v>488.1</v>
      </c>
      <c r="AA23" s="352">
        <v>523.29999999999995</v>
      </c>
      <c r="AB23" s="352">
        <v>35.200000000000003</v>
      </c>
      <c r="AD23" s="352">
        <v>2.1160000000000001</v>
      </c>
      <c r="AE23" s="352">
        <v>0.754</v>
      </c>
      <c r="AH23" s="352">
        <v>7516</v>
      </c>
      <c r="AI23" s="352">
        <v>8920</v>
      </c>
      <c r="AN23" s="352" t="s">
        <v>694</v>
      </c>
      <c r="AO23" s="352" t="s">
        <v>738</v>
      </c>
      <c r="AP23" s="352" t="s">
        <v>2325</v>
      </c>
      <c r="AS23" s="352">
        <v>1</v>
      </c>
      <c r="AU23" s="352">
        <v>1.1721488</v>
      </c>
      <c r="AW23" s="352" t="s">
        <v>2640</v>
      </c>
    </row>
    <row r="24" spans="1:49">
      <c r="A24" s="352" t="s">
        <v>546</v>
      </c>
      <c r="B24" s="352" t="s">
        <v>2614</v>
      </c>
      <c r="C24" s="352">
        <v>6</v>
      </c>
      <c r="D24" s="352" t="s">
        <v>227</v>
      </c>
      <c r="E24" s="352" t="s">
        <v>506</v>
      </c>
      <c r="F24" s="352">
        <v>0.45600000000000002</v>
      </c>
      <c r="L24" s="352">
        <v>22479</v>
      </c>
      <c r="M24" s="352">
        <v>9.6</v>
      </c>
      <c r="O24" s="352">
        <v>131.26</v>
      </c>
      <c r="R24" s="352">
        <v>124.996</v>
      </c>
      <c r="S24" s="352" t="s">
        <v>645</v>
      </c>
      <c r="T24" s="352">
        <v>0</v>
      </c>
      <c r="U24" s="352" t="s">
        <v>646</v>
      </c>
      <c r="V24" s="352" t="s">
        <v>673</v>
      </c>
      <c r="W24" s="352" t="s">
        <v>2644</v>
      </c>
      <c r="X24" s="352" t="s">
        <v>675</v>
      </c>
      <c r="Y24" s="352">
        <v>1</v>
      </c>
      <c r="Z24" s="352">
        <v>29.7</v>
      </c>
      <c r="AA24" s="352">
        <v>83.2</v>
      </c>
      <c r="AB24" s="352">
        <v>53.5</v>
      </c>
      <c r="AF24" s="352">
        <v>6.2640000000000002</v>
      </c>
      <c r="AJ24" s="352">
        <v>4487</v>
      </c>
      <c r="AQ24" s="352" t="s">
        <v>2645</v>
      </c>
      <c r="AR24" s="352" t="s">
        <v>2646</v>
      </c>
      <c r="AS24" s="352">
        <v>1</v>
      </c>
      <c r="AV24" s="352">
        <v>5.0114514999999997</v>
      </c>
      <c r="AW24" s="352" t="s">
        <v>2647</v>
      </c>
    </row>
    <row r="25" spans="1:49">
      <c r="A25" s="352" t="s">
        <v>547</v>
      </c>
      <c r="B25" s="352" t="s">
        <v>2614</v>
      </c>
      <c r="C25" s="352">
        <v>6</v>
      </c>
      <c r="D25" s="352" t="s">
        <v>227</v>
      </c>
      <c r="E25" s="352" t="s">
        <v>506</v>
      </c>
      <c r="F25" s="352">
        <v>0.45600000000000002</v>
      </c>
      <c r="L25" s="352">
        <v>22473</v>
      </c>
      <c r="M25" s="352">
        <v>9.68</v>
      </c>
      <c r="O25" s="352">
        <v>128.124</v>
      </c>
      <c r="R25" s="352">
        <v>122.009</v>
      </c>
      <c r="S25" s="352" t="s">
        <v>645</v>
      </c>
      <c r="T25" s="352">
        <v>0</v>
      </c>
      <c r="U25" s="352" t="s">
        <v>646</v>
      </c>
      <c r="V25" s="352" t="s">
        <v>673</v>
      </c>
      <c r="W25" s="352" t="s">
        <v>2644</v>
      </c>
      <c r="X25" s="352" t="s">
        <v>675</v>
      </c>
      <c r="Y25" s="352">
        <v>2</v>
      </c>
      <c r="Z25" s="352">
        <v>412.8</v>
      </c>
      <c r="AA25" s="352">
        <v>464.8</v>
      </c>
      <c r="AB25" s="352">
        <v>52</v>
      </c>
      <c r="AF25" s="352">
        <v>6.1150000000000002</v>
      </c>
      <c r="AJ25" s="352">
        <v>4485</v>
      </c>
      <c r="AQ25" s="352" t="s">
        <v>2044</v>
      </c>
      <c r="AR25" s="352" t="s">
        <v>975</v>
      </c>
      <c r="AS25" s="352">
        <v>0</v>
      </c>
      <c r="AV25" s="352">
        <v>5.0118143999999996</v>
      </c>
      <c r="AW25" s="352" t="s">
        <v>2647</v>
      </c>
    </row>
    <row r="26" spans="1:49">
      <c r="A26" s="352" t="s">
        <v>548</v>
      </c>
      <c r="B26" s="352" t="s">
        <v>2614</v>
      </c>
      <c r="C26" s="352">
        <v>7</v>
      </c>
      <c r="D26" s="352" t="s">
        <v>228</v>
      </c>
      <c r="E26" s="352" t="s">
        <v>506</v>
      </c>
      <c r="F26" s="352">
        <v>1.0509999999999999</v>
      </c>
      <c r="H26" s="352">
        <v>10027</v>
      </c>
      <c r="I26" s="352">
        <v>0.42799999999999999</v>
      </c>
      <c r="O26" s="352">
        <v>183.727</v>
      </c>
      <c r="P26" s="352">
        <v>182.358</v>
      </c>
      <c r="S26" s="352" t="s">
        <v>619</v>
      </c>
      <c r="T26" s="352">
        <v>0</v>
      </c>
      <c r="U26" s="352" t="s">
        <v>620</v>
      </c>
      <c r="V26" s="352" t="s">
        <v>1105</v>
      </c>
      <c r="W26" s="352" t="s">
        <v>2648</v>
      </c>
      <c r="X26" s="352" t="s">
        <v>1105</v>
      </c>
      <c r="Y26" s="352">
        <v>1</v>
      </c>
      <c r="Z26" s="352">
        <v>13.2</v>
      </c>
      <c r="AA26" s="352">
        <v>38.4</v>
      </c>
      <c r="AB26" s="352">
        <v>25.2</v>
      </c>
      <c r="AC26" s="352">
        <v>1.369</v>
      </c>
      <c r="AG26" s="352">
        <v>6842</v>
      </c>
      <c r="AK26" s="352" t="s">
        <v>1700</v>
      </c>
      <c r="AL26" s="352" t="s">
        <v>1392</v>
      </c>
      <c r="AM26" s="352" t="s">
        <v>2649</v>
      </c>
      <c r="AS26" s="352">
        <v>0</v>
      </c>
      <c r="AT26" s="352">
        <v>0.68258180000000002</v>
      </c>
      <c r="AW26" s="352" t="s">
        <v>2650</v>
      </c>
    </row>
    <row r="27" spans="1:49">
      <c r="A27" s="352" t="s">
        <v>549</v>
      </c>
      <c r="B27" s="352" t="s">
        <v>2614</v>
      </c>
      <c r="C27" s="352">
        <v>7</v>
      </c>
      <c r="D27" s="352" t="s">
        <v>228</v>
      </c>
      <c r="E27" s="352" t="s">
        <v>506</v>
      </c>
      <c r="F27" s="352">
        <v>1.0509999999999999</v>
      </c>
      <c r="H27" s="352">
        <v>10063</v>
      </c>
      <c r="I27" s="352">
        <v>0</v>
      </c>
      <c r="O27" s="352">
        <v>184.57499999999999</v>
      </c>
      <c r="P27" s="352">
        <v>183.2</v>
      </c>
      <c r="S27" s="352" t="s">
        <v>619</v>
      </c>
      <c r="T27" s="352">
        <v>0</v>
      </c>
      <c r="U27" s="352" t="s">
        <v>620</v>
      </c>
      <c r="V27" s="352" t="s">
        <v>1105</v>
      </c>
      <c r="W27" s="352" t="s">
        <v>2648</v>
      </c>
      <c r="X27" s="352" t="s">
        <v>1105</v>
      </c>
      <c r="Y27" s="352">
        <v>2</v>
      </c>
      <c r="Z27" s="352">
        <v>53.5</v>
      </c>
      <c r="AA27" s="352">
        <v>78.599999999999994</v>
      </c>
      <c r="AB27" s="352">
        <v>25.2</v>
      </c>
      <c r="AC27" s="352">
        <v>1.375</v>
      </c>
      <c r="AG27" s="352">
        <v>6862</v>
      </c>
      <c r="AK27" s="352" t="s">
        <v>1961</v>
      </c>
      <c r="AL27" s="352" t="s">
        <v>1756</v>
      </c>
      <c r="AM27" s="352" t="s">
        <v>2651</v>
      </c>
      <c r="AS27" s="352">
        <v>1</v>
      </c>
      <c r="AT27" s="352">
        <v>0.6822897</v>
      </c>
      <c r="AW27" s="352" t="s">
        <v>2650</v>
      </c>
    </row>
    <row r="28" spans="1:49">
      <c r="A28" s="352" t="s">
        <v>550</v>
      </c>
      <c r="B28" s="352" t="s">
        <v>2614</v>
      </c>
      <c r="C28" s="352">
        <v>7</v>
      </c>
      <c r="D28" s="352" t="s">
        <v>228</v>
      </c>
      <c r="E28" s="352" t="s">
        <v>506</v>
      </c>
      <c r="F28" s="352">
        <v>1.0509999999999999</v>
      </c>
      <c r="G28" s="352" t="s">
        <v>630</v>
      </c>
      <c r="H28" s="352">
        <v>3221</v>
      </c>
      <c r="I28" s="352">
        <v>-1.681</v>
      </c>
      <c r="N28" s="352">
        <v>10.609015100000001</v>
      </c>
      <c r="O28" s="352">
        <v>65.3</v>
      </c>
      <c r="P28" s="352">
        <v>64.814999999999998</v>
      </c>
      <c r="S28" s="352" t="s">
        <v>619</v>
      </c>
      <c r="T28" s="352">
        <v>0</v>
      </c>
      <c r="U28" s="352" t="s">
        <v>620</v>
      </c>
      <c r="V28" s="352" t="s">
        <v>1105</v>
      </c>
      <c r="W28" s="352" t="s">
        <v>2648</v>
      </c>
      <c r="X28" s="352" t="s">
        <v>1105</v>
      </c>
      <c r="Y28" s="352">
        <v>3</v>
      </c>
      <c r="Z28" s="352">
        <v>82.4</v>
      </c>
      <c r="AA28" s="352">
        <v>148.4</v>
      </c>
      <c r="AB28" s="352">
        <v>66</v>
      </c>
      <c r="AC28" s="352">
        <v>0.48599999999999999</v>
      </c>
      <c r="AG28" s="352">
        <v>2196</v>
      </c>
      <c r="AK28" s="352" t="s">
        <v>1327</v>
      </c>
      <c r="AL28" s="352" t="s">
        <v>1851</v>
      </c>
      <c r="AM28" s="352" t="s">
        <v>2652</v>
      </c>
      <c r="AS28" s="352">
        <v>0</v>
      </c>
      <c r="AT28" s="352">
        <v>0.6811429</v>
      </c>
      <c r="AW28" s="352" t="s">
        <v>2650</v>
      </c>
    </row>
    <row r="29" spans="1:49">
      <c r="A29" s="352" t="s">
        <v>551</v>
      </c>
      <c r="B29" s="352" t="s">
        <v>2614</v>
      </c>
      <c r="C29" s="352">
        <v>7</v>
      </c>
      <c r="D29" s="352" t="s">
        <v>228</v>
      </c>
      <c r="E29" s="352" t="s">
        <v>506</v>
      </c>
      <c r="F29" s="352">
        <v>1.0509999999999999</v>
      </c>
      <c r="G29" s="352" t="s">
        <v>634</v>
      </c>
      <c r="J29" s="352">
        <v>7749</v>
      </c>
      <c r="K29" s="352">
        <v>8.7650000000000006</v>
      </c>
      <c r="N29" s="352">
        <v>70.375489700000003</v>
      </c>
      <c r="O29" s="352">
        <v>231.232</v>
      </c>
      <c r="Q29" s="352">
        <v>227.55199999999999</v>
      </c>
      <c r="S29" s="352" t="s">
        <v>635</v>
      </c>
      <c r="T29" s="352">
        <v>89</v>
      </c>
      <c r="U29" s="352" t="s">
        <v>620</v>
      </c>
      <c r="V29" s="352" t="s">
        <v>1105</v>
      </c>
      <c r="W29" s="352" t="s">
        <v>2648</v>
      </c>
      <c r="X29" s="352" t="s">
        <v>1105</v>
      </c>
      <c r="Y29" s="352">
        <v>4</v>
      </c>
      <c r="Z29" s="352">
        <v>196.9</v>
      </c>
      <c r="AA29" s="352">
        <v>293.10000000000002</v>
      </c>
      <c r="AB29" s="352">
        <v>96.2</v>
      </c>
      <c r="AD29" s="352">
        <v>2.7189999999999999</v>
      </c>
      <c r="AE29" s="352">
        <v>0.96199999999999997</v>
      </c>
      <c r="AH29" s="352">
        <v>9385</v>
      </c>
      <c r="AI29" s="352">
        <v>10936</v>
      </c>
      <c r="AN29" s="352" t="s">
        <v>1000</v>
      </c>
      <c r="AO29" s="352" t="s">
        <v>1427</v>
      </c>
      <c r="AP29" s="352" t="s">
        <v>2653</v>
      </c>
      <c r="AS29" s="352">
        <v>0</v>
      </c>
      <c r="AU29" s="352">
        <v>1.1948635999999999</v>
      </c>
      <c r="AW29" s="352" t="s">
        <v>2650</v>
      </c>
    </row>
    <row r="30" spans="1:49">
      <c r="A30" s="352" t="s">
        <v>552</v>
      </c>
      <c r="B30" s="352" t="s">
        <v>2614</v>
      </c>
      <c r="C30" s="352">
        <v>7</v>
      </c>
      <c r="D30" s="352" t="s">
        <v>228</v>
      </c>
      <c r="E30" s="352" t="s">
        <v>506</v>
      </c>
      <c r="F30" s="352">
        <v>1.0509999999999999</v>
      </c>
      <c r="J30" s="352">
        <v>6422</v>
      </c>
      <c r="K30" s="352">
        <v>-11.047000000000001</v>
      </c>
      <c r="O30" s="352">
        <v>182.78399999999999</v>
      </c>
      <c r="Q30" s="352">
        <v>179.923</v>
      </c>
      <c r="S30" s="352" t="s">
        <v>635</v>
      </c>
      <c r="T30" s="352">
        <v>89</v>
      </c>
      <c r="U30" s="352" t="s">
        <v>620</v>
      </c>
      <c r="V30" s="352" t="s">
        <v>1105</v>
      </c>
      <c r="W30" s="352" t="s">
        <v>2648</v>
      </c>
      <c r="X30" s="352" t="s">
        <v>1105</v>
      </c>
      <c r="Y30" s="352">
        <v>5</v>
      </c>
      <c r="Z30" s="352">
        <v>438.4</v>
      </c>
      <c r="AA30" s="352">
        <v>473</v>
      </c>
      <c r="AB30" s="352">
        <v>34.6</v>
      </c>
      <c r="AD30" s="352">
        <v>2.11</v>
      </c>
      <c r="AE30" s="352">
        <v>0.751</v>
      </c>
      <c r="AH30" s="352">
        <v>7527</v>
      </c>
      <c r="AI30" s="352">
        <v>8935</v>
      </c>
      <c r="AN30" s="352" t="s">
        <v>721</v>
      </c>
      <c r="AO30" s="352" t="s">
        <v>643</v>
      </c>
      <c r="AP30" s="352" t="s">
        <v>2654</v>
      </c>
      <c r="AS30" s="352">
        <v>0</v>
      </c>
      <c r="AU30" s="352">
        <v>1.1724942</v>
      </c>
      <c r="AW30" s="352" t="s">
        <v>2650</v>
      </c>
    </row>
    <row r="31" spans="1:49">
      <c r="A31" s="352" t="s">
        <v>553</v>
      </c>
      <c r="B31" s="352" t="s">
        <v>2614</v>
      </c>
      <c r="C31" s="352">
        <v>7</v>
      </c>
      <c r="D31" s="352" t="s">
        <v>228</v>
      </c>
      <c r="E31" s="352" t="s">
        <v>506</v>
      </c>
      <c r="F31" s="352">
        <v>1.0509999999999999</v>
      </c>
      <c r="J31" s="352">
        <v>6406</v>
      </c>
      <c r="K31" s="352">
        <v>-11.5</v>
      </c>
      <c r="O31" s="352">
        <v>183.405</v>
      </c>
      <c r="Q31" s="352">
        <v>180.535</v>
      </c>
      <c r="S31" s="352" t="s">
        <v>635</v>
      </c>
      <c r="T31" s="352">
        <v>89</v>
      </c>
      <c r="U31" s="352" t="s">
        <v>620</v>
      </c>
      <c r="V31" s="352" t="s">
        <v>1105</v>
      </c>
      <c r="W31" s="352" t="s">
        <v>2648</v>
      </c>
      <c r="X31" s="352" t="s">
        <v>1105</v>
      </c>
      <c r="Y31" s="352">
        <v>6</v>
      </c>
      <c r="Z31" s="352">
        <v>488.1</v>
      </c>
      <c r="AA31" s="352">
        <v>523.29999999999995</v>
      </c>
      <c r="AB31" s="352">
        <v>35.200000000000003</v>
      </c>
      <c r="AD31" s="352">
        <v>2.1160000000000001</v>
      </c>
      <c r="AE31" s="352">
        <v>0.753</v>
      </c>
      <c r="AH31" s="352">
        <v>7506</v>
      </c>
      <c r="AI31" s="352">
        <v>8908</v>
      </c>
      <c r="AN31" s="352" t="s">
        <v>832</v>
      </c>
      <c r="AO31" s="352" t="s">
        <v>643</v>
      </c>
      <c r="AP31" s="352" t="s">
        <v>1166</v>
      </c>
      <c r="AS31" s="352">
        <v>1</v>
      </c>
      <c r="AU31" s="352">
        <v>1.1719664000000001</v>
      </c>
      <c r="AW31" s="352" t="s">
        <v>2650</v>
      </c>
    </row>
    <row r="32" spans="1:49">
      <c r="A32" s="352" t="s">
        <v>554</v>
      </c>
      <c r="B32" s="352" t="s">
        <v>2614</v>
      </c>
      <c r="C32" s="352">
        <v>8</v>
      </c>
      <c r="D32" s="352" t="s">
        <v>228</v>
      </c>
      <c r="E32" s="352" t="s">
        <v>506</v>
      </c>
      <c r="F32" s="352">
        <v>1.0509999999999999</v>
      </c>
      <c r="L32" s="352">
        <v>22576</v>
      </c>
      <c r="M32" s="352">
        <v>9.6</v>
      </c>
      <c r="O32" s="352">
        <v>131.43899999999999</v>
      </c>
      <c r="R32" s="352">
        <v>125.167</v>
      </c>
      <c r="S32" s="352" t="s">
        <v>645</v>
      </c>
      <c r="T32" s="352">
        <v>0</v>
      </c>
      <c r="U32" s="352" t="s">
        <v>646</v>
      </c>
      <c r="V32" s="352" t="s">
        <v>673</v>
      </c>
      <c r="W32" s="352" t="s">
        <v>2655</v>
      </c>
      <c r="X32" s="352" t="s">
        <v>675</v>
      </c>
      <c r="Y32" s="352">
        <v>1</v>
      </c>
      <c r="Z32" s="352">
        <v>29.7</v>
      </c>
      <c r="AA32" s="352">
        <v>83.2</v>
      </c>
      <c r="AB32" s="352">
        <v>53.5</v>
      </c>
      <c r="AF32" s="352">
        <v>6.2729999999999997</v>
      </c>
      <c r="AJ32" s="352">
        <v>4507</v>
      </c>
      <c r="AQ32" s="352" t="s">
        <v>2656</v>
      </c>
      <c r="AR32" s="352" t="s">
        <v>2657</v>
      </c>
      <c r="AS32" s="352">
        <v>1</v>
      </c>
      <c r="AV32" s="352">
        <v>5.0113085999999996</v>
      </c>
      <c r="AW32" s="352" t="s">
        <v>2658</v>
      </c>
    </row>
    <row r="33" spans="1:49">
      <c r="A33" s="352" t="s">
        <v>555</v>
      </c>
      <c r="B33" s="352" t="s">
        <v>2614</v>
      </c>
      <c r="C33" s="352">
        <v>8</v>
      </c>
      <c r="D33" s="352" t="s">
        <v>228</v>
      </c>
      <c r="E33" s="352" t="s">
        <v>506</v>
      </c>
      <c r="F33" s="352">
        <v>1.0509999999999999</v>
      </c>
      <c r="L33" s="352">
        <v>22498</v>
      </c>
      <c r="M33" s="352">
        <v>9.6950000000000003</v>
      </c>
      <c r="O33" s="352">
        <v>128.15299999999999</v>
      </c>
      <c r="R33" s="352">
        <v>122.03700000000001</v>
      </c>
      <c r="S33" s="352" t="s">
        <v>645</v>
      </c>
      <c r="T33" s="352">
        <v>0</v>
      </c>
      <c r="U33" s="352" t="s">
        <v>646</v>
      </c>
      <c r="V33" s="352" t="s">
        <v>673</v>
      </c>
      <c r="W33" s="352" t="s">
        <v>2655</v>
      </c>
      <c r="X33" s="352" t="s">
        <v>675</v>
      </c>
      <c r="Y33" s="352">
        <v>2</v>
      </c>
      <c r="Z33" s="352">
        <v>412.8</v>
      </c>
      <c r="AA33" s="352">
        <v>464.8</v>
      </c>
      <c r="AB33" s="352">
        <v>52</v>
      </c>
      <c r="AF33" s="352">
        <v>6.1159999999999997</v>
      </c>
      <c r="AJ33" s="352">
        <v>4490</v>
      </c>
      <c r="AQ33" s="352" t="s">
        <v>816</v>
      </c>
      <c r="AR33" s="352" t="s">
        <v>2659</v>
      </c>
      <c r="AS33" s="352">
        <v>0</v>
      </c>
      <c r="AV33" s="352">
        <v>5.0117431000000003</v>
      </c>
      <c r="AW33" s="352" t="s">
        <v>2658</v>
      </c>
    </row>
    <row r="34" spans="1:49">
      <c r="A34" s="352" t="s">
        <v>556</v>
      </c>
      <c r="B34" s="352" t="s">
        <v>2614</v>
      </c>
      <c r="C34" s="352">
        <v>9</v>
      </c>
      <c r="D34" s="352" t="s">
        <v>229</v>
      </c>
      <c r="E34" s="352" t="s">
        <v>506</v>
      </c>
      <c r="F34" s="352">
        <v>1.56</v>
      </c>
      <c r="H34" s="352">
        <v>10074</v>
      </c>
      <c r="I34" s="352">
        <v>0.42</v>
      </c>
      <c r="O34" s="352">
        <v>184.06899999999999</v>
      </c>
      <c r="P34" s="352">
        <v>182.697</v>
      </c>
      <c r="S34" s="352" t="s">
        <v>619</v>
      </c>
      <c r="T34" s="352">
        <v>0</v>
      </c>
      <c r="U34" s="352" t="s">
        <v>620</v>
      </c>
      <c r="V34" s="352" t="s">
        <v>1105</v>
      </c>
      <c r="W34" s="352" t="s">
        <v>730</v>
      </c>
      <c r="X34" s="352" t="s">
        <v>1105</v>
      </c>
      <c r="Y34" s="352">
        <v>1</v>
      </c>
      <c r="Z34" s="352">
        <v>13.2</v>
      </c>
      <c r="AA34" s="352">
        <v>38.4</v>
      </c>
      <c r="AB34" s="352">
        <v>25.2</v>
      </c>
      <c r="AC34" s="352">
        <v>1.3720000000000001</v>
      </c>
      <c r="AG34" s="352">
        <v>6875</v>
      </c>
      <c r="AK34" s="352" t="s">
        <v>1700</v>
      </c>
      <c r="AL34" s="352" t="s">
        <v>1392</v>
      </c>
      <c r="AM34" s="352" t="s">
        <v>2660</v>
      </c>
      <c r="AS34" s="352">
        <v>0</v>
      </c>
      <c r="AT34" s="352">
        <v>0.68261249999999996</v>
      </c>
      <c r="AW34" s="352" t="s">
        <v>2661</v>
      </c>
    </row>
    <row r="35" spans="1:49">
      <c r="A35" s="352" t="s">
        <v>557</v>
      </c>
      <c r="B35" s="352" t="s">
        <v>2614</v>
      </c>
      <c r="C35" s="352">
        <v>9</v>
      </c>
      <c r="D35" s="352" t="s">
        <v>229</v>
      </c>
      <c r="E35" s="352" t="s">
        <v>506</v>
      </c>
      <c r="F35" s="352">
        <v>1.56</v>
      </c>
      <c r="H35" s="352">
        <v>10085</v>
      </c>
      <c r="I35" s="352">
        <v>0</v>
      </c>
      <c r="O35" s="352">
        <v>184.88399999999999</v>
      </c>
      <c r="P35" s="352">
        <v>183.506</v>
      </c>
      <c r="S35" s="352" t="s">
        <v>619</v>
      </c>
      <c r="T35" s="352">
        <v>0</v>
      </c>
      <c r="U35" s="352" t="s">
        <v>620</v>
      </c>
      <c r="V35" s="352" t="s">
        <v>1105</v>
      </c>
      <c r="W35" s="352" t="s">
        <v>730</v>
      </c>
      <c r="X35" s="352" t="s">
        <v>1105</v>
      </c>
      <c r="Y35" s="352">
        <v>2</v>
      </c>
      <c r="Z35" s="352">
        <v>53.5</v>
      </c>
      <c r="AA35" s="352">
        <v>78.599999999999994</v>
      </c>
      <c r="AB35" s="352">
        <v>25.2</v>
      </c>
      <c r="AC35" s="352">
        <v>1.377</v>
      </c>
      <c r="AG35" s="352">
        <v>6878</v>
      </c>
      <c r="AK35" s="352" t="s">
        <v>1961</v>
      </c>
      <c r="AL35" s="352" t="s">
        <v>1756</v>
      </c>
      <c r="AM35" s="352" t="s">
        <v>2662</v>
      </c>
      <c r="AS35" s="352">
        <v>1</v>
      </c>
      <c r="AT35" s="352">
        <v>0.68232590000000004</v>
      </c>
      <c r="AW35" s="352" t="s">
        <v>2661</v>
      </c>
    </row>
    <row r="36" spans="1:49">
      <c r="A36" s="352" t="s">
        <v>558</v>
      </c>
      <c r="B36" s="352" t="s">
        <v>2614</v>
      </c>
      <c r="C36" s="352">
        <v>9</v>
      </c>
      <c r="D36" s="352" t="s">
        <v>229</v>
      </c>
      <c r="E36" s="352" t="s">
        <v>506</v>
      </c>
      <c r="F36" s="352">
        <v>1.56</v>
      </c>
      <c r="G36" s="352" t="s">
        <v>630</v>
      </c>
      <c r="H36" s="352">
        <v>4721</v>
      </c>
      <c r="I36" s="352">
        <v>-1.522</v>
      </c>
      <c r="N36" s="352">
        <v>10.5891363</v>
      </c>
      <c r="O36" s="352">
        <v>96.744</v>
      </c>
      <c r="P36" s="352">
        <v>96.024000000000001</v>
      </c>
      <c r="S36" s="352" t="s">
        <v>619</v>
      </c>
      <c r="T36" s="352">
        <v>0</v>
      </c>
      <c r="U36" s="352" t="s">
        <v>620</v>
      </c>
      <c r="V36" s="352" t="s">
        <v>1105</v>
      </c>
      <c r="W36" s="352" t="s">
        <v>730</v>
      </c>
      <c r="X36" s="352" t="s">
        <v>1105</v>
      </c>
      <c r="Y36" s="352">
        <v>3</v>
      </c>
      <c r="Z36" s="352">
        <v>81.8</v>
      </c>
      <c r="AA36" s="352">
        <v>151</v>
      </c>
      <c r="AB36" s="352">
        <v>69.2</v>
      </c>
      <c r="AC36" s="352">
        <v>0.72</v>
      </c>
      <c r="AG36" s="352">
        <v>3218</v>
      </c>
      <c r="AK36" s="352" t="s">
        <v>700</v>
      </c>
      <c r="AL36" s="352" t="s">
        <v>1295</v>
      </c>
      <c r="AM36" s="352" t="s">
        <v>2663</v>
      </c>
      <c r="AS36" s="352">
        <v>0</v>
      </c>
      <c r="AT36" s="352">
        <v>0.68128739999999999</v>
      </c>
      <c r="AW36" s="352" t="s">
        <v>2661</v>
      </c>
    </row>
    <row r="37" spans="1:49">
      <c r="A37" s="352" t="s">
        <v>559</v>
      </c>
      <c r="B37" s="352" t="s">
        <v>2614</v>
      </c>
      <c r="C37" s="352">
        <v>9</v>
      </c>
      <c r="D37" s="352" t="s">
        <v>229</v>
      </c>
      <c r="E37" s="352" t="s">
        <v>506</v>
      </c>
      <c r="F37" s="352">
        <v>1.56</v>
      </c>
      <c r="G37" s="352" t="s">
        <v>634</v>
      </c>
      <c r="J37" s="352">
        <v>11034</v>
      </c>
      <c r="K37" s="352">
        <v>8.6479999999999997</v>
      </c>
      <c r="N37" s="352">
        <v>70.5028346</v>
      </c>
      <c r="O37" s="352">
        <v>343.839</v>
      </c>
      <c r="Q37" s="352">
        <v>338.36900000000003</v>
      </c>
      <c r="S37" s="352" t="s">
        <v>635</v>
      </c>
      <c r="T37" s="352">
        <v>89</v>
      </c>
      <c r="U37" s="352" t="s">
        <v>620</v>
      </c>
      <c r="V37" s="352" t="s">
        <v>1105</v>
      </c>
      <c r="W37" s="352" t="s">
        <v>730</v>
      </c>
      <c r="X37" s="352" t="s">
        <v>1105</v>
      </c>
      <c r="Y37" s="352">
        <v>4</v>
      </c>
      <c r="Z37" s="352">
        <v>193.1</v>
      </c>
      <c r="AA37" s="352">
        <v>296.89999999999998</v>
      </c>
      <c r="AB37" s="352">
        <v>103.8</v>
      </c>
      <c r="AD37" s="352">
        <v>4.0419999999999998</v>
      </c>
      <c r="AE37" s="352">
        <v>1.429</v>
      </c>
      <c r="AH37" s="352">
        <v>13403</v>
      </c>
      <c r="AI37" s="352">
        <v>15563</v>
      </c>
      <c r="AN37" s="352" t="s">
        <v>780</v>
      </c>
      <c r="AO37" s="352" t="s">
        <v>1129</v>
      </c>
      <c r="AP37" s="352" t="s">
        <v>2664</v>
      </c>
      <c r="AS37" s="352">
        <v>0</v>
      </c>
      <c r="AU37" s="352">
        <v>1.1946106000000001</v>
      </c>
      <c r="AW37" s="352" t="s">
        <v>2661</v>
      </c>
    </row>
    <row r="38" spans="1:49">
      <c r="A38" s="352" t="s">
        <v>560</v>
      </c>
      <c r="B38" s="352" t="s">
        <v>2614</v>
      </c>
      <c r="C38" s="352">
        <v>9</v>
      </c>
      <c r="D38" s="352" t="s">
        <v>229</v>
      </c>
      <c r="E38" s="352" t="s">
        <v>506</v>
      </c>
      <c r="F38" s="352">
        <v>1.56</v>
      </c>
      <c r="J38" s="352">
        <v>6418</v>
      </c>
      <c r="K38" s="352">
        <v>-11.134</v>
      </c>
      <c r="O38" s="352">
        <v>182.84700000000001</v>
      </c>
      <c r="Q38" s="352">
        <v>179.98500000000001</v>
      </c>
      <c r="S38" s="352" t="s">
        <v>635</v>
      </c>
      <c r="T38" s="352">
        <v>89</v>
      </c>
      <c r="U38" s="352" t="s">
        <v>620</v>
      </c>
      <c r="V38" s="352" t="s">
        <v>1105</v>
      </c>
      <c r="W38" s="352" t="s">
        <v>730</v>
      </c>
      <c r="X38" s="352" t="s">
        <v>1105</v>
      </c>
      <c r="Y38" s="352">
        <v>5</v>
      </c>
      <c r="Z38" s="352">
        <v>437.8</v>
      </c>
      <c r="AA38" s="352">
        <v>473</v>
      </c>
      <c r="AB38" s="352">
        <v>35.200000000000003</v>
      </c>
      <c r="AD38" s="352">
        <v>2.11</v>
      </c>
      <c r="AE38" s="352">
        <v>0.752</v>
      </c>
      <c r="AH38" s="352">
        <v>7522</v>
      </c>
      <c r="AI38" s="352">
        <v>8930</v>
      </c>
      <c r="AN38" s="352" t="s">
        <v>669</v>
      </c>
      <c r="AO38" s="352" t="s">
        <v>1972</v>
      </c>
      <c r="AP38" s="352" t="s">
        <v>1395</v>
      </c>
      <c r="AS38" s="352">
        <v>0</v>
      </c>
      <c r="AU38" s="352">
        <v>1.1723079999999999</v>
      </c>
      <c r="AW38" s="352" t="s">
        <v>2661</v>
      </c>
    </row>
    <row r="39" spans="1:49">
      <c r="A39" s="352" t="s">
        <v>561</v>
      </c>
      <c r="B39" s="352" t="s">
        <v>2614</v>
      </c>
      <c r="C39" s="352">
        <v>9</v>
      </c>
      <c r="D39" s="352" t="s">
        <v>229</v>
      </c>
      <c r="E39" s="352" t="s">
        <v>506</v>
      </c>
      <c r="F39" s="352">
        <v>1.56</v>
      </c>
      <c r="J39" s="352">
        <v>6416</v>
      </c>
      <c r="K39" s="352">
        <v>-11.5</v>
      </c>
      <c r="O39" s="352">
        <v>183.53100000000001</v>
      </c>
      <c r="Q39" s="352">
        <v>180.66</v>
      </c>
      <c r="S39" s="352" t="s">
        <v>635</v>
      </c>
      <c r="T39" s="352">
        <v>89</v>
      </c>
      <c r="U39" s="352" t="s">
        <v>620</v>
      </c>
      <c r="V39" s="352" t="s">
        <v>1105</v>
      </c>
      <c r="W39" s="352" t="s">
        <v>730</v>
      </c>
      <c r="X39" s="352" t="s">
        <v>1105</v>
      </c>
      <c r="Y39" s="352">
        <v>6</v>
      </c>
      <c r="Z39" s="352">
        <v>488.1</v>
      </c>
      <c r="AA39" s="352">
        <v>523.29999999999995</v>
      </c>
      <c r="AB39" s="352">
        <v>35.200000000000003</v>
      </c>
      <c r="AD39" s="352">
        <v>2.117</v>
      </c>
      <c r="AE39" s="352">
        <v>0.754</v>
      </c>
      <c r="AH39" s="352">
        <v>7518</v>
      </c>
      <c r="AI39" s="352">
        <v>8924</v>
      </c>
      <c r="AN39" s="352" t="s">
        <v>719</v>
      </c>
      <c r="AO39" s="352" t="s">
        <v>1945</v>
      </c>
      <c r="AP39" s="352" t="s">
        <v>2514</v>
      </c>
      <c r="AS39" s="352">
        <v>1</v>
      </c>
      <c r="AU39" s="352">
        <v>1.1718801000000001</v>
      </c>
      <c r="AW39" s="352" t="s">
        <v>2661</v>
      </c>
    </row>
    <row r="40" spans="1:49">
      <c r="A40" s="352" t="s">
        <v>562</v>
      </c>
      <c r="B40" s="352" t="s">
        <v>2614</v>
      </c>
      <c r="C40" s="352">
        <v>10</v>
      </c>
      <c r="D40" s="352" t="s">
        <v>229</v>
      </c>
      <c r="E40" s="352" t="s">
        <v>506</v>
      </c>
      <c r="F40" s="352">
        <v>1.56</v>
      </c>
      <c r="L40" s="352">
        <v>22750</v>
      </c>
      <c r="M40" s="352">
        <v>9.6</v>
      </c>
      <c r="O40" s="352">
        <v>131.81299999999999</v>
      </c>
      <c r="R40" s="352">
        <v>125.521</v>
      </c>
      <c r="S40" s="352" t="s">
        <v>645</v>
      </c>
      <c r="T40" s="352">
        <v>0</v>
      </c>
      <c r="U40" s="352" t="s">
        <v>646</v>
      </c>
      <c r="V40" s="352" t="s">
        <v>673</v>
      </c>
      <c r="X40" s="352" t="s">
        <v>675</v>
      </c>
      <c r="Y40" s="352">
        <v>1</v>
      </c>
      <c r="Z40" s="352">
        <v>29.7</v>
      </c>
      <c r="AA40" s="352">
        <v>83.2</v>
      </c>
      <c r="AB40" s="352">
        <v>53.5</v>
      </c>
      <c r="AF40" s="352">
        <v>6.2919999999999998</v>
      </c>
      <c r="AJ40" s="352">
        <v>4541</v>
      </c>
      <c r="AQ40" s="352" t="s">
        <v>915</v>
      </c>
      <c r="AR40" s="352" t="s">
        <v>2665</v>
      </c>
      <c r="AS40" s="352">
        <v>1</v>
      </c>
      <c r="AV40" s="352">
        <v>5.0127940999999998</v>
      </c>
      <c r="AW40" s="352" t="s">
        <v>2666</v>
      </c>
    </row>
    <row r="41" spans="1:49">
      <c r="A41" s="352" t="s">
        <v>565</v>
      </c>
      <c r="B41" s="352" t="s">
        <v>2614</v>
      </c>
      <c r="C41" s="352">
        <v>10</v>
      </c>
      <c r="D41" s="352" t="s">
        <v>229</v>
      </c>
      <c r="E41" s="352" t="s">
        <v>506</v>
      </c>
      <c r="F41" s="352">
        <v>1.56</v>
      </c>
      <c r="L41" s="352">
        <v>22497</v>
      </c>
      <c r="M41" s="352">
        <v>9.7029999999999994</v>
      </c>
      <c r="O41" s="352">
        <v>128.37</v>
      </c>
      <c r="R41" s="352">
        <v>122.241</v>
      </c>
      <c r="S41" s="352" t="s">
        <v>645</v>
      </c>
      <c r="T41" s="352">
        <v>0</v>
      </c>
      <c r="U41" s="352" t="s">
        <v>646</v>
      </c>
      <c r="V41" s="352" t="s">
        <v>673</v>
      </c>
      <c r="X41" s="352" t="s">
        <v>675</v>
      </c>
      <c r="Y41" s="352">
        <v>2</v>
      </c>
      <c r="Z41" s="352">
        <v>412.8</v>
      </c>
      <c r="AA41" s="352">
        <v>464.6</v>
      </c>
      <c r="AB41" s="352">
        <v>51.8</v>
      </c>
      <c r="AF41" s="352">
        <v>6.1280000000000001</v>
      </c>
      <c r="AJ41" s="352">
        <v>4489</v>
      </c>
      <c r="AQ41" s="352" t="s">
        <v>2054</v>
      </c>
      <c r="AR41" s="352" t="s">
        <v>2667</v>
      </c>
      <c r="AS41" s="352">
        <v>0</v>
      </c>
      <c r="AV41" s="352">
        <v>5.0132618999999998</v>
      </c>
      <c r="AW41" s="352" t="s">
        <v>2666</v>
      </c>
    </row>
    <row r="42" spans="1:49">
      <c r="A42" s="352" t="s">
        <v>566</v>
      </c>
      <c r="B42" s="352" t="s">
        <v>2614</v>
      </c>
      <c r="C42" s="352">
        <v>11</v>
      </c>
      <c r="D42" s="352" t="s">
        <v>236</v>
      </c>
      <c r="E42" s="352" t="s">
        <v>25</v>
      </c>
      <c r="F42" s="352">
        <v>1.0369999999999999</v>
      </c>
      <c r="H42" s="352">
        <v>10042</v>
      </c>
      <c r="I42" s="352">
        <v>0.438</v>
      </c>
      <c r="O42" s="352">
        <v>183.89599999999999</v>
      </c>
      <c r="P42" s="352">
        <v>182.524</v>
      </c>
      <c r="S42" s="352" t="s">
        <v>619</v>
      </c>
      <c r="T42" s="352">
        <v>0</v>
      </c>
      <c r="U42" s="352" t="s">
        <v>620</v>
      </c>
      <c r="V42" s="352" t="s">
        <v>705</v>
      </c>
      <c r="X42" s="352" t="s">
        <v>705</v>
      </c>
      <c r="Y42" s="352">
        <v>1</v>
      </c>
      <c r="Z42" s="352">
        <v>13.2</v>
      </c>
      <c r="AA42" s="352">
        <v>38.4</v>
      </c>
      <c r="AB42" s="352">
        <v>25.2</v>
      </c>
      <c r="AC42" s="352">
        <v>1.371</v>
      </c>
      <c r="AG42" s="352">
        <v>6856</v>
      </c>
      <c r="AK42" s="352" t="s">
        <v>1247</v>
      </c>
      <c r="AL42" s="352" t="s">
        <v>1392</v>
      </c>
      <c r="AM42" s="352" t="s">
        <v>2668</v>
      </c>
      <c r="AS42" s="352">
        <v>0</v>
      </c>
      <c r="AT42" s="352">
        <v>0.68302269999999998</v>
      </c>
      <c r="AW42" s="352" t="s">
        <v>2669</v>
      </c>
    </row>
    <row r="43" spans="1:49">
      <c r="A43" s="352" t="s">
        <v>567</v>
      </c>
      <c r="B43" s="352" t="s">
        <v>2614</v>
      </c>
      <c r="C43" s="352">
        <v>11</v>
      </c>
      <c r="D43" s="352" t="s">
        <v>236</v>
      </c>
      <c r="E43" s="352" t="s">
        <v>25</v>
      </c>
      <c r="F43" s="352">
        <v>1.0369999999999999</v>
      </c>
      <c r="H43" s="352">
        <v>10036</v>
      </c>
      <c r="I43" s="352">
        <v>0</v>
      </c>
      <c r="O43" s="352">
        <v>184.38200000000001</v>
      </c>
      <c r="P43" s="352">
        <v>183.00700000000001</v>
      </c>
      <c r="S43" s="352" t="s">
        <v>619</v>
      </c>
      <c r="T43" s="352">
        <v>0</v>
      </c>
      <c r="U43" s="352" t="s">
        <v>620</v>
      </c>
      <c r="V43" s="352" t="s">
        <v>705</v>
      </c>
      <c r="X43" s="352" t="s">
        <v>705</v>
      </c>
      <c r="Y43" s="352">
        <v>2</v>
      </c>
      <c r="Z43" s="352">
        <v>53.5</v>
      </c>
      <c r="AA43" s="352">
        <v>78.599999999999994</v>
      </c>
      <c r="AB43" s="352">
        <v>25.2</v>
      </c>
      <c r="AC43" s="352">
        <v>1.3740000000000001</v>
      </c>
      <c r="AG43" s="352">
        <v>6849</v>
      </c>
      <c r="AK43" s="352" t="s">
        <v>2670</v>
      </c>
      <c r="AL43" s="352" t="s">
        <v>1756</v>
      </c>
      <c r="AM43" s="352" t="s">
        <v>2671</v>
      </c>
      <c r="AS43" s="352">
        <v>1</v>
      </c>
      <c r="AT43" s="352">
        <v>0.68272390000000005</v>
      </c>
      <c r="AW43" s="352" t="s">
        <v>2669</v>
      </c>
    </row>
    <row r="44" spans="1:49">
      <c r="A44" s="352" t="s">
        <v>568</v>
      </c>
      <c r="B44" s="352" t="s">
        <v>2614</v>
      </c>
      <c r="C44" s="352">
        <v>11</v>
      </c>
      <c r="D44" s="352" t="s">
        <v>236</v>
      </c>
      <c r="E44" s="352" t="s">
        <v>25</v>
      </c>
      <c r="F44" s="352">
        <v>1.0369999999999999</v>
      </c>
      <c r="G44" s="352" t="s">
        <v>630</v>
      </c>
      <c r="H44" s="352">
        <v>4644</v>
      </c>
      <c r="I44" s="352">
        <v>7.524</v>
      </c>
      <c r="N44" s="352">
        <v>15.579259499999999</v>
      </c>
      <c r="O44" s="352">
        <v>94.616</v>
      </c>
      <c r="P44" s="352">
        <v>93.905000000000001</v>
      </c>
      <c r="S44" s="352" t="s">
        <v>619</v>
      </c>
      <c r="T44" s="352">
        <v>0</v>
      </c>
      <c r="U44" s="352" t="s">
        <v>620</v>
      </c>
      <c r="V44" s="352" t="s">
        <v>705</v>
      </c>
      <c r="X44" s="352" t="s">
        <v>705</v>
      </c>
      <c r="Y44" s="352">
        <v>3</v>
      </c>
      <c r="Z44" s="352">
        <v>82.4</v>
      </c>
      <c r="AA44" s="352">
        <v>151</v>
      </c>
      <c r="AB44" s="352">
        <v>68.599999999999994</v>
      </c>
      <c r="AC44" s="352">
        <v>0.71099999999999997</v>
      </c>
      <c r="AG44" s="352">
        <v>3197</v>
      </c>
      <c r="AK44" s="352" t="s">
        <v>1955</v>
      </c>
      <c r="AL44" s="352" t="s">
        <v>1851</v>
      </c>
      <c r="AM44" s="352" t="s">
        <v>2672</v>
      </c>
      <c r="AS44" s="352">
        <v>0</v>
      </c>
      <c r="AT44" s="352">
        <v>0.68786049999999999</v>
      </c>
      <c r="AW44" s="352" t="s">
        <v>2669</v>
      </c>
    </row>
    <row r="45" spans="1:49">
      <c r="A45" s="352" t="s">
        <v>563</v>
      </c>
      <c r="B45" s="352" t="s">
        <v>2614</v>
      </c>
      <c r="C45" s="352">
        <v>11</v>
      </c>
      <c r="D45" s="352" t="s">
        <v>236</v>
      </c>
      <c r="E45" s="352" t="s">
        <v>25</v>
      </c>
      <c r="F45" s="352">
        <v>1.0369999999999999</v>
      </c>
      <c r="G45" s="352" t="s">
        <v>634</v>
      </c>
      <c r="J45" s="352">
        <v>8914</v>
      </c>
      <c r="K45" s="352">
        <v>9.8810000000000002</v>
      </c>
      <c r="N45" s="352">
        <v>82.887378900000002</v>
      </c>
      <c r="O45" s="352">
        <v>268.71499999999997</v>
      </c>
      <c r="Q45" s="352">
        <v>264.435</v>
      </c>
      <c r="S45" s="352" t="s">
        <v>635</v>
      </c>
      <c r="T45" s="352">
        <v>89</v>
      </c>
      <c r="U45" s="352" t="s">
        <v>620</v>
      </c>
      <c r="V45" s="352" t="s">
        <v>705</v>
      </c>
      <c r="X45" s="352" t="s">
        <v>705</v>
      </c>
      <c r="Y45" s="352">
        <v>4</v>
      </c>
      <c r="Z45" s="352">
        <v>196.2</v>
      </c>
      <c r="AA45" s="352">
        <v>294.39999999999998</v>
      </c>
      <c r="AB45" s="352">
        <v>98.1</v>
      </c>
      <c r="AD45" s="352">
        <v>3.1629999999999998</v>
      </c>
      <c r="AE45" s="352">
        <v>1.117</v>
      </c>
      <c r="AH45" s="352">
        <v>10811</v>
      </c>
      <c r="AI45" s="352">
        <v>12576</v>
      </c>
      <c r="AN45" s="352" t="s">
        <v>636</v>
      </c>
      <c r="AO45" s="352" t="s">
        <v>637</v>
      </c>
      <c r="AP45" s="352" t="s">
        <v>2673</v>
      </c>
      <c r="AS45" s="352">
        <v>0</v>
      </c>
      <c r="AU45" s="352">
        <v>1.1960831000000001</v>
      </c>
      <c r="AW45" s="352" t="s">
        <v>2669</v>
      </c>
    </row>
    <row r="46" spans="1:49">
      <c r="A46" s="352" t="s">
        <v>564</v>
      </c>
      <c r="B46" s="352" t="s">
        <v>2614</v>
      </c>
      <c r="C46" s="352">
        <v>11</v>
      </c>
      <c r="D46" s="352" t="s">
        <v>236</v>
      </c>
      <c r="E46" s="352" t="s">
        <v>25</v>
      </c>
      <c r="F46" s="352">
        <v>1.0369999999999999</v>
      </c>
      <c r="J46" s="352">
        <v>6431</v>
      </c>
      <c r="K46" s="352">
        <v>-11.098000000000001</v>
      </c>
      <c r="O46" s="352">
        <v>183.155</v>
      </c>
      <c r="Q46" s="352">
        <v>180.28800000000001</v>
      </c>
      <c r="S46" s="352" t="s">
        <v>635</v>
      </c>
      <c r="T46" s="352">
        <v>89</v>
      </c>
      <c r="U46" s="352" t="s">
        <v>620</v>
      </c>
      <c r="V46" s="352" t="s">
        <v>705</v>
      </c>
      <c r="X46" s="352" t="s">
        <v>705</v>
      </c>
      <c r="Y46" s="352">
        <v>5</v>
      </c>
      <c r="Z46" s="352">
        <v>438.4</v>
      </c>
      <c r="AA46" s="352">
        <v>473</v>
      </c>
      <c r="AB46" s="352">
        <v>34.6</v>
      </c>
      <c r="AD46" s="352">
        <v>2.1139999999999999</v>
      </c>
      <c r="AE46" s="352">
        <v>0.753</v>
      </c>
      <c r="AH46" s="352">
        <v>7537</v>
      </c>
      <c r="AI46" s="352">
        <v>8950</v>
      </c>
      <c r="AN46" s="352" t="s">
        <v>719</v>
      </c>
      <c r="AO46" s="352" t="s">
        <v>1585</v>
      </c>
      <c r="AP46" s="352" t="s">
        <v>1426</v>
      </c>
      <c r="AS46" s="352">
        <v>0</v>
      </c>
      <c r="AU46" s="352">
        <v>1.1724494000000001</v>
      </c>
      <c r="AW46" s="352" t="s">
        <v>2669</v>
      </c>
    </row>
    <row r="47" spans="1:49">
      <c r="A47" s="352" t="s">
        <v>569</v>
      </c>
      <c r="B47" s="352" t="s">
        <v>2614</v>
      </c>
      <c r="C47" s="352">
        <v>11</v>
      </c>
      <c r="D47" s="352" t="s">
        <v>236</v>
      </c>
      <c r="E47" s="352" t="s">
        <v>25</v>
      </c>
      <c r="F47" s="352">
        <v>1.0369999999999999</v>
      </c>
      <c r="J47" s="352">
        <v>6403</v>
      </c>
      <c r="K47" s="352">
        <v>-11.5</v>
      </c>
      <c r="O47" s="352">
        <v>183.30799999999999</v>
      </c>
      <c r="Q47" s="352">
        <v>180.44</v>
      </c>
      <c r="S47" s="352" t="s">
        <v>635</v>
      </c>
      <c r="T47" s="352">
        <v>89</v>
      </c>
      <c r="U47" s="352" t="s">
        <v>620</v>
      </c>
      <c r="V47" s="352" t="s">
        <v>705</v>
      </c>
      <c r="X47" s="352" t="s">
        <v>705</v>
      </c>
      <c r="Y47" s="352">
        <v>6</v>
      </c>
      <c r="Z47" s="352">
        <v>488.1</v>
      </c>
      <c r="AA47" s="352">
        <v>523.29999999999995</v>
      </c>
      <c r="AB47" s="352">
        <v>35.200000000000003</v>
      </c>
      <c r="AD47" s="352">
        <v>2.1150000000000002</v>
      </c>
      <c r="AE47" s="352">
        <v>0.753</v>
      </c>
      <c r="AH47" s="352">
        <v>7503</v>
      </c>
      <c r="AI47" s="352">
        <v>8906</v>
      </c>
      <c r="AN47" s="352" t="s">
        <v>736</v>
      </c>
      <c r="AO47" s="352" t="s">
        <v>2236</v>
      </c>
      <c r="AP47" s="352" t="s">
        <v>1451</v>
      </c>
      <c r="AS47" s="352">
        <v>1</v>
      </c>
      <c r="AU47" s="352">
        <v>1.1719778999999999</v>
      </c>
      <c r="AW47" s="352" t="s">
        <v>2669</v>
      </c>
    </row>
    <row r="48" spans="1:49">
      <c r="A48" s="352" t="s">
        <v>570</v>
      </c>
      <c r="B48" s="352" t="s">
        <v>2614</v>
      </c>
      <c r="C48" s="352">
        <v>12</v>
      </c>
      <c r="D48" s="352" t="s">
        <v>236</v>
      </c>
      <c r="E48" s="352" t="s">
        <v>25</v>
      </c>
      <c r="F48" s="352">
        <v>1.0369999999999999</v>
      </c>
      <c r="L48" s="352">
        <v>22683</v>
      </c>
      <c r="M48" s="352">
        <v>9.6</v>
      </c>
      <c r="O48" s="352">
        <v>131.60599999999999</v>
      </c>
      <c r="R48" s="352">
        <v>125.324</v>
      </c>
      <c r="S48" s="352" t="s">
        <v>645</v>
      </c>
      <c r="T48" s="352">
        <v>0</v>
      </c>
      <c r="U48" s="352" t="s">
        <v>646</v>
      </c>
      <c r="V48" s="352" t="s">
        <v>673</v>
      </c>
      <c r="X48" s="352" t="s">
        <v>675</v>
      </c>
      <c r="Y48" s="352">
        <v>1</v>
      </c>
      <c r="Z48" s="352">
        <v>29.7</v>
      </c>
      <c r="AA48" s="352">
        <v>83.2</v>
      </c>
      <c r="AB48" s="352">
        <v>53.5</v>
      </c>
      <c r="AF48" s="352">
        <v>6.282</v>
      </c>
      <c r="AJ48" s="352">
        <v>4527</v>
      </c>
      <c r="AQ48" s="352" t="s">
        <v>1257</v>
      </c>
      <c r="AR48" s="352" t="s">
        <v>1029</v>
      </c>
      <c r="AS48" s="352">
        <v>1</v>
      </c>
      <c r="AV48" s="352">
        <v>5.0125177000000001</v>
      </c>
      <c r="AW48" s="352" t="s">
        <v>2674</v>
      </c>
    </row>
    <row r="49" spans="1:49">
      <c r="A49" s="352" t="s">
        <v>571</v>
      </c>
      <c r="B49" s="352" t="s">
        <v>2614</v>
      </c>
      <c r="C49" s="352">
        <v>12</v>
      </c>
      <c r="D49" s="352" t="s">
        <v>236</v>
      </c>
      <c r="E49" s="352" t="s">
        <v>25</v>
      </c>
      <c r="F49" s="352">
        <v>1.0369999999999999</v>
      </c>
      <c r="G49" s="352" t="s">
        <v>764</v>
      </c>
      <c r="L49" s="352">
        <v>3238</v>
      </c>
      <c r="M49" s="352">
        <v>10.605</v>
      </c>
      <c r="O49" s="352">
        <v>5.5979999999999999</v>
      </c>
      <c r="R49" s="352">
        <v>5.3310000000000004</v>
      </c>
      <c r="S49" s="352" t="s">
        <v>645</v>
      </c>
      <c r="T49" s="352">
        <v>0</v>
      </c>
      <c r="U49" s="352" t="s">
        <v>646</v>
      </c>
      <c r="V49" s="352" t="s">
        <v>673</v>
      </c>
      <c r="X49" s="352" t="s">
        <v>675</v>
      </c>
      <c r="Y49" s="352">
        <v>2</v>
      </c>
      <c r="Z49" s="352">
        <v>230.3</v>
      </c>
      <c r="AA49" s="352">
        <v>259.2</v>
      </c>
      <c r="AB49" s="352">
        <v>28.8</v>
      </c>
      <c r="AF49" s="352">
        <v>0.26700000000000002</v>
      </c>
      <c r="AJ49" s="352">
        <v>649</v>
      </c>
      <c r="AQ49" s="352" t="s">
        <v>1358</v>
      </c>
      <c r="AR49" s="352" t="s">
        <v>1603</v>
      </c>
      <c r="AS49" s="352">
        <v>0</v>
      </c>
      <c r="AV49" s="352">
        <v>5.0170946000000001</v>
      </c>
      <c r="AW49" s="352" t="s">
        <v>2674</v>
      </c>
    </row>
    <row r="50" spans="1:49">
      <c r="A50" s="352" t="s">
        <v>572</v>
      </c>
      <c r="B50" s="352" t="s">
        <v>2614</v>
      </c>
      <c r="C50" s="352">
        <v>12</v>
      </c>
      <c r="D50" s="352" t="s">
        <v>236</v>
      </c>
      <c r="E50" s="352" t="s">
        <v>25</v>
      </c>
      <c r="F50" s="352">
        <v>1.0369999999999999</v>
      </c>
      <c r="L50" s="352">
        <v>22618</v>
      </c>
      <c r="M50" s="352">
        <v>9.7319999999999993</v>
      </c>
      <c r="O50" s="352">
        <v>129.21899999999999</v>
      </c>
      <c r="R50" s="352">
        <v>123.05</v>
      </c>
      <c r="S50" s="352" t="s">
        <v>645</v>
      </c>
      <c r="T50" s="352">
        <v>0</v>
      </c>
      <c r="U50" s="352" t="s">
        <v>646</v>
      </c>
      <c r="V50" s="352" t="s">
        <v>673</v>
      </c>
      <c r="X50" s="352" t="s">
        <v>675</v>
      </c>
      <c r="Y50" s="352">
        <v>3</v>
      </c>
      <c r="Z50" s="352">
        <v>412.8</v>
      </c>
      <c r="AA50" s="352">
        <v>465</v>
      </c>
      <c r="AB50" s="352">
        <v>52.3</v>
      </c>
      <c r="AF50" s="352">
        <v>6.1689999999999996</v>
      </c>
      <c r="AJ50" s="352">
        <v>4513</v>
      </c>
      <c r="AQ50" s="352" t="s">
        <v>2332</v>
      </c>
      <c r="AR50" s="352" t="s">
        <v>2675</v>
      </c>
      <c r="AS50" s="352">
        <v>0</v>
      </c>
      <c r="AV50" s="352">
        <v>5.0131188</v>
      </c>
      <c r="AW50" s="352" t="s">
        <v>2674</v>
      </c>
    </row>
    <row r="51" spans="1:49">
      <c r="A51" s="352" t="s">
        <v>769</v>
      </c>
      <c r="B51" s="352" t="s">
        <v>2614</v>
      </c>
      <c r="C51" s="352">
        <v>13</v>
      </c>
      <c r="D51" s="352" t="s">
        <v>237</v>
      </c>
      <c r="E51" s="352" t="s">
        <v>25</v>
      </c>
      <c r="F51" s="352">
        <v>1.161</v>
      </c>
      <c r="H51" s="352">
        <v>10055</v>
      </c>
      <c r="I51" s="352">
        <v>0.40100000000000002</v>
      </c>
      <c r="O51" s="352">
        <v>183.93</v>
      </c>
      <c r="P51" s="352">
        <v>182.559</v>
      </c>
      <c r="S51" s="352" t="s">
        <v>619</v>
      </c>
      <c r="T51" s="352">
        <v>0</v>
      </c>
      <c r="U51" s="352" t="s">
        <v>620</v>
      </c>
      <c r="V51" s="352" t="s">
        <v>1083</v>
      </c>
      <c r="X51" s="352" t="s">
        <v>1083</v>
      </c>
      <c r="Y51" s="352">
        <v>1</v>
      </c>
      <c r="Z51" s="352">
        <v>13.2</v>
      </c>
      <c r="AA51" s="352">
        <v>38.4</v>
      </c>
      <c r="AB51" s="352">
        <v>25.2</v>
      </c>
      <c r="AC51" s="352">
        <v>1.371</v>
      </c>
      <c r="AG51" s="352">
        <v>6865</v>
      </c>
      <c r="AK51" s="352" t="s">
        <v>1247</v>
      </c>
      <c r="AL51" s="352" t="s">
        <v>1690</v>
      </c>
      <c r="AM51" s="352" t="s">
        <v>2676</v>
      </c>
      <c r="AS51" s="352">
        <v>0</v>
      </c>
      <c r="AT51" s="352">
        <v>0.68289500000000003</v>
      </c>
      <c r="AW51" s="352" t="s">
        <v>2677</v>
      </c>
    </row>
    <row r="52" spans="1:49">
      <c r="A52" s="352" t="s">
        <v>773</v>
      </c>
      <c r="B52" s="352" t="s">
        <v>2614</v>
      </c>
      <c r="C52" s="352">
        <v>13</v>
      </c>
      <c r="D52" s="352" t="s">
        <v>237</v>
      </c>
      <c r="E52" s="352" t="s">
        <v>25</v>
      </c>
      <c r="F52" s="352">
        <v>1.161</v>
      </c>
      <c r="H52" s="352">
        <v>10082</v>
      </c>
      <c r="I52" s="352">
        <v>0</v>
      </c>
      <c r="O52" s="352">
        <v>184.86199999999999</v>
      </c>
      <c r="P52" s="352">
        <v>183.48400000000001</v>
      </c>
      <c r="S52" s="352" t="s">
        <v>619</v>
      </c>
      <c r="T52" s="352">
        <v>0</v>
      </c>
      <c r="U52" s="352" t="s">
        <v>620</v>
      </c>
      <c r="V52" s="352" t="s">
        <v>1083</v>
      </c>
      <c r="X52" s="352" t="s">
        <v>1083</v>
      </c>
      <c r="Y52" s="352">
        <v>2</v>
      </c>
      <c r="Z52" s="352">
        <v>53.5</v>
      </c>
      <c r="AA52" s="352">
        <v>78.599999999999994</v>
      </c>
      <c r="AB52" s="352">
        <v>25.2</v>
      </c>
      <c r="AC52" s="352">
        <v>1.3779999999999999</v>
      </c>
      <c r="AG52" s="352">
        <v>6879</v>
      </c>
      <c r="AK52" s="352" t="s">
        <v>1324</v>
      </c>
      <c r="AL52" s="352" t="s">
        <v>1379</v>
      </c>
      <c r="AM52" s="352" t="s">
        <v>2678</v>
      </c>
      <c r="AS52" s="352">
        <v>1</v>
      </c>
      <c r="AT52" s="352">
        <v>0.68262100000000003</v>
      </c>
      <c r="AW52" s="352" t="s">
        <v>2677</v>
      </c>
    </row>
    <row r="53" spans="1:49">
      <c r="A53" s="352" t="s">
        <v>775</v>
      </c>
      <c r="B53" s="352" t="s">
        <v>2614</v>
      </c>
      <c r="C53" s="352">
        <v>13</v>
      </c>
      <c r="D53" s="352" t="s">
        <v>237</v>
      </c>
      <c r="E53" s="352" t="s">
        <v>25</v>
      </c>
      <c r="F53" s="352">
        <v>1.161</v>
      </c>
      <c r="G53" s="352" t="s">
        <v>630</v>
      </c>
      <c r="H53" s="352">
        <v>5393</v>
      </c>
      <c r="I53" s="352">
        <v>7.556</v>
      </c>
      <c r="N53" s="352">
        <v>16.2341354</v>
      </c>
      <c r="O53" s="352">
        <v>110.38200000000001</v>
      </c>
      <c r="P53" s="352">
        <v>109.553</v>
      </c>
      <c r="S53" s="352" t="s">
        <v>619</v>
      </c>
      <c r="T53" s="352">
        <v>0</v>
      </c>
      <c r="U53" s="352" t="s">
        <v>620</v>
      </c>
      <c r="V53" s="352" t="s">
        <v>1083</v>
      </c>
      <c r="X53" s="352" t="s">
        <v>1083</v>
      </c>
      <c r="Y53" s="352">
        <v>3</v>
      </c>
      <c r="Z53" s="352">
        <v>82.4</v>
      </c>
      <c r="AA53" s="352">
        <v>151.6</v>
      </c>
      <c r="AB53" s="352">
        <v>69.2</v>
      </c>
      <c r="AC53" s="352">
        <v>0.82899999999999996</v>
      </c>
      <c r="AG53" s="352">
        <v>3709</v>
      </c>
      <c r="AK53" s="352" t="s">
        <v>1955</v>
      </c>
      <c r="AL53" s="352" t="s">
        <v>1851</v>
      </c>
      <c r="AM53" s="352" t="s">
        <v>1163</v>
      </c>
      <c r="AS53" s="352">
        <v>0</v>
      </c>
      <c r="AT53" s="352">
        <v>0.68777869999999997</v>
      </c>
      <c r="AW53" s="352" t="s">
        <v>2677</v>
      </c>
    </row>
    <row r="54" spans="1:49">
      <c r="A54" s="352" t="s">
        <v>779</v>
      </c>
      <c r="B54" s="352" t="s">
        <v>2614</v>
      </c>
      <c r="C54" s="352">
        <v>13</v>
      </c>
      <c r="D54" s="352" t="s">
        <v>237</v>
      </c>
      <c r="E54" s="352" t="s">
        <v>25</v>
      </c>
      <c r="F54" s="352">
        <v>1.161</v>
      </c>
      <c r="G54" s="352" t="s">
        <v>634</v>
      </c>
      <c r="J54" s="352">
        <v>10167</v>
      </c>
      <c r="K54" s="352">
        <v>9.843</v>
      </c>
      <c r="N54" s="352">
        <v>85.900736600000002</v>
      </c>
      <c r="O54" s="352">
        <v>311.78399999999999</v>
      </c>
      <c r="Q54" s="352">
        <v>306.81900000000002</v>
      </c>
      <c r="S54" s="352" t="s">
        <v>635</v>
      </c>
      <c r="T54" s="352">
        <v>89</v>
      </c>
      <c r="U54" s="352" t="s">
        <v>620</v>
      </c>
      <c r="V54" s="352" t="s">
        <v>1083</v>
      </c>
      <c r="X54" s="352" t="s">
        <v>1083</v>
      </c>
      <c r="Y54" s="352">
        <v>4</v>
      </c>
      <c r="Z54" s="352">
        <v>195.6</v>
      </c>
      <c r="AA54" s="352">
        <v>297.5</v>
      </c>
      <c r="AB54" s="352">
        <v>101.9</v>
      </c>
      <c r="AD54" s="352">
        <v>3.669</v>
      </c>
      <c r="AE54" s="352">
        <v>1.2949999999999999</v>
      </c>
      <c r="AH54" s="352">
        <v>12358</v>
      </c>
      <c r="AI54" s="352">
        <v>14344</v>
      </c>
      <c r="AN54" s="352" t="s">
        <v>1097</v>
      </c>
      <c r="AO54" s="352" t="s">
        <v>669</v>
      </c>
      <c r="AP54" s="352" t="s">
        <v>1285</v>
      </c>
      <c r="AS54" s="352">
        <v>0</v>
      </c>
      <c r="AU54" s="352">
        <v>1.1959607999999999</v>
      </c>
      <c r="AW54" s="352" t="s">
        <v>2677</v>
      </c>
    </row>
    <row r="55" spans="1:49">
      <c r="A55" s="352" t="s">
        <v>782</v>
      </c>
      <c r="B55" s="352" t="s">
        <v>2614</v>
      </c>
      <c r="C55" s="352">
        <v>13</v>
      </c>
      <c r="D55" s="352" t="s">
        <v>237</v>
      </c>
      <c r="E55" s="352" t="s">
        <v>25</v>
      </c>
      <c r="F55" s="352">
        <v>1.161</v>
      </c>
      <c r="J55" s="352">
        <v>6424</v>
      </c>
      <c r="K55" s="352">
        <v>-11.108000000000001</v>
      </c>
      <c r="O55" s="352">
        <v>182.886</v>
      </c>
      <c r="Q55" s="352">
        <v>180.024</v>
      </c>
      <c r="S55" s="352" t="s">
        <v>635</v>
      </c>
      <c r="T55" s="352">
        <v>89</v>
      </c>
      <c r="U55" s="352" t="s">
        <v>620</v>
      </c>
      <c r="V55" s="352" t="s">
        <v>1083</v>
      </c>
      <c r="X55" s="352" t="s">
        <v>1083</v>
      </c>
      <c r="Y55" s="352">
        <v>5</v>
      </c>
      <c r="Z55" s="352">
        <v>438.4</v>
      </c>
      <c r="AA55" s="352">
        <v>473</v>
      </c>
      <c r="AB55" s="352">
        <v>34.6</v>
      </c>
      <c r="AD55" s="352">
        <v>2.1110000000000002</v>
      </c>
      <c r="AE55" s="352">
        <v>0.752</v>
      </c>
      <c r="AH55" s="352">
        <v>7529</v>
      </c>
      <c r="AI55" s="352">
        <v>8941</v>
      </c>
      <c r="AN55" s="352" t="s">
        <v>741</v>
      </c>
      <c r="AO55" s="352" t="s">
        <v>742</v>
      </c>
      <c r="AP55" s="352" t="s">
        <v>2679</v>
      </c>
      <c r="AS55" s="352">
        <v>0</v>
      </c>
      <c r="AU55" s="352">
        <v>1.1723760999999999</v>
      </c>
      <c r="AW55" s="352" t="s">
        <v>2677</v>
      </c>
    </row>
    <row r="56" spans="1:49">
      <c r="A56" s="352" t="s">
        <v>785</v>
      </c>
      <c r="B56" s="352" t="s">
        <v>2614</v>
      </c>
      <c r="C56" s="352">
        <v>13</v>
      </c>
      <c r="D56" s="352" t="s">
        <v>237</v>
      </c>
      <c r="E56" s="352" t="s">
        <v>25</v>
      </c>
      <c r="F56" s="352">
        <v>1.161</v>
      </c>
      <c r="J56" s="352">
        <v>6402</v>
      </c>
      <c r="K56" s="352">
        <v>-11.5</v>
      </c>
      <c r="O56" s="352">
        <v>183.24799999999999</v>
      </c>
      <c r="Q56" s="352">
        <v>180.381</v>
      </c>
      <c r="S56" s="352" t="s">
        <v>635</v>
      </c>
      <c r="T56" s="352">
        <v>89</v>
      </c>
      <c r="U56" s="352" t="s">
        <v>620</v>
      </c>
      <c r="V56" s="352" t="s">
        <v>1083</v>
      </c>
      <c r="X56" s="352" t="s">
        <v>1083</v>
      </c>
      <c r="Y56" s="352">
        <v>6</v>
      </c>
      <c r="Z56" s="352">
        <v>488.1</v>
      </c>
      <c r="AA56" s="352">
        <v>523.29999999999995</v>
      </c>
      <c r="AB56" s="352">
        <v>35.200000000000003</v>
      </c>
      <c r="AD56" s="352">
        <v>2.1139999999999999</v>
      </c>
      <c r="AE56" s="352">
        <v>0.753</v>
      </c>
      <c r="AH56" s="352">
        <v>7501</v>
      </c>
      <c r="AI56" s="352">
        <v>8905</v>
      </c>
      <c r="AN56" s="352" t="s">
        <v>639</v>
      </c>
      <c r="AO56" s="352" t="s">
        <v>759</v>
      </c>
      <c r="AP56" s="352" t="s">
        <v>1333</v>
      </c>
      <c r="AS56" s="352">
        <v>1</v>
      </c>
      <c r="AU56" s="352">
        <v>1.1719187</v>
      </c>
      <c r="AW56" s="352" t="s">
        <v>2677</v>
      </c>
    </row>
    <row r="57" spans="1:49">
      <c r="A57" s="352" t="s">
        <v>787</v>
      </c>
      <c r="B57" s="352" t="s">
        <v>2614</v>
      </c>
      <c r="C57" s="352">
        <v>14</v>
      </c>
      <c r="D57" s="352" t="s">
        <v>237</v>
      </c>
      <c r="E57" s="352" t="s">
        <v>25</v>
      </c>
      <c r="F57" s="352">
        <v>1.161</v>
      </c>
      <c r="L57" s="352">
        <v>22705</v>
      </c>
      <c r="M57" s="352">
        <v>9.6</v>
      </c>
      <c r="O57" s="352">
        <v>132.09200000000001</v>
      </c>
      <c r="R57" s="352">
        <v>125.78700000000001</v>
      </c>
      <c r="S57" s="352" t="s">
        <v>645</v>
      </c>
      <c r="T57" s="352">
        <v>0</v>
      </c>
      <c r="U57" s="352" t="s">
        <v>646</v>
      </c>
      <c r="V57" s="352" t="s">
        <v>647</v>
      </c>
      <c r="X57" s="352" t="s">
        <v>649</v>
      </c>
      <c r="Y57" s="352">
        <v>1</v>
      </c>
      <c r="Z57" s="352">
        <v>29.7</v>
      </c>
      <c r="AA57" s="352">
        <v>83.4</v>
      </c>
      <c r="AB57" s="352">
        <v>53.7</v>
      </c>
      <c r="AF57" s="352">
        <v>6.3040000000000003</v>
      </c>
      <c r="AJ57" s="352">
        <v>4532</v>
      </c>
      <c r="AQ57" s="352" t="s">
        <v>982</v>
      </c>
      <c r="AR57" s="352" t="s">
        <v>2464</v>
      </c>
      <c r="AS57" s="352">
        <v>1</v>
      </c>
      <c r="AV57" s="352">
        <v>5.0117577000000004</v>
      </c>
      <c r="AW57" s="352" t="s">
        <v>2680</v>
      </c>
    </row>
    <row r="58" spans="1:49">
      <c r="A58" s="352" t="s">
        <v>791</v>
      </c>
      <c r="B58" s="352" t="s">
        <v>2614</v>
      </c>
      <c r="C58" s="352">
        <v>14</v>
      </c>
      <c r="D58" s="352" t="s">
        <v>237</v>
      </c>
      <c r="E58" s="352" t="s">
        <v>25</v>
      </c>
      <c r="F58" s="352">
        <v>1.161</v>
      </c>
      <c r="G58" s="352" t="s">
        <v>764</v>
      </c>
      <c r="L58" s="352">
        <v>3867</v>
      </c>
      <c r="M58" s="352">
        <v>10.391999999999999</v>
      </c>
      <c r="O58" s="352">
        <v>6.8419999999999996</v>
      </c>
      <c r="R58" s="352">
        <v>6.516</v>
      </c>
      <c r="S58" s="352" t="s">
        <v>645</v>
      </c>
      <c r="T58" s="352">
        <v>0</v>
      </c>
      <c r="U58" s="352" t="s">
        <v>646</v>
      </c>
      <c r="V58" s="352" t="s">
        <v>647</v>
      </c>
      <c r="X58" s="352" t="s">
        <v>649</v>
      </c>
      <c r="Y58" s="352">
        <v>2</v>
      </c>
      <c r="Z58" s="352">
        <v>229.5</v>
      </c>
      <c r="AA58" s="352">
        <v>259.8</v>
      </c>
      <c r="AB58" s="352">
        <v>30.3</v>
      </c>
      <c r="AF58" s="352">
        <v>0.32700000000000001</v>
      </c>
      <c r="AJ58" s="352">
        <v>775</v>
      </c>
      <c r="AQ58" s="352" t="s">
        <v>1756</v>
      </c>
      <c r="AR58" s="352" t="s">
        <v>2681</v>
      </c>
      <c r="AS58" s="352">
        <v>0</v>
      </c>
      <c r="AV58" s="352">
        <v>5.0153629000000004</v>
      </c>
      <c r="AW58" s="352" t="s">
        <v>2680</v>
      </c>
    </row>
    <row r="59" spans="1:49">
      <c r="A59" s="352" t="s">
        <v>794</v>
      </c>
      <c r="B59" s="352" t="s">
        <v>2614</v>
      </c>
      <c r="C59" s="352">
        <v>14</v>
      </c>
      <c r="D59" s="352" t="s">
        <v>237</v>
      </c>
      <c r="E59" s="352" t="s">
        <v>25</v>
      </c>
      <c r="F59" s="352">
        <v>1.161</v>
      </c>
      <c r="L59" s="352">
        <v>22596</v>
      </c>
      <c r="M59" s="352">
        <v>9.7639999999999993</v>
      </c>
      <c r="O59" s="352">
        <v>129.53399999999999</v>
      </c>
      <c r="R59" s="352">
        <v>123.351</v>
      </c>
      <c r="S59" s="352" t="s">
        <v>645</v>
      </c>
      <c r="T59" s="352">
        <v>0</v>
      </c>
      <c r="U59" s="352" t="s">
        <v>646</v>
      </c>
      <c r="V59" s="352" t="s">
        <v>647</v>
      </c>
      <c r="X59" s="352" t="s">
        <v>649</v>
      </c>
      <c r="Y59" s="352">
        <v>3</v>
      </c>
      <c r="Z59" s="352">
        <v>412.8</v>
      </c>
      <c r="AA59" s="352">
        <v>465</v>
      </c>
      <c r="AB59" s="352">
        <v>52.3</v>
      </c>
      <c r="AF59" s="352">
        <v>6.1829999999999998</v>
      </c>
      <c r="AJ59" s="352">
        <v>4510</v>
      </c>
      <c r="AQ59" s="352" t="s">
        <v>988</v>
      </c>
      <c r="AR59" s="352" t="s">
        <v>1035</v>
      </c>
      <c r="AS59" s="352">
        <v>0</v>
      </c>
      <c r="AV59" s="352">
        <v>5.0125045000000004</v>
      </c>
      <c r="AW59" s="352" t="s">
        <v>2680</v>
      </c>
    </row>
    <row r="60" spans="1:49">
      <c r="A60" s="352" t="s">
        <v>797</v>
      </c>
      <c r="B60" s="352" t="s">
        <v>2614</v>
      </c>
      <c r="C60" s="352">
        <v>15</v>
      </c>
      <c r="D60" s="352" t="s">
        <v>232</v>
      </c>
      <c r="E60" s="352" t="s">
        <v>512</v>
      </c>
      <c r="F60" s="352">
        <v>0.71199999999999997</v>
      </c>
      <c r="H60" s="352">
        <v>10058</v>
      </c>
      <c r="I60" s="352">
        <v>0.42299999999999999</v>
      </c>
      <c r="O60" s="352">
        <v>183.852</v>
      </c>
      <c r="P60" s="352">
        <v>182.48099999999999</v>
      </c>
      <c r="S60" s="352" t="s">
        <v>619</v>
      </c>
      <c r="T60" s="352">
        <v>0</v>
      </c>
      <c r="U60" s="352" t="s">
        <v>620</v>
      </c>
      <c r="V60" s="352" t="s">
        <v>705</v>
      </c>
      <c r="X60" s="352" t="s">
        <v>705</v>
      </c>
      <c r="Y60" s="352">
        <v>1</v>
      </c>
      <c r="Z60" s="352">
        <v>13.2</v>
      </c>
      <c r="AA60" s="352">
        <v>38.4</v>
      </c>
      <c r="AB60" s="352">
        <v>25.2</v>
      </c>
      <c r="AC60" s="352">
        <v>1.371</v>
      </c>
      <c r="AG60" s="352">
        <v>6868</v>
      </c>
      <c r="AK60" s="352" t="s">
        <v>1669</v>
      </c>
      <c r="AL60" s="352" t="s">
        <v>1690</v>
      </c>
      <c r="AM60" s="352" t="s">
        <v>2682</v>
      </c>
      <c r="AS60" s="352">
        <v>0</v>
      </c>
      <c r="AT60" s="352">
        <v>0.68304759999999998</v>
      </c>
      <c r="AW60" s="352" t="s">
        <v>2683</v>
      </c>
    </row>
    <row r="61" spans="1:49">
      <c r="A61" s="352" t="s">
        <v>800</v>
      </c>
      <c r="B61" s="352" t="s">
        <v>2614</v>
      </c>
      <c r="C61" s="352">
        <v>15</v>
      </c>
      <c r="D61" s="352" t="s">
        <v>232</v>
      </c>
      <c r="E61" s="352" t="s">
        <v>512</v>
      </c>
      <c r="F61" s="352">
        <v>0.71199999999999997</v>
      </c>
      <c r="H61" s="352">
        <v>10059</v>
      </c>
      <c r="I61" s="352">
        <v>0</v>
      </c>
      <c r="O61" s="352">
        <v>184.458</v>
      </c>
      <c r="P61" s="352">
        <v>183.083</v>
      </c>
      <c r="S61" s="352" t="s">
        <v>619</v>
      </c>
      <c r="T61" s="352">
        <v>0</v>
      </c>
      <c r="U61" s="352" t="s">
        <v>620</v>
      </c>
      <c r="V61" s="352" t="s">
        <v>705</v>
      </c>
      <c r="X61" s="352" t="s">
        <v>705</v>
      </c>
      <c r="Y61" s="352">
        <v>2</v>
      </c>
      <c r="Z61" s="352">
        <v>53.5</v>
      </c>
      <c r="AA61" s="352">
        <v>78.599999999999994</v>
      </c>
      <c r="AB61" s="352">
        <v>25.2</v>
      </c>
      <c r="AC61" s="352">
        <v>1.375</v>
      </c>
      <c r="AG61" s="352">
        <v>6866</v>
      </c>
      <c r="AK61" s="352" t="s">
        <v>1948</v>
      </c>
      <c r="AL61" s="352" t="s">
        <v>1379</v>
      </c>
      <c r="AM61" s="352" t="s">
        <v>1377</v>
      </c>
      <c r="AS61" s="352">
        <v>1</v>
      </c>
      <c r="AT61" s="352">
        <v>0.68275850000000005</v>
      </c>
      <c r="AW61" s="352" t="s">
        <v>2683</v>
      </c>
    </row>
    <row r="62" spans="1:49">
      <c r="A62" s="352" t="s">
        <v>802</v>
      </c>
      <c r="B62" s="352" t="s">
        <v>2614</v>
      </c>
      <c r="C62" s="352">
        <v>15</v>
      </c>
      <c r="D62" s="352" t="s">
        <v>232</v>
      </c>
      <c r="E62" s="352" t="s">
        <v>512</v>
      </c>
      <c r="F62" s="352">
        <v>0.71199999999999997</v>
      </c>
      <c r="G62" s="352" t="s">
        <v>630</v>
      </c>
      <c r="H62" s="352">
        <v>2394</v>
      </c>
      <c r="I62" s="352">
        <v>29.027000000000001</v>
      </c>
      <c r="N62" s="352">
        <v>11.5265761</v>
      </c>
      <c r="O62" s="352">
        <v>48.064</v>
      </c>
      <c r="P62" s="352">
        <v>47.695</v>
      </c>
      <c r="S62" s="352" t="s">
        <v>619</v>
      </c>
      <c r="T62" s="352">
        <v>0</v>
      </c>
      <c r="U62" s="352" t="s">
        <v>620</v>
      </c>
      <c r="V62" s="352" t="s">
        <v>705</v>
      </c>
      <c r="X62" s="352" t="s">
        <v>705</v>
      </c>
      <c r="Y62" s="352">
        <v>3</v>
      </c>
      <c r="Z62" s="352">
        <v>83</v>
      </c>
      <c r="AA62" s="352">
        <v>145.9</v>
      </c>
      <c r="AB62" s="352">
        <v>62.9</v>
      </c>
      <c r="AC62" s="352">
        <v>0.36899999999999999</v>
      </c>
      <c r="AG62" s="352">
        <v>1682</v>
      </c>
      <c r="AK62" s="352" t="s">
        <v>1985</v>
      </c>
      <c r="AL62" s="352" t="s">
        <v>1227</v>
      </c>
      <c r="AM62" s="352" t="s">
        <v>2684</v>
      </c>
      <c r="AS62" s="352">
        <v>0</v>
      </c>
      <c r="AT62" s="352">
        <v>0.70257709999999995</v>
      </c>
      <c r="AW62" s="352" t="s">
        <v>2683</v>
      </c>
    </row>
    <row r="63" spans="1:49">
      <c r="A63" s="352" t="s">
        <v>804</v>
      </c>
      <c r="B63" s="352" t="s">
        <v>2614</v>
      </c>
      <c r="C63" s="352">
        <v>15</v>
      </c>
      <c r="D63" s="352" t="s">
        <v>232</v>
      </c>
      <c r="E63" s="352" t="s">
        <v>512</v>
      </c>
      <c r="F63" s="352">
        <v>0.71199999999999997</v>
      </c>
      <c r="G63" s="352" t="s">
        <v>634</v>
      </c>
      <c r="J63" s="352">
        <v>6018</v>
      </c>
      <c r="K63" s="352">
        <v>63.091999999999999</v>
      </c>
      <c r="N63" s="352">
        <v>75.997308399999994</v>
      </c>
      <c r="O63" s="352">
        <v>169.16200000000001</v>
      </c>
      <c r="Q63" s="352">
        <v>166.37100000000001</v>
      </c>
      <c r="S63" s="352" t="s">
        <v>635</v>
      </c>
      <c r="T63" s="352">
        <v>89</v>
      </c>
      <c r="U63" s="352" t="s">
        <v>620</v>
      </c>
      <c r="V63" s="352" t="s">
        <v>705</v>
      </c>
      <c r="X63" s="352" t="s">
        <v>705</v>
      </c>
      <c r="Y63" s="352">
        <v>4</v>
      </c>
      <c r="Z63" s="352">
        <v>198.8</v>
      </c>
      <c r="AA63" s="352">
        <v>290.60000000000002</v>
      </c>
      <c r="AB63" s="352">
        <v>91.8</v>
      </c>
      <c r="AD63" s="352">
        <v>2.0880000000000001</v>
      </c>
      <c r="AE63" s="352">
        <v>0.70299999999999996</v>
      </c>
      <c r="AH63" s="352">
        <v>7640</v>
      </c>
      <c r="AI63" s="352">
        <v>8492</v>
      </c>
      <c r="AN63" s="352" t="s">
        <v>691</v>
      </c>
      <c r="AO63" s="352" t="s">
        <v>692</v>
      </c>
      <c r="AP63" s="352" t="s">
        <v>2664</v>
      </c>
      <c r="AS63" s="352">
        <v>0</v>
      </c>
      <c r="AU63" s="352">
        <v>1.2549805000000001</v>
      </c>
      <c r="AW63" s="352" t="s">
        <v>2683</v>
      </c>
    </row>
    <row r="64" spans="1:49">
      <c r="A64" s="352" t="s">
        <v>807</v>
      </c>
      <c r="B64" s="352" t="s">
        <v>2614</v>
      </c>
      <c r="C64" s="352">
        <v>15</v>
      </c>
      <c r="D64" s="352" t="s">
        <v>232</v>
      </c>
      <c r="E64" s="352" t="s">
        <v>512</v>
      </c>
      <c r="F64" s="352">
        <v>0.71199999999999997</v>
      </c>
      <c r="J64" s="352">
        <v>6447</v>
      </c>
      <c r="K64" s="352">
        <v>-10.975</v>
      </c>
      <c r="O64" s="352">
        <v>182.93199999999999</v>
      </c>
      <c r="Q64" s="352">
        <v>180.06800000000001</v>
      </c>
      <c r="S64" s="352" t="s">
        <v>635</v>
      </c>
      <c r="T64" s="352">
        <v>89</v>
      </c>
      <c r="U64" s="352" t="s">
        <v>620</v>
      </c>
      <c r="V64" s="352" t="s">
        <v>705</v>
      </c>
      <c r="X64" s="352" t="s">
        <v>705</v>
      </c>
      <c r="Y64" s="352">
        <v>5</v>
      </c>
      <c r="Z64" s="352">
        <v>438.4</v>
      </c>
      <c r="AA64" s="352">
        <v>473</v>
      </c>
      <c r="AB64" s="352">
        <v>34.6</v>
      </c>
      <c r="AD64" s="352">
        <v>2.1120000000000001</v>
      </c>
      <c r="AE64" s="352">
        <v>0.752</v>
      </c>
      <c r="AH64" s="352">
        <v>7557</v>
      </c>
      <c r="AI64" s="352">
        <v>8974</v>
      </c>
      <c r="AN64" s="352" t="s">
        <v>869</v>
      </c>
      <c r="AO64" s="352" t="s">
        <v>1133</v>
      </c>
      <c r="AP64" s="352" t="s">
        <v>1615</v>
      </c>
      <c r="AS64" s="352">
        <v>0</v>
      </c>
      <c r="AU64" s="352">
        <v>1.1727242</v>
      </c>
      <c r="AW64" s="352" t="s">
        <v>2683</v>
      </c>
    </row>
    <row r="65" spans="1:49">
      <c r="A65" s="352" t="s">
        <v>808</v>
      </c>
      <c r="B65" s="352" t="s">
        <v>2614</v>
      </c>
      <c r="C65" s="352">
        <v>15</v>
      </c>
      <c r="D65" s="352" t="s">
        <v>232</v>
      </c>
      <c r="E65" s="352" t="s">
        <v>512</v>
      </c>
      <c r="F65" s="352">
        <v>0.71199999999999997</v>
      </c>
      <c r="J65" s="352">
        <v>6412</v>
      </c>
      <c r="K65" s="352">
        <v>-11.5</v>
      </c>
      <c r="O65" s="352">
        <v>183.422</v>
      </c>
      <c r="Q65" s="352">
        <v>180.55199999999999</v>
      </c>
      <c r="S65" s="352" t="s">
        <v>635</v>
      </c>
      <c r="T65" s="352">
        <v>89</v>
      </c>
      <c r="U65" s="352" t="s">
        <v>620</v>
      </c>
      <c r="V65" s="352" t="s">
        <v>705</v>
      </c>
      <c r="X65" s="352" t="s">
        <v>705</v>
      </c>
      <c r="Y65" s="352">
        <v>6</v>
      </c>
      <c r="Z65" s="352">
        <v>488.1</v>
      </c>
      <c r="AA65" s="352">
        <v>523.29999999999995</v>
      </c>
      <c r="AB65" s="352">
        <v>35.200000000000003</v>
      </c>
      <c r="AD65" s="352">
        <v>2.1160000000000001</v>
      </c>
      <c r="AE65" s="352">
        <v>0.754</v>
      </c>
      <c r="AH65" s="352">
        <v>7515</v>
      </c>
      <c r="AI65" s="352">
        <v>8922</v>
      </c>
      <c r="AN65" s="352" t="s">
        <v>869</v>
      </c>
      <c r="AO65" s="352" t="s">
        <v>809</v>
      </c>
      <c r="AP65" s="352" t="s">
        <v>1464</v>
      </c>
      <c r="AS65" s="352">
        <v>1</v>
      </c>
      <c r="AU65" s="352">
        <v>1.1721132000000001</v>
      </c>
      <c r="AW65" s="352" t="s">
        <v>2683</v>
      </c>
    </row>
    <row r="66" spans="1:49">
      <c r="A66" s="352" t="s">
        <v>811</v>
      </c>
      <c r="B66" s="352" t="s">
        <v>2614</v>
      </c>
      <c r="C66" s="352">
        <v>16</v>
      </c>
      <c r="D66" s="352" t="s">
        <v>232</v>
      </c>
      <c r="E66" s="352" t="s">
        <v>512</v>
      </c>
      <c r="F66" s="352">
        <v>0.71199999999999997</v>
      </c>
      <c r="L66" s="352">
        <v>22685</v>
      </c>
      <c r="M66" s="352">
        <v>9.6</v>
      </c>
      <c r="O66" s="352">
        <v>131.886</v>
      </c>
      <c r="R66" s="352">
        <v>125.59099999999999</v>
      </c>
      <c r="S66" s="352" t="s">
        <v>645</v>
      </c>
      <c r="T66" s="352">
        <v>0</v>
      </c>
      <c r="U66" s="352" t="s">
        <v>646</v>
      </c>
      <c r="V66" s="352" t="s">
        <v>673</v>
      </c>
      <c r="X66" s="352" t="s">
        <v>675</v>
      </c>
      <c r="Y66" s="352">
        <v>1</v>
      </c>
      <c r="Z66" s="352">
        <v>29.7</v>
      </c>
      <c r="AA66" s="352">
        <v>83.2</v>
      </c>
      <c r="AB66" s="352">
        <v>53.5</v>
      </c>
      <c r="AF66" s="352">
        <v>6.2949999999999999</v>
      </c>
      <c r="AJ66" s="352">
        <v>4528</v>
      </c>
      <c r="AQ66" s="352" t="s">
        <v>1167</v>
      </c>
      <c r="AR66" s="352" t="s">
        <v>2685</v>
      </c>
      <c r="AS66" s="352">
        <v>1</v>
      </c>
      <c r="AV66" s="352">
        <v>5.0123711000000002</v>
      </c>
      <c r="AW66" s="352" t="s">
        <v>2686</v>
      </c>
    </row>
    <row r="67" spans="1:49">
      <c r="A67" s="352" t="s">
        <v>815</v>
      </c>
      <c r="B67" s="352" t="s">
        <v>2614</v>
      </c>
      <c r="C67" s="352">
        <v>16</v>
      </c>
      <c r="D67" s="352" t="s">
        <v>232</v>
      </c>
      <c r="E67" s="352" t="s">
        <v>512</v>
      </c>
      <c r="F67" s="352">
        <v>0.71199999999999997</v>
      </c>
      <c r="L67" s="352">
        <v>22654</v>
      </c>
      <c r="M67" s="352">
        <v>9.782</v>
      </c>
      <c r="O67" s="352">
        <v>128.999</v>
      </c>
      <c r="R67" s="352">
        <v>122.84099999999999</v>
      </c>
      <c r="S67" s="352" t="s">
        <v>645</v>
      </c>
      <c r="T67" s="352">
        <v>0</v>
      </c>
      <c r="U67" s="352" t="s">
        <v>646</v>
      </c>
      <c r="V67" s="352" t="s">
        <v>673</v>
      </c>
      <c r="X67" s="352" t="s">
        <v>675</v>
      </c>
      <c r="Y67" s="352">
        <v>2</v>
      </c>
      <c r="Z67" s="352">
        <v>412.8</v>
      </c>
      <c r="AA67" s="352">
        <v>465</v>
      </c>
      <c r="AB67" s="352">
        <v>52.3</v>
      </c>
      <c r="AF67" s="352">
        <v>6.1580000000000004</v>
      </c>
      <c r="AJ67" s="352">
        <v>4521</v>
      </c>
      <c r="AQ67" s="352" t="s">
        <v>2687</v>
      </c>
      <c r="AR67" s="352" t="s">
        <v>989</v>
      </c>
      <c r="AS67" s="352">
        <v>0</v>
      </c>
      <c r="AV67" s="352">
        <v>5.0132007999999999</v>
      </c>
      <c r="AW67" s="352" t="s">
        <v>2686</v>
      </c>
    </row>
    <row r="68" spans="1:49">
      <c r="A68" s="352" t="s">
        <v>818</v>
      </c>
      <c r="B68" s="352" t="s">
        <v>2614</v>
      </c>
      <c r="C68" s="352">
        <v>17</v>
      </c>
      <c r="D68" s="352" t="s">
        <v>233</v>
      </c>
      <c r="E68" s="352" t="s">
        <v>512</v>
      </c>
      <c r="F68" s="352">
        <v>0.84399999999999997</v>
      </c>
      <c r="H68" s="352">
        <v>10031</v>
      </c>
      <c r="I68" s="352">
        <v>0.42599999999999999</v>
      </c>
      <c r="O68" s="352">
        <v>183.69</v>
      </c>
      <c r="P68" s="352">
        <v>182.32</v>
      </c>
      <c r="S68" s="352" t="s">
        <v>619</v>
      </c>
      <c r="T68" s="352">
        <v>0</v>
      </c>
      <c r="U68" s="352" t="s">
        <v>620</v>
      </c>
      <c r="V68" s="352" t="s">
        <v>705</v>
      </c>
      <c r="X68" s="352" t="s">
        <v>705</v>
      </c>
      <c r="Y68" s="352">
        <v>1</v>
      </c>
      <c r="Z68" s="352">
        <v>13.2</v>
      </c>
      <c r="AA68" s="352">
        <v>38.4</v>
      </c>
      <c r="AB68" s="352">
        <v>25.2</v>
      </c>
      <c r="AC68" s="352">
        <v>1.37</v>
      </c>
      <c r="AG68" s="352">
        <v>6848</v>
      </c>
      <c r="AK68" s="352" t="s">
        <v>1408</v>
      </c>
      <c r="AL68" s="352" t="s">
        <v>1358</v>
      </c>
      <c r="AM68" s="352" t="s">
        <v>2688</v>
      </c>
      <c r="AS68" s="352">
        <v>0</v>
      </c>
      <c r="AT68" s="352">
        <v>0.68306999999999995</v>
      </c>
      <c r="AW68" s="352" t="s">
        <v>2689</v>
      </c>
    </row>
    <row r="69" spans="1:49">
      <c r="A69" s="352" t="s">
        <v>821</v>
      </c>
      <c r="B69" s="352" t="s">
        <v>2614</v>
      </c>
      <c r="C69" s="352">
        <v>17</v>
      </c>
      <c r="D69" s="352" t="s">
        <v>233</v>
      </c>
      <c r="E69" s="352" t="s">
        <v>512</v>
      </c>
      <c r="F69" s="352">
        <v>0.84399999999999997</v>
      </c>
      <c r="H69" s="352">
        <v>10056</v>
      </c>
      <c r="I69" s="352">
        <v>0</v>
      </c>
      <c r="O69" s="352">
        <v>184.511</v>
      </c>
      <c r="P69" s="352">
        <v>183.136</v>
      </c>
      <c r="S69" s="352" t="s">
        <v>619</v>
      </c>
      <c r="T69" s="352">
        <v>0</v>
      </c>
      <c r="U69" s="352" t="s">
        <v>620</v>
      </c>
      <c r="V69" s="352" t="s">
        <v>705</v>
      </c>
      <c r="X69" s="352" t="s">
        <v>705</v>
      </c>
      <c r="Y69" s="352">
        <v>2</v>
      </c>
      <c r="Z69" s="352">
        <v>53.5</v>
      </c>
      <c r="AA69" s="352">
        <v>78.599999999999994</v>
      </c>
      <c r="AB69" s="352">
        <v>25.2</v>
      </c>
      <c r="AC69" s="352">
        <v>1.375</v>
      </c>
      <c r="AG69" s="352">
        <v>6862</v>
      </c>
      <c r="AK69" s="352" t="s">
        <v>1340</v>
      </c>
      <c r="AL69" s="352" t="s">
        <v>1738</v>
      </c>
      <c r="AM69" s="352" t="s">
        <v>929</v>
      </c>
      <c r="AS69" s="352">
        <v>1</v>
      </c>
      <c r="AT69" s="352">
        <v>0.68277909999999997</v>
      </c>
      <c r="AW69" s="352" t="s">
        <v>2689</v>
      </c>
    </row>
    <row r="70" spans="1:49">
      <c r="A70" s="352" t="s">
        <v>823</v>
      </c>
      <c r="B70" s="352" t="s">
        <v>2614</v>
      </c>
      <c r="C70" s="352">
        <v>17</v>
      </c>
      <c r="D70" s="352" t="s">
        <v>233</v>
      </c>
      <c r="E70" s="352" t="s">
        <v>512</v>
      </c>
      <c r="F70" s="352">
        <v>0.84399999999999997</v>
      </c>
      <c r="G70" s="352" t="s">
        <v>630</v>
      </c>
      <c r="H70" s="352">
        <v>2842</v>
      </c>
      <c r="I70" s="352">
        <v>29.103000000000002</v>
      </c>
      <c r="N70" s="352">
        <v>11.57334</v>
      </c>
      <c r="O70" s="352">
        <v>57.206000000000003</v>
      </c>
      <c r="P70" s="352">
        <v>56.767000000000003</v>
      </c>
      <c r="S70" s="352" t="s">
        <v>619</v>
      </c>
      <c r="T70" s="352">
        <v>0</v>
      </c>
      <c r="U70" s="352" t="s">
        <v>620</v>
      </c>
      <c r="V70" s="352" t="s">
        <v>705</v>
      </c>
      <c r="X70" s="352" t="s">
        <v>705</v>
      </c>
      <c r="Y70" s="352">
        <v>3</v>
      </c>
      <c r="Z70" s="352">
        <v>83</v>
      </c>
      <c r="AA70" s="352">
        <v>147.19999999999999</v>
      </c>
      <c r="AB70" s="352">
        <v>64.2</v>
      </c>
      <c r="AC70" s="352">
        <v>0.439</v>
      </c>
      <c r="AG70" s="352">
        <v>1998</v>
      </c>
      <c r="AK70" s="352" t="s">
        <v>2617</v>
      </c>
      <c r="AL70" s="352" t="s">
        <v>1362</v>
      </c>
      <c r="AM70" s="352" t="s">
        <v>2690</v>
      </c>
      <c r="AS70" s="352">
        <v>0</v>
      </c>
      <c r="AT70" s="352">
        <v>0.7026502</v>
      </c>
      <c r="AW70" s="352" t="s">
        <v>2689</v>
      </c>
    </row>
    <row r="71" spans="1:49">
      <c r="A71" s="352" t="s">
        <v>826</v>
      </c>
      <c r="B71" s="352" t="s">
        <v>2614</v>
      </c>
      <c r="C71" s="352">
        <v>17</v>
      </c>
      <c r="D71" s="352" t="s">
        <v>233</v>
      </c>
      <c r="E71" s="352" t="s">
        <v>512</v>
      </c>
      <c r="F71" s="352">
        <v>0.84399999999999997</v>
      </c>
      <c r="G71" s="352" t="s">
        <v>634</v>
      </c>
      <c r="J71" s="352">
        <v>7094</v>
      </c>
      <c r="K71" s="352">
        <v>62.93</v>
      </c>
      <c r="N71" s="352">
        <v>76.301828900000004</v>
      </c>
      <c r="O71" s="352">
        <v>201.327</v>
      </c>
      <c r="Q71" s="352">
        <v>198.006</v>
      </c>
      <c r="S71" s="352" t="s">
        <v>635</v>
      </c>
      <c r="T71" s="352">
        <v>89</v>
      </c>
      <c r="U71" s="352" t="s">
        <v>620</v>
      </c>
      <c r="V71" s="352" t="s">
        <v>705</v>
      </c>
      <c r="X71" s="352" t="s">
        <v>705</v>
      </c>
      <c r="Y71" s="352">
        <v>4</v>
      </c>
      <c r="Z71" s="352">
        <v>198.8</v>
      </c>
      <c r="AA71" s="352">
        <v>291.89999999999998</v>
      </c>
      <c r="AB71" s="352">
        <v>93.1</v>
      </c>
      <c r="AD71" s="352">
        <v>2.4849999999999999</v>
      </c>
      <c r="AE71" s="352">
        <v>0.83699999999999997</v>
      </c>
      <c r="AH71" s="352">
        <v>9023</v>
      </c>
      <c r="AI71" s="352">
        <v>10012</v>
      </c>
      <c r="AN71" s="352" t="s">
        <v>694</v>
      </c>
      <c r="AO71" s="352" t="s">
        <v>738</v>
      </c>
      <c r="AP71" s="352" t="s">
        <v>2691</v>
      </c>
      <c r="AS71" s="352">
        <v>0</v>
      </c>
      <c r="AU71" s="352">
        <v>1.2547946000000001</v>
      </c>
      <c r="AW71" s="352" t="s">
        <v>2689</v>
      </c>
    </row>
    <row r="72" spans="1:49">
      <c r="A72" s="352" t="s">
        <v>828</v>
      </c>
      <c r="B72" s="352" t="s">
        <v>2614</v>
      </c>
      <c r="C72" s="352">
        <v>17</v>
      </c>
      <c r="D72" s="352" t="s">
        <v>233</v>
      </c>
      <c r="E72" s="352" t="s">
        <v>512</v>
      </c>
      <c r="F72" s="352">
        <v>0.84399999999999997</v>
      </c>
      <c r="J72" s="352">
        <v>6413</v>
      </c>
      <c r="K72" s="352">
        <v>-10.996</v>
      </c>
      <c r="O72" s="352">
        <v>182.70699999999999</v>
      </c>
      <c r="Q72" s="352">
        <v>179.846</v>
      </c>
      <c r="S72" s="352" t="s">
        <v>635</v>
      </c>
      <c r="T72" s="352">
        <v>89</v>
      </c>
      <c r="U72" s="352" t="s">
        <v>620</v>
      </c>
      <c r="V72" s="352" t="s">
        <v>705</v>
      </c>
      <c r="X72" s="352" t="s">
        <v>705</v>
      </c>
      <c r="Y72" s="352">
        <v>5</v>
      </c>
      <c r="Z72" s="352">
        <v>437.8</v>
      </c>
      <c r="AA72" s="352">
        <v>473</v>
      </c>
      <c r="AB72" s="352">
        <v>35.200000000000003</v>
      </c>
      <c r="AD72" s="352">
        <v>2.109</v>
      </c>
      <c r="AE72" s="352">
        <v>0.751</v>
      </c>
      <c r="AH72" s="352">
        <v>7518</v>
      </c>
      <c r="AI72" s="352">
        <v>8925</v>
      </c>
      <c r="AN72" s="352" t="s">
        <v>832</v>
      </c>
      <c r="AO72" s="352" t="s">
        <v>667</v>
      </c>
      <c r="AP72" s="352" t="s">
        <v>1126</v>
      </c>
      <c r="AS72" s="352">
        <v>0</v>
      </c>
      <c r="AU72" s="352">
        <v>1.1726928999999999</v>
      </c>
      <c r="AW72" s="352" t="s">
        <v>2689</v>
      </c>
    </row>
    <row r="73" spans="1:49">
      <c r="A73" s="352" t="s">
        <v>831</v>
      </c>
      <c r="B73" s="352" t="s">
        <v>2614</v>
      </c>
      <c r="C73" s="352">
        <v>17</v>
      </c>
      <c r="D73" s="352" t="s">
        <v>233</v>
      </c>
      <c r="E73" s="352" t="s">
        <v>512</v>
      </c>
      <c r="F73" s="352">
        <v>0.84399999999999997</v>
      </c>
      <c r="J73" s="352">
        <v>6400</v>
      </c>
      <c r="K73" s="352">
        <v>-11.5</v>
      </c>
      <c r="O73" s="352">
        <v>183.11099999999999</v>
      </c>
      <c r="Q73" s="352">
        <v>180.24600000000001</v>
      </c>
      <c r="S73" s="352" t="s">
        <v>635</v>
      </c>
      <c r="T73" s="352">
        <v>89</v>
      </c>
      <c r="U73" s="352" t="s">
        <v>620</v>
      </c>
      <c r="V73" s="352" t="s">
        <v>705</v>
      </c>
      <c r="X73" s="352" t="s">
        <v>705</v>
      </c>
      <c r="Y73" s="352">
        <v>6</v>
      </c>
      <c r="Z73" s="352">
        <v>488.1</v>
      </c>
      <c r="AA73" s="352">
        <v>523.29999999999995</v>
      </c>
      <c r="AB73" s="352">
        <v>35.200000000000003</v>
      </c>
      <c r="AD73" s="352">
        <v>2.113</v>
      </c>
      <c r="AE73" s="352">
        <v>0.753</v>
      </c>
      <c r="AH73" s="352">
        <v>7500</v>
      </c>
      <c r="AI73" s="352">
        <v>8904</v>
      </c>
      <c r="AN73" s="352" t="s">
        <v>666</v>
      </c>
      <c r="AO73" s="352" t="s">
        <v>667</v>
      </c>
      <c r="AP73" s="352" t="s">
        <v>1396</v>
      </c>
      <c r="AS73" s="352">
        <v>1</v>
      </c>
      <c r="AU73" s="352">
        <v>1.1721074</v>
      </c>
      <c r="AW73" s="352" t="s">
        <v>2689</v>
      </c>
    </row>
    <row r="74" spans="1:49">
      <c r="A74" s="352" t="s">
        <v>834</v>
      </c>
      <c r="B74" s="352" t="s">
        <v>2614</v>
      </c>
      <c r="C74" s="352">
        <v>18</v>
      </c>
      <c r="D74" s="352" t="s">
        <v>233</v>
      </c>
      <c r="E74" s="352" t="s">
        <v>512</v>
      </c>
      <c r="F74" s="352">
        <v>0.84399999999999997</v>
      </c>
      <c r="L74" s="352">
        <v>22659</v>
      </c>
      <c r="M74" s="352">
        <v>9.6</v>
      </c>
      <c r="O74" s="352">
        <v>131.78399999999999</v>
      </c>
      <c r="R74" s="352">
        <v>125.492</v>
      </c>
      <c r="S74" s="352" t="s">
        <v>645</v>
      </c>
      <c r="T74" s="352">
        <v>0</v>
      </c>
      <c r="U74" s="352" t="s">
        <v>646</v>
      </c>
      <c r="V74" s="352" t="s">
        <v>673</v>
      </c>
      <c r="X74" s="352" t="s">
        <v>675</v>
      </c>
      <c r="Y74" s="352">
        <v>1</v>
      </c>
      <c r="Z74" s="352">
        <v>29.7</v>
      </c>
      <c r="AA74" s="352">
        <v>83.4</v>
      </c>
      <c r="AB74" s="352">
        <v>53.7</v>
      </c>
      <c r="AF74" s="352">
        <v>6.2919999999999998</v>
      </c>
      <c r="AJ74" s="352">
        <v>4522</v>
      </c>
      <c r="AQ74" s="352" t="s">
        <v>2411</v>
      </c>
      <c r="AR74" s="352" t="s">
        <v>2692</v>
      </c>
      <c r="AS74" s="352">
        <v>1</v>
      </c>
      <c r="AV74" s="352">
        <v>5.0139566999999996</v>
      </c>
      <c r="AW74" s="352" t="s">
        <v>2693</v>
      </c>
    </row>
    <row r="75" spans="1:49">
      <c r="A75" s="352" t="s">
        <v>838</v>
      </c>
      <c r="B75" s="352" t="s">
        <v>2614</v>
      </c>
      <c r="C75" s="352">
        <v>18</v>
      </c>
      <c r="D75" s="352" t="s">
        <v>233</v>
      </c>
      <c r="E75" s="352" t="s">
        <v>512</v>
      </c>
      <c r="F75" s="352">
        <v>0.84399999999999997</v>
      </c>
      <c r="L75" s="352">
        <v>22583</v>
      </c>
      <c r="M75" s="352">
        <v>9.7720000000000002</v>
      </c>
      <c r="O75" s="352">
        <v>128.917</v>
      </c>
      <c r="R75" s="352">
        <v>122.76</v>
      </c>
      <c r="S75" s="352" t="s">
        <v>645</v>
      </c>
      <c r="T75" s="352">
        <v>0</v>
      </c>
      <c r="U75" s="352" t="s">
        <v>646</v>
      </c>
      <c r="V75" s="352" t="s">
        <v>673</v>
      </c>
      <c r="X75" s="352" t="s">
        <v>675</v>
      </c>
      <c r="Y75" s="352">
        <v>2</v>
      </c>
      <c r="Z75" s="352">
        <v>412.8</v>
      </c>
      <c r="AA75" s="352">
        <v>464.8</v>
      </c>
      <c r="AB75" s="352">
        <v>52</v>
      </c>
      <c r="AF75" s="352">
        <v>6.1559999999999997</v>
      </c>
      <c r="AJ75" s="352">
        <v>4505</v>
      </c>
      <c r="AQ75" s="352" t="s">
        <v>2315</v>
      </c>
      <c r="AR75" s="352" t="s">
        <v>1477</v>
      </c>
      <c r="AS75" s="352">
        <v>0</v>
      </c>
      <c r="AV75" s="352">
        <v>5.0147401</v>
      </c>
      <c r="AW75" s="352" t="s">
        <v>2693</v>
      </c>
    </row>
    <row r="76" spans="1:49">
      <c r="A76" s="352" t="s">
        <v>841</v>
      </c>
      <c r="B76" s="352" t="s">
        <v>2614</v>
      </c>
      <c r="C76" s="352">
        <v>19</v>
      </c>
      <c r="D76" s="352" t="s">
        <v>240</v>
      </c>
      <c r="E76" s="352" t="s">
        <v>21</v>
      </c>
      <c r="F76" s="352">
        <v>7.3999999999999996E-2</v>
      </c>
      <c r="H76" s="352">
        <v>10059</v>
      </c>
      <c r="I76" s="352">
        <v>0.42699999999999999</v>
      </c>
      <c r="O76" s="352">
        <v>183.953</v>
      </c>
      <c r="P76" s="352">
        <v>182.58099999999999</v>
      </c>
      <c r="S76" s="352" t="s">
        <v>619</v>
      </c>
      <c r="T76" s="352">
        <v>0</v>
      </c>
      <c r="U76" s="352" t="s">
        <v>620</v>
      </c>
      <c r="V76" s="352" t="s">
        <v>705</v>
      </c>
      <c r="X76" s="352" t="s">
        <v>705</v>
      </c>
      <c r="Y76" s="352">
        <v>1</v>
      </c>
      <c r="Z76" s="352">
        <v>13.2</v>
      </c>
      <c r="AA76" s="352">
        <v>38.4</v>
      </c>
      <c r="AB76" s="352">
        <v>25.2</v>
      </c>
      <c r="AC76" s="352">
        <v>1.3720000000000001</v>
      </c>
      <c r="AG76" s="352">
        <v>6869</v>
      </c>
      <c r="AK76" s="352" t="s">
        <v>1391</v>
      </c>
      <c r="AL76" s="352" t="s">
        <v>1358</v>
      </c>
      <c r="AM76" s="352" t="s">
        <v>863</v>
      </c>
      <c r="AS76" s="352">
        <v>0</v>
      </c>
      <c r="AT76" s="352">
        <v>0.68309600000000004</v>
      </c>
      <c r="AW76" s="352" t="s">
        <v>2694</v>
      </c>
    </row>
    <row r="77" spans="1:49">
      <c r="A77" s="352" t="s">
        <v>845</v>
      </c>
      <c r="B77" s="352" t="s">
        <v>2614</v>
      </c>
      <c r="C77" s="352">
        <v>19</v>
      </c>
      <c r="D77" s="352" t="s">
        <v>240</v>
      </c>
      <c r="E77" s="352" t="s">
        <v>21</v>
      </c>
      <c r="F77" s="352">
        <v>7.3999999999999996E-2</v>
      </c>
      <c r="H77" s="352">
        <v>10057</v>
      </c>
      <c r="I77" s="352">
        <v>0</v>
      </c>
      <c r="O77" s="352">
        <v>184.565</v>
      </c>
      <c r="P77" s="352">
        <v>183.18899999999999</v>
      </c>
      <c r="S77" s="352" t="s">
        <v>619</v>
      </c>
      <c r="T77" s="352">
        <v>0</v>
      </c>
      <c r="U77" s="352" t="s">
        <v>620</v>
      </c>
      <c r="V77" s="352" t="s">
        <v>705</v>
      </c>
      <c r="X77" s="352" t="s">
        <v>705</v>
      </c>
      <c r="Y77" s="352">
        <v>2</v>
      </c>
      <c r="Z77" s="352">
        <v>53.5</v>
      </c>
      <c r="AA77" s="352">
        <v>78.599999999999994</v>
      </c>
      <c r="AB77" s="352">
        <v>25.2</v>
      </c>
      <c r="AC77" s="352">
        <v>1.3759999999999999</v>
      </c>
      <c r="AG77" s="352">
        <v>6864</v>
      </c>
      <c r="AK77" s="352" t="s">
        <v>1340</v>
      </c>
      <c r="AL77" s="352" t="s">
        <v>1738</v>
      </c>
      <c r="AM77" s="352" t="s">
        <v>2671</v>
      </c>
      <c r="AS77" s="352">
        <v>1</v>
      </c>
      <c r="AT77" s="352">
        <v>0.68280459999999998</v>
      </c>
      <c r="AW77" s="352" t="s">
        <v>2694</v>
      </c>
    </row>
    <row r="78" spans="1:49">
      <c r="A78" s="352" t="s">
        <v>846</v>
      </c>
      <c r="B78" s="352" t="s">
        <v>2614</v>
      </c>
      <c r="C78" s="352">
        <v>19</v>
      </c>
      <c r="D78" s="352" t="s">
        <v>240</v>
      </c>
      <c r="E78" s="352" t="s">
        <v>21</v>
      </c>
      <c r="F78" s="352">
        <v>7.3999999999999996E-2</v>
      </c>
      <c r="J78" s="352">
        <v>6414</v>
      </c>
      <c r="K78" s="352">
        <v>-10.515000000000001</v>
      </c>
      <c r="O78" s="352">
        <v>182.53700000000001</v>
      </c>
      <c r="Q78" s="352">
        <v>179.67699999999999</v>
      </c>
      <c r="S78" s="352" t="s">
        <v>635</v>
      </c>
      <c r="T78" s="352">
        <v>89</v>
      </c>
      <c r="U78" s="352" t="s">
        <v>620</v>
      </c>
      <c r="V78" s="352" t="s">
        <v>705</v>
      </c>
      <c r="X78" s="352" t="s">
        <v>705</v>
      </c>
      <c r="Y78" s="352">
        <v>3</v>
      </c>
      <c r="Z78" s="352">
        <v>437.8</v>
      </c>
      <c r="AA78" s="352">
        <v>473</v>
      </c>
      <c r="AB78" s="352">
        <v>35.200000000000003</v>
      </c>
      <c r="AD78" s="352">
        <v>2.109</v>
      </c>
      <c r="AE78" s="352">
        <v>0.751</v>
      </c>
      <c r="AH78" s="352">
        <v>7522</v>
      </c>
      <c r="AI78" s="352">
        <v>8933</v>
      </c>
      <c r="AN78" s="352" t="s">
        <v>2030</v>
      </c>
      <c r="AO78" s="352" t="s">
        <v>721</v>
      </c>
      <c r="AP78" s="352" t="s">
        <v>2560</v>
      </c>
      <c r="AS78" s="352">
        <v>0</v>
      </c>
      <c r="AU78" s="352">
        <v>1.1735606999999999</v>
      </c>
      <c r="AW78" s="352" t="s">
        <v>2694</v>
      </c>
    </row>
    <row r="79" spans="1:49">
      <c r="A79" s="352" t="s">
        <v>849</v>
      </c>
      <c r="B79" s="352" t="s">
        <v>2614</v>
      </c>
      <c r="C79" s="352">
        <v>19</v>
      </c>
      <c r="D79" s="352" t="s">
        <v>240</v>
      </c>
      <c r="E79" s="352" t="s">
        <v>21</v>
      </c>
      <c r="F79" s="352">
        <v>7.3999999999999996E-2</v>
      </c>
      <c r="J79" s="352">
        <v>6394</v>
      </c>
      <c r="K79" s="352">
        <v>-11.5</v>
      </c>
      <c r="O79" s="352">
        <v>182.87799999999999</v>
      </c>
      <c r="Q79" s="352">
        <v>180.01599999999999</v>
      </c>
      <c r="S79" s="352" t="s">
        <v>635</v>
      </c>
      <c r="T79" s="352">
        <v>89</v>
      </c>
      <c r="U79" s="352" t="s">
        <v>620</v>
      </c>
      <c r="V79" s="352" t="s">
        <v>705</v>
      </c>
      <c r="X79" s="352" t="s">
        <v>705</v>
      </c>
      <c r="Y79" s="352">
        <v>4</v>
      </c>
      <c r="Z79" s="352">
        <v>488.1</v>
      </c>
      <c r="AA79" s="352">
        <v>523.29999999999995</v>
      </c>
      <c r="AB79" s="352">
        <v>35.200000000000003</v>
      </c>
      <c r="AD79" s="352">
        <v>2.1110000000000002</v>
      </c>
      <c r="AE79" s="352">
        <v>0.752</v>
      </c>
      <c r="AH79" s="352">
        <v>7493</v>
      </c>
      <c r="AI79" s="352">
        <v>8897</v>
      </c>
      <c r="AN79" s="352" t="s">
        <v>716</v>
      </c>
      <c r="AO79" s="352" t="s">
        <v>741</v>
      </c>
      <c r="AP79" s="352" t="s">
        <v>1216</v>
      </c>
      <c r="AS79" s="352">
        <v>1</v>
      </c>
      <c r="AU79" s="352">
        <v>1.172423</v>
      </c>
      <c r="AW79" s="352" t="s">
        <v>2694</v>
      </c>
    </row>
    <row r="80" spans="1:49">
      <c r="A80" s="352" t="s">
        <v>852</v>
      </c>
      <c r="B80" s="352" t="s">
        <v>2614</v>
      </c>
      <c r="C80" s="352">
        <v>20</v>
      </c>
      <c r="D80" s="352" t="s">
        <v>240</v>
      </c>
      <c r="E80" s="352" t="s">
        <v>21</v>
      </c>
      <c r="F80" s="352">
        <v>7.3999999999999996E-2</v>
      </c>
      <c r="L80" s="352">
        <v>22564</v>
      </c>
      <c r="M80" s="352">
        <v>9.6</v>
      </c>
      <c r="O80" s="352">
        <v>131.613</v>
      </c>
      <c r="R80" s="352">
        <v>125.328</v>
      </c>
      <c r="S80" s="352" t="s">
        <v>645</v>
      </c>
      <c r="T80" s="352">
        <v>0</v>
      </c>
      <c r="U80" s="352" t="s">
        <v>646</v>
      </c>
      <c r="V80" s="352" t="s">
        <v>673</v>
      </c>
      <c r="X80" s="352" t="s">
        <v>675</v>
      </c>
      <c r="Y80" s="352">
        <v>1</v>
      </c>
      <c r="Z80" s="352">
        <v>29.7</v>
      </c>
      <c r="AA80" s="352">
        <v>83.2</v>
      </c>
      <c r="AB80" s="352">
        <v>53.5</v>
      </c>
      <c r="AF80" s="352">
        <v>6.2850000000000001</v>
      </c>
      <c r="AJ80" s="352">
        <v>4502</v>
      </c>
      <c r="AQ80" s="352" t="s">
        <v>1185</v>
      </c>
      <c r="AR80" s="352" t="s">
        <v>2695</v>
      </c>
      <c r="AS80" s="352">
        <v>1</v>
      </c>
      <c r="AV80" s="352">
        <v>5.0144831999999999</v>
      </c>
      <c r="AW80" s="352" t="s">
        <v>2696</v>
      </c>
    </row>
    <row r="81" spans="1:49">
      <c r="A81" s="352" t="s">
        <v>856</v>
      </c>
      <c r="B81" s="352" t="s">
        <v>2614</v>
      </c>
      <c r="C81" s="352">
        <v>20</v>
      </c>
      <c r="D81" s="352" t="s">
        <v>240</v>
      </c>
      <c r="E81" s="352" t="s">
        <v>21</v>
      </c>
      <c r="F81" s="352">
        <v>7.3999999999999996E-2</v>
      </c>
      <c r="G81" s="352" t="s">
        <v>764</v>
      </c>
      <c r="L81" s="352">
        <v>4857</v>
      </c>
      <c r="M81" s="352">
        <v>20.507999999999999</v>
      </c>
      <c r="O81" s="352">
        <v>8.5289999999999999</v>
      </c>
      <c r="R81" s="352">
        <v>8.1180000000000003</v>
      </c>
      <c r="S81" s="352" t="s">
        <v>645</v>
      </c>
      <c r="T81" s="352">
        <v>0</v>
      </c>
      <c r="U81" s="352" t="s">
        <v>646</v>
      </c>
      <c r="V81" s="352" t="s">
        <v>673</v>
      </c>
      <c r="X81" s="352" t="s">
        <v>675</v>
      </c>
      <c r="Y81" s="352">
        <v>2</v>
      </c>
      <c r="Z81" s="352">
        <v>228.9</v>
      </c>
      <c r="AA81" s="352">
        <v>260.39999999999998</v>
      </c>
      <c r="AB81" s="352">
        <v>31.6</v>
      </c>
      <c r="AF81" s="352">
        <v>0.41099999999999998</v>
      </c>
      <c r="AJ81" s="352">
        <v>964</v>
      </c>
      <c r="AQ81" s="352" t="s">
        <v>1295</v>
      </c>
      <c r="AR81" s="352" t="s">
        <v>2697</v>
      </c>
      <c r="AS81" s="352">
        <v>0</v>
      </c>
      <c r="AV81" s="352">
        <v>5.0641894000000001</v>
      </c>
      <c r="AW81" s="352" t="s">
        <v>2696</v>
      </c>
    </row>
    <row r="82" spans="1:49">
      <c r="A82" s="352" t="s">
        <v>858</v>
      </c>
      <c r="B82" s="352" t="s">
        <v>2614</v>
      </c>
      <c r="C82" s="352">
        <v>20</v>
      </c>
      <c r="D82" s="352" t="s">
        <v>240</v>
      </c>
      <c r="E82" s="352" t="s">
        <v>21</v>
      </c>
      <c r="F82" s="352">
        <v>7.3999999999999996E-2</v>
      </c>
      <c r="L82" s="352">
        <v>22649</v>
      </c>
      <c r="M82" s="352">
        <v>9.8030000000000008</v>
      </c>
      <c r="O82" s="352">
        <v>129.453</v>
      </c>
      <c r="R82" s="352">
        <v>123.271</v>
      </c>
      <c r="S82" s="352" t="s">
        <v>645</v>
      </c>
      <c r="T82" s="352">
        <v>0</v>
      </c>
      <c r="U82" s="352" t="s">
        <v>646</v>
      </c>
      <c r="V82" s="352" t="s">
        <v>673</v>
      </c>
      <c r="X82" s="352" t="s">
        <v>675</v>
      </c>
      <c r="Y82" s="352">
        <v>3</v>
      </c>
      <c r="Z82" s="352">
        <v>412.8</v>
      </c>
      <c r="AA82" s="352">
        <v>465</v>
      </c>
      <c r="AB82" s="352">
        <v>52.3</v>
      </c>
      <c r="AF82" s="352">
        <v>6.1829999999999998</v>
      </c>
      <c r="AJ82" s="352">
        <v>4517</v>
      </c>
      <c r="AQ82" s="352" t="s">
        <v>1818</v>
      </c>
      <c r="AR82" s="352" t="s">
        <v>2698</v>
      </c>
      <c r="AS82" s="352">
        <v>0</v>
      </c>
      <c r="AV82" s="352">
        <v>5.0154101999999998</v>
      </c>
      <c r="AW82" s="352" t="s">
        <v>2696</v>
      </c>
    </row>
    <row r="83" spans="1:49">
      <c r="A83" s="352" t="s">
        <v>861</v>
      </c>
      <c r="B83" s="352" t="s">
        <v>2614</v>
      </c>
      <c r="C83" s="352">
        <v>21</v>
      </c>
      <c r="D83" s="352" t="s">
        <v>241</v>
      </c>
      <c r="E83" s="352" t="s">
        <v>21</v>
      </c>
      <c r="F83" s="352">
        <v>8.3000000000000004E-2</v>
      </c>
      <c r="H83" s="352">
        <v>10077</v>
      </c>
      <c r="I83" s="352">
        <v>0.42399999999999999</v>
      </c>
      <c r="O83" s="352">
        <v>184.3</v>
      </c>
      <c r="P83" s="352">
        <v>182.92599999999999</v>
      </c>
      <c r="S83" s="352" t="s">
        <v>619</v>
      </c>
      <c r="T83" s="352">
        <v>0</v>
      </c>
      <c r="U83" s="352" t="s">
        <v>620</v>
      </c>
      <c r="V83" s="352" t="s">
        <v>705</v>
      </c>
      <c r="X83" s="352" t="s">
        <v>705</v>
      </c>
      <c r="Y83" s="352">
        <v>1</v>
      </c>
      <c r="Z83" s="352">
        <v>13.2</v>
      </c>
      <c r="AA83" s="352">
        <v>38.4</v>
      </c>
      <c r="AB83" s="352">
        <v>25.2</v>
      </c>
      <c r="AC83" s="352">
        <v>1.375</v>
      </c>
      <c r="AG83" s="352">
        <v>6880</v>
      </c>
      <c r="AK83" s="352" t="s">
        <v>650</v>
      </c>
      <c r="AL83" s="352" t="s">
        <v>1032</v>
      </c>
      <c r="AM83" s="352" t="s">
        <v>925</v>
      </c>
      <c r="AS83" s="352">
        <v>0</v>
      </c>
      <c r="AT83" s="352">
        <v>0.68310579999999999</v>
      </c>
      <c r="AW83" s="352" t="s">
        <v>2699</v>
      </c>
    </row>
    <row r="84" spans="1:49">
      <c r="A84" s="352" t="s">
        <v>865</v>
      </c>
      <c r="B84" s="352" t="s">
        <v>2614</v>
      </c>
      <c r="C84" s="352">
        <v>21</v>
      </c>
      <c r="D84" s="352" t="s">
        <v>241</v>
      </c>
      <c r="E84" s="352" t="s">
        <v>21</v>
      </c>
      <c r="F84" s="352">
        <v>8.3000000000000004E-2</v>
      </c>
      <c r="H84" s="352">
        <v>10056</v>
      </c>
      <c r="I84" s="352">
        <v>0</v>
      </c>
      <c r="O84" s="352">
        <v>184.73</v>
      </c>
      <c r="P84" s="352">
        <v>183.352</v>
      </c>
      <c r="S84" s="352" t="s">
        <v>619</v>
      </c>
      <c r="T84" s="352">
        <v>0</v>
      </c>
      <c r="U84" s="352" t="s">
        <v>620</v>
      </c>
      <c r="V84" s="352" t="s">
        <v>705</v>
      </c>
      <c r="X84" s="352" t="s">
        <v>705</v>
      </c>
      <c r="Y84" s="352">
        <v>2</v>
      </c>
      <c r="Z84" s="352">
        <v>53.5</v>
      </c>
      <c r="AA84" s="352">
        <v>78.599999999999994</v>
      </c>
      <c r="AB84" s="352">
        <v>25.2</v>
      </c>
      <c r="AC84" s="352">
        <v>1.377</v>
      </c>
      <c r="AG84" s="352">
        <v>6864</v>
      </c>
      <c r="AK84" s="352" t="s">
        <v>1230</v>
      </c>
      <c r="AL84" s="352" t="s">
        <v>1325</v>
      </c>
      <c r="AM84" s="352" t="s">
        <v>2700</v>
      </c>
      <c r="AS84" s="352">
        <v>1</v>
      </c>
      <c r="AT84" s="352">
        <v>0.68281619999999998</v>
      </c>
      <c r="AW84" s="352" t="s">
        <v>2699</v>
      </c>
    </row>
    <row r="85" spans="1:49">
      <c r="A85" s="352" t="s">
        <v>868</v>
      </c>
      <c r="B85" s="352" t="s">
        <v>2614</v>
      </c>
      <c r="C85" s="352">
        <v>21</v>
      </c>
      <c r="D85" s="352" t="s">
        <v>241</v>
      </c>
      <c r="E85" s="352" t="s">
        <v>21</v>
      </c>
      <c r="F85" s="352">
        <v>8.3000000000000004E-2</v>
      </c>
      <c r="J85" s="352">
        <v>6423</v>
      </c>
      <c r="K85" s="352">
        <v>-10.473000000000001</v>
      </c>
      <c r="O85" s="352">
        <v>182.82900000000001</v>
      </c>
      <c r="Q85" s="352">
        <v>179.964</v>
      </c>
      <c r="S85" s="352" t="s">
        <v>635</v>
      </c>
      <c r="T85" s="352">
        <v>89</v>
      </c>
      <c r="U85" s="352" t="s">
        <v>620</v>
      </c>
      <c r="V85" s="352" t="s">
        <v>705</v>
      </c>
      <c r="X85" s="352" t="s">
        <v>705</v>
      </c>
      <c r="Y85" s="352">
        <v>3</v>
      </c>
      <c r="Z85" s="352">
        <v>437.8</v>
      </c>
      <c r="AA85" s="352">
        <v>473</v>
      </c>
      <c r="AB85" s="352">
        <v>35.200000000000003</v>
      </c>
      <c r="AD85" s="352">
        <v>2.1120000000000001</v>
      </c>
      <c r="AE85" s="352">
        <v>0.753</v>
      </c>
      <c r="AH85" s="352">
        <v>7534</v>
      </c>
      <c r="AI85" s="352">
        <v>8949</v>
      </c>
      <c r="AN85" s="352" t="s">
        <v>2030</v>
      </c>
      <c r="AO85" s="352" t="s">
        <v>642</v>
      </c>
      <c r="AP85" s="352" t="s">
        <v>1150</v>
      </c>
      <c r="AS85" s="352">
        <v>0</v>
      </c>
      <c r="AU85" s="352">
        <v>1.1736652000000001</v>
      </c>
      <c r="AW85" s="352" t="s">
        <v>2699</v>
      </c>
    </row>
    <row r="86" spans="1:49">
      <c r="A86" s="352" t="s">
        <v>871</v>
      </c>
      <c r="B86" s="352" t="s">
        <v>2614</v>
      </c>
      <c r="C86" s="352">
        <v>21</v>
      </c>
      <c r="D86" s="352" t="s">
        <v>241</v>
      </c>
      <c r="E86" s="352" t="s">
        <v>21</v>
      </c>
      <c r="F86" s="352">
        <v>8.3000000000000004E-2</v>
      </c>
      <c r="J86" s="352">
        <v>6422</v>
      </c>
      <c r="K86" s="352">
        <v>-11.5</v>
      </c>
      <c r="O86" s="352">
        <v>183.29400000000001</v>
      </c>
      <c r="Q86" s="352">
        <v>180.42500000000001</v>
      </c>
      <c r="S86" s="352" t="s">
        <v>635</v>
      </c>
      <c r="T86" s="352">
        <v>89</v>
      </c>
      <c r="U86" s="352" t="s">
        <v>620</v>
      </c>
      <c r="V86" s="352" t="s">
        <v>705</v>
      </c>
      <c r="X86" s="352" t="s">
        <v>705</v>
      </c>
      <c r="Y86" s="352">
        <v>4</v>
      </c>
      <c r="Z86" s="352">
        <v>488.1</v>
      </c>
      <c r="AA86" s="352">
        <v>523.29999999999995</v>
      </c>
      <c r="AB86" s="352">
        <v>35.200000000000003</v>
      </c>
      <c r="AD86" s="352">
        <v>2.1150000000000002</v>
      </c>
      <c r="AE86" s="352">
        <v>0.754</v>
      </c>
      <c r="AH86" s="352">
        <v>7527</v>
      </c>
      <c r="AI86" s="352">
        <v>8937</v>
      </c>
      <c r="AN86" s="352" t="s">
        <v>755</v>
      </c>
      <c r="AO86" s="352" t="s">
        <v>717</v>
      </c>
      <c r="AP86" s="352" t="s">
        <v>1942</v>
      </c>
      <c r="AS86" s="352">
        <v>1</v>
      </c>
      <c r="AU86" s="352">
        <v>1.1724806999999999</v>
      </c>
      <c r="AW86" s="352" t="s">
        <v>2699</v>
      </c>
    </row>
    <row r="87" spans="1:49">
      <c r="A87" s="352" t="s">
        <v>873</v>
      </c>
      <c r="B87" s="352" t="s">
        <v>2614</v>
      </c>
      <c r="C87" s="352">
        <v>22</v>
      </c>
      <c r="D87" s="352" t="s">
        <v>241</v>
      </c>
      <c r="E87" s="352" t="s">
        <v>21</v>
      </c>
      <c r="F87" s="352">
        <v>8.3000000000000004E-2</v>
      </c>
      <c r="L87" s="352">
        <v>22697</v>
      </c>
      <c r="M87" s="352">
        <v>9.6</v>
      </c>
      <c r="O87" s="352">
        <v>131.86600000000001</v>
      </c>
      <c r="R87" s="352">
        <v>125.57</v>
      </c>
      <c r="S87" s="352" t="s">
        <v>645</v>
      </c>
      <c r="T87" s="352">
        <v>0</v>
      </c>
      <c r="U87" s="352" t="s">
        <v>646</v>
      </c>
      <c r="V87" s="352" t="s">
        <v>673</v>
      </c>
      <c r="X87" s="352" t="s">
        <v>675</v>
      </c>
      <c r="Y87" s="352">
        <v>1</v>
      </c>
      <c r="Z87" s="352">
        <v>29.5</v>
      </c>
      <c r="AA87" s="352">
        <v>83.4</v>
      </c>
      <c r="AB87" s="352">
        <v>53.9</v>
      </c>
      <c r="AF87" s="352">
        <v>6.2960000000000003</v>
      </c>
      <c r="AJ87" s="352">
        <v>4529</v>
      </c>
      <c r="AQ87" s="352" t="s">
        <v>2516</v>
      </c>
      <c r="AR87" s="352" t="s">
        <v>2701</v>
      </c>
      <c r="AS87" s="352">
        <v>1</v>
      </c>
      <c r="AV87" s="352">
        <v>5.0138638999999996</v>
      </c>
      <c r="AW87" s="352" t="s">
        <v>2702</v>
      </c>
    </row>
    <row r="88" spans="1:49">
      <c r="A88" s="352" t="s">
        <v>877</v>
      </c>
      <c r="B88" s="352" t="s">
        <v>2614</v>
      </c>
      <c r="C88" s="352">
        <v>22</v>
      </c>
      <c r="D88" s="352" t="s">
        <v>241</v>
      </c>
      <c r="E88" s="352" t="s">
        <v>21</v>
      </c>
      <c r="F88" s="352">
        <v>8.3000000000000004E-2</v>
      </c>
      <c r="G88" s="352" t="s">
        <v>764</v>
      </c>
      <c r="L88" s="352">
        <v>4942</v>
      </c>
      <c r="M88" s="352">
        <v>20.538</v>
      </c>
      <c r="O88" s="352">
        <v>8.5459999999999994</v>
      </c>
      <c r="R88" s="352">
        <v>8.1340000000000003</v>
      </c>
      <c r="S88" s="352" t="s">
        <v>645</v>
      </c>
      <c r="T88" s="352">
        <v>0</v>
      </c>
      <c r="U88" s="352" t="s">
        <v>646</v>
      </c>
      <c r="V88" s="352" t="s">
        <v>673</v>
      </c>
      <c r="X88" s="352" t="s">
        <v>675</v>
      </c>
      <c r="Y88" s="352">
        <v>2</v>
      </c>
      <c r="Z88" s="352">
        <v>226.8</v>
      </c>
      <c r="AA88" s="352">
        <v>257.7</v>
      </c>
      <c r="AB88" s="352">
        <v>30.9</v>
      </c>
      <c r="AF88" s="352">
        <v>0.41199999999999998</v>
      </c>
      <c r="AJ88" s="352">
        <v>980</v>
      </c>
      <c r="AQ88" s="352" t="s">
        <v>862</v>
      </c>
      <c r="AR88" s="352" t="s">
        <v>2703</v>
      </c>
      <c r="AS88" s="352">
        <v>0</v>
      </c>
      <c r="AV88" s="352">
        <v>5.0637008999999997</v>
      </c>
      <c r="AW88" s="352" t="s">
        <v>2702</v>
      </c>
    </row>
    <row r="89" spans="1:49">
      <c r="A89" s="352" t="s">
        <v>879</v>
      </c>
      <c r="B89" s="352" t="s">
        <v>2614</v>
      </c>
      <c r="C89" s="352">
        <v>22</v>
      </c>
      <c r="D89" s="352" t="s">
        <v>241</v>
      </c>
      <c r="E89" s="352" t="s">
        <v>21</v>
      </c>
      <c r="F89" s="352">
        <v>8.3000000000000004E-2</v>
      </c>
      <c r="L89" s="352">
        <v>22653</v>
      </c>
      <c r="M89" s="352">
        <v>9.8089999999999993</v>
      </c>
      <c r="O89" s="352">
        <v>129.85300000000001</v>
      </c>
      <c r="R89" s="352">
        <v>123.652</v>
      </c>
      <c r="S89" s="352" t="s">
        <v>645</v>
      </c>
      <c r="T89" s="352">
        <v>0</v>
      </c>
      <c r="U89" s="352" t="s">
        <v>646</v>
      </c>
      <c r="V89" s="352" t="s">
        <v>673</v>
      </c>
      <c r="X89" s="352" t="s">
        <v>675</v>
      </c>
      <c r="Y89" s="352">
        <v>3</v>
      </c>
      <c r="Z89" s="352">
        <v>412.8</v>
      </c>
      <c r="AA89" s="352">
        <v>465.2</v>
      </c>
      <c r="AB89" s="352">
        <v>52.5</v>
      </c>
      <c r="AF89" s="352">
        <v>6.2009999999999996</v>
      </c>
      <c r="AJ89" s="352">
        <v>4519</v>
      </c>
      <c r="AQ89" s="352" t="s">
        <v>1255</v>
      </c>
      <c r="AR89" s="352" t="s">
        <v>2704</v>
      </c>
      <c r="AS89" s="352">
        <v>0</v>
      </c>
      <c r="AV89" s="352">
        <v>5.0148161</v>
      </c>
      <c r="AW89" s="352" t="s">
        <v>2702</v>
      </c>
    </row>
    <row r="90" spans="1:49">
      <c r="A90" s="352" t="s">
        <v>882</v>
      </c>
      <c r="B90" s="352" t="s">
        <v>2614</v>
      </c>
      <c r="C90" s="352">
        <v>23</v>
      </c>
      <c r="D90" s="352" t="s">
        <v>244</v>
      </c>
      <c r="E90" s="352" t="s">
        <v>23</v>
      </c>
      <c r="F90" s="352">
        <v>0.04</v>
      </c>
      <c r="H90" s="352">
        <v>10068</v>
      </c>
      <c r="I90" s="352">
        <v>0.43099999999999999</v>
      </c>
      <c r="O90" s="352">
        <v>184.04</v>
      </c>
      <c r="P90" s="352">
        <v>182.66800000000001</v>
      </c>
      <c r="S90" s="352" t="s">
        <v>619</v>
      </c>
      <c r="T90" s="352">
        <v>0</v>
      </c>
      <c r="U90" s="352" t="s">
        <v>620</v>
      </c>
      <c r="V90" s="352" t="s">
        <v>705</v>
      </c>
      <c r="X90" s="352" t="s">
        <v>705</v>
      </c>
      <c r="Y90" s="352">
        <v>1</v>
      </c>
      <c r="Z90" s="352">
        <v>13.2</v>
      </c>
      <c r="AA90" s="352">
        <v>38.4</v>
      </c>
      <c r="AB90" s="352">
        <v>25.2</v>
      </c>
      <c r="AC90" s="352">
        <v>1.373</v>
      </c>
      <c r="AG90" s="352">
        <v>6876</v>
      </c>
      <c r="AK90" s="352" t="s">
        <v>1461</v>
      </c>
      <c r="AL90" s="352" t="s">
        <v>2094</v>
      </c>
      <c r="AM90" s="352" t="s">
        <v>2705</v>
      </c>
      <c r="AS90" s="352">
        <v>0</v>
      </c>
      <c r="AT90" s="352">
        <v>0.68313829999999998</v>
      </c>
      <c r="AW90" s="352" t="s">
        <v>2706</v>
      </c>
    </row>
    <row r="91" spans="1:49">
      <c r="A91" s="352" t="s">
        <v>887</v>
      </c>
      <c r="B91" s="352" t="s">
        <v>2614</v>
      </c>
      <c r="C91" s="352">
        <v>23</v>
      </c>
      <c r="D91" s="352" t="s">
        <v>244</v>
      </c>
      <c r="E91" s="352" t="s">
        <v>23</v>
      </c>
      <c r="F91" s="352">
        <v>0.04</v>
      </c>
      <c r="H91" s="352">
        <v>10065</v>
      </c>
      <c r="I91" s="352">
        <v>0</v>
      </c>
      <c r="O91" s="352">
        <v>184.708</v>
      </c>
      <c r="P91" s="352">
        <v>183.33099999999999</v>
      </c>
      <c r="S91" s="352" t="s">
        <v>619</v>
      </c>
      <c r="T91" s="352">
        <v>0</v>
      </c>
      <c r="U91" s="352" t="s">
        <v>620</v>
      </c>
      <c r="V91" s="352" t="s">
        <v>705</v>
      </c>
      <c r="X91" s="352" t="s">
        <v>705</v>
      </c>
      <c r="Y91" s="352">
        <v>2</v>
      </c>
      <c r="Z91" s="352">
        <v>53.5</v>
      </c>
      <c r="AA91" s="352">
        <v>78.599999999999994</v>
      </c>
      <c r="AB91" s="352">
        <v>25.2</v>
      </c>
      <c r="AC91" s="352">
        <v>1.377</v>
      </c>
      <c r="AG91" s="352">
        <v>6870</v>
      </c>
      <c r="AK91" s="352" t="s">
        <v>1766</v>
      </c>
      <c r="AL91" s="352" t="s">
        <v>1392</v>
      </c>
      <c r="AM91" s="352" t="s">
        <v>2707</v>
      </c>
      <c r="AS91" s="352">
        <v>1</v>
      </c>
      <c r="AT91" s="352">
        <v>0.68284429999999996</v>
      </c>
      <c r="AW91" s="352" t="s">
        <v>2706</v>
      </c>
    </row>
    <row r="92" spans="1:49">
      <c r="A92" s="352" t="s">
        <v>889</v>
      </c>
      <c r="B92" s="352" t="s">
        <v>2614</v>
      </c>
      <c r="C92" s="352">
        <v>23</v>
      </c>
      <c r="D92" s="352" t="s">
        <v>244</v>
      </c>
      <c r="E92" s="352" t="s">
        <v>23</v>
      </c>
      <c r="F92" s="352">
        <v>0.04</v>
      </c>
      <c r="J92" s="352">
        <v>6432</v>
      </c>
      <c r="K92" s="352">
        <v>-10.472</v>
      </c>
      <c r="O92" s="352">
        <v>183.1</v>
      </c>
      <c r="Q92" s="352">
        <v>180.23</v>
      </c>
      <c r="S92" s="352" t="s">
        <v>635</v>
      </c>
      <c r="T92" s="352">
        <v>89</v>
      </c>
      <c r="U92" s="352" t="s">
        <v>620</v>
      </c>
      <c r="V92" s="352" t="s">
        <v>705</v>
      </c>
      <c r="X92" s="352" t="s">
        <v>705</v>
      </c>
      <c r="Y92" s="352">
        <v>3</v>
      </c>
      <c r="Z92" s="352">
        <v>437.8</v>
      </c>
      <c r="AA92" s="352">
        <v>473</v>
      </c>
      <c r="AB92" s="352">
        <v>35.200000000000003</v>
      </c>
      <c r="AD92" s="352">
        <v>2.1150000000000002</v>
      </c>
      <c r="AE92" s="352">
        <v>0.754</v>
      </c>
      <c r="AH92" s="352">
        <v>7544</v>
      </c>
      <c r="AI92" s="352">
        <v>8962</v>
      </c>
      <c r="AN92" s="352" t="s">
        <v>2030</v>
      </c>
      <c r="AO92" s="352" t="s">
        <v>642</v>
      </c>
      <c r="AP92" s="352" t="s">
        <v>2376</v>
      </c>
      <c r="AS92" s="352">
        <v>0</v>
      </c>
      <c r="AU92" s="352">
        <v>1.1737384</v>
      </c>
      <c r="AW92" s="352" t="s">
        <v>2706</v>
      </c>
    </row>
    <row r="93" spans="1:49">
      <c r="A93" s="352" t="s">
        <v>893</v>
      </c>
      <c r="B93" s="352" t="s">
        <v>2614</v>
      </c>
      <c r="C93" s="352">
        <v>23</v>
      </c>
      <c r="D93" s="352" t="s">
        <v>244</v>
      </c>
      <c r="E93" s="352" t="s">
        <v>23</v>
      </c>
      <c r="F93" s="352">
        <v>0.04</v>
      </c>
      <c r="J93" s="352">
        <v>6416</v>
      </c>
      <c r="K93" s="352">
        <v>-11.5</v>
      </c>
      <c r="O93" s="352">
        <v>183.83799999999999</v>
      </c>
      <c r="Q93" s="352">
        <v>180.96100000000001</v>
      </c>
      <c r="S93" s="352" t="s">
        <v>635</v>
      </c>
      <c r="T93" s="352">
        <v>89</v>
      </c>
      <c r="U93" s="352" t="s">
        <v>620</v>
      </c>
      <c r="V93" s="352" t="s">
        <v>705</v>
      </c>
      <c r="X93" s="352" t="s">
        <v>705</v>
      </c>
      <c r="Y93" s="352">
        <v>4</v>
      </c>
      <c r="Z93" s="352">
        <v>488.1</v>
      </c>
      <c r="AA93" s="352">
        <v>523.29999999999995</v>
      </c>
      <c r="AB93" s="352">
        <v>35.200000000000003</v>
      </c>
      <c r="AD93" s="352">
        <v>2.1219999999999999</v>
      </c>
      <c r="AE93" s="352">
        <v>0.75600000000000001</v>
      </c>
      <c r="AH93" s="352">
        <v>7520</v>
      </c>
      <c r="AI93" s="352">
        <v>8930</v>
      </c>
      <c r="AN93" s="352" t="s">
        <v>755</v>
      </c>
      <c r="AO93" s="352" t="s">
        <v>717</v>
      </c>
      <c r="AP93" s="352" t="s">
        <v>2708</v>
      </c>
      <c r="AS93" s="352">
        <v>1</v>
      </c>
      <c r="AU93" s="352">
        <v>1.1725524000000001</v>
      </c>
      <c r="AW93" s="352" t="s">
        <v>2706</v>
      </c>
    </row>
    <row r="94" spans="1:49">
      <c r="A94" s="352" t="s">
        <v>895</v>
      </c>
      <c r="B94" s="352" t="s">
        <v>2614</v>
      </c>
      <c r="C94" s="352">
        <v>24</v>
      </c>
      <c r="D94" s="352" t="s">
        <v>244</v>
      </c>
      <c r="E94" s="352" t="s">
        <v>23</v>
      </c>
      <c r="F94" s="352">
        <v>0.04</v>
      </c>
      <c r="L94" s="352">
        <v>22805</v>
      </c>
      <c r="M94" s="352">
        <v>9.6</v>
      </c>
      <c r="O94" s="352">
        <v>132.45400000000001</v>
      </c>
      <c r="R94" s="352">
        <v>126.13</v>
      </c>
      <c r="S94" s="352" t="s">
        <v>645</v>
      </c>
      <c r="T94" s="352">
        <v>0</v>
      </c>
      <c r="U94" s="352" t="s">
        <v>646</v>
      </c>
      <c r="V94" s="352" t="s">
        <v>673</v>
      </c>
      <c r="X94" s="352" t="s">
        <v>675</v>
      </c>
      <c r="Y94" s="352">
        <v>1</v>
      </c>
      <c r="Z94" s="352">
        <v>29.7</v>
      </c>
      <c r="AA94" s="352">
        <v>83.4</v>
      </c>
      <c r="AB94" s="352">
        <v>53.7</v>
      </c>
      <c r="AF94" s="352">
        <v>6.3239999999999998</v>
      </c>
      <c r="AJ94" s="352">
        <v>4551</v>
      </c>
      <c r="AQ94" s="352" t="s">
        <v>2577</v>
      </c>
      <c r="AR94" s="352" t="s">
        <v>2709</v>
      </c>
      <c r="AS94" s="352">
        <v>1</v>
      </c>
      <c r="AV94" s="352">
        <v>5.0137466000000002</v>
      </c>
      <c r="AW94" s="352" t="s">
        <v>2710</v>
      </c>
    </row>
    <row r="95" spans="1:49">
      <c r="A95" s="352" t="s">
        <v>899</v>
      </c>
      <c r="B95" s="352" t="s">
        <v>2614</v>
      </c>
      <c r="C95" s="352">
        <v>24</v>
      </c>
      <c r="D95" s="352" t="s">
        <v>244</v>
      </c>
      <c r="E95" s="352" t="s">
        <v>23</v>
      </c>
      <c r="F95" s="352">
        <v>0.04</v>
      </c>
      <c r="G95" s="352" t="s">
        <v>764</v>
      </c>
      <c r="L95" s="352">
        <v>2241</v>
      </c>
      <c r="M95" s="352">
        <v>11.427</v>
      </c>
      <c r="O95" s="352">
        <v>4.2060000000000004</v>
      </c>
      <c r="R95" s="352">
        <v>4.0049999999999999</v>
      </c>
      <c r="S95" s="352" t="s">
        <v>645</v>
      </c>
      <c r="T95" s="352">
        <v>0</v>
      </c>
      <c r="U95" s="352" t="s">
        <v>646</v>
      </c>
      <c r="V95" s="352" t="s">
        <v>673</v>
      </c>
      <c r="X95" s="352" t="s">
        <v>675</v>
      </c>
      <c r="Y95" s="352">
        <v>2</v>
      </c>
      <c r="Z95" s="352">
        <v>227.2</v>
      </c>
      <c r="AA95" s="352">
        <v>255.6</v>
      </c>
      <c r="AB95" s="352">
        <v>28.4</v>
      </c>
      <c r="AF95" s="352">
        <v>0.20100000000000001</v>
      </c>
      <c r="AJ95" s="352">
        <v>449</v>
      </c>
      <c r="AQ95" s="352" t="s">
        <v>707</v>
      </c>
      <c r="AR95" s="352" t="s">
        <v>2711</v>
      </c>
      <c r="AS95" s="352">
        <v>0</v>
      </c>
      <c r="AV95" s="352">
        <v>5.0220704999999999</v>
      </c>
      <c r="AW95" s="352" t="s">
        <v>2710</v>
      </c>
    </row>
    <row r="96" spans="1:49">
      <c r="A96" s="352" t="s">
        <v>901</v>
      </c>
      <c r="B96" s="352" t="s">
        <v>2614</v>
      </c>
      <c r="C96" s="352">
        <v>24</v>
      </c>
      <c r="D96" s="352" t="s">
        <v>244</v>
      </c>
      <c r="E96" s="352" t="s">
        <v>23</v>
      </c>
      <c r="F96" s="352">
        <v>0.04</v>
      </c>
      <c r="L96" s="352">
        <v>22647</v>
      </c>
      <c r="M96" s="352">
        <v>9.843</v>
      </c>
      <c r="O96" s="352">
        <v>129.447</v>
      </c>
      <c r="R96" s="352">
        <v>123.265</v>
      </c>
      <c r="S96" s="352" t="s">
        <v>645</v>
      </c>
      <c r="T96" s="352">
        <v>0</v>
      </c>
      <c r="U96" s="352" t="s">
        <v>646</v>
      </c>
      <c r="V96" s="352" t="s">
        <v>673</v>
      </c>
      <c r="X96" s="352" t="s">
        <v>675</v>
      </c>
      <c r="Y96" s="352">
        <v>3</v>
      </c>
      <c r="Z96" s="352">
        <v>412.8</v>
      </c>
      <c r="AA96" s="352">
        <v>465</v>
      </c>
      <c r="AB96" s="352">
        <v>52.3</v>
      </c>
      <c r="AF96" s="352">
        <v>6.1820000000000004</v>
      </c>
      <c r="AJ96" s="352">
        <v>4518</v>
      </c>
      <c r="AQ96" s="352" t="s">
        <v>1682</v>
      </c>
      <c r="AR96" s="352" t="s">
        <v>2712</v>
      </c>
      <c r="AS96" s="352">
        <v>0</v>
      </c>
      <c r="AV96" s="352">
        <v>5.0148536000000004</v>
      </c>
      <c r="AW96" s="352" t="s">
        <v>2710</v>
      </c>
    </row>
    <row r="97" spans="1:49">
      <c r="A97" s="352" t="s">
        <v>904</v>
      </c>
      <c r="B97" s="352" t="s">
        <v>2614</v>
      </c>
      <c r="C97" s="352">
        <v>25</v>
      </c>
      <c r="D97" s="352" t="s">
        <v>245</v>
      </c>
      <c r="E97" s="352" t="s">
        <v>23</v>
      </c>
      <c r="F97" s="352">
        <v>7.9000000000000001E-2</v>
      </c>
      <c r="H97" s="352">
        <v>10053</v>
      </c>
      <c r="I97" s="352">
        <v>0.42</v>
      </c>
      <c r="O97" s="352">
        <v>184.21299999999999</v>
      </c>
      <c r="P97" s="352">
        <v>182.84</v>
      </c>
      <c r="S97" s="352" t="s">
        <v>619</v>
      </c>
      <c r="T97" s="352">
        <v>0</v>
      </c>
      <c r="U97" s="352" t="s">
        <v>620</v>
      </c>
      <c r="V97" s="352" t="s">
        <v>705</v>
      </c>
      <c r="X97" s="352" t="s">
        <v>705</v>
      </c>
      <c r="Y97" s="352">
        <v>1</v>
      </c>
      <c r="Z97" s="352">
        <v>13.2</v>
      </c>
      <c r="AA97" s="352">
        <v>38.4</v>
      </c>
      <c r="AB97" s="352">
        <v>25.2</v>
      </c>
      <c r="AC97" s="352">
        <v>1.3740000000000001</v>
      </c>
      <c r="AG97" s="352">
        <v>6866</v>
      </c>
      <c r="AK97" s="352" t="s">
        <v>1461</v>
      </c>
      <c r="AL97" s="352" t="s">
        <v>2094</v>
      </c>
      <c r="AM97" s="352" t="s">
        <v>2713</v>
      </c>
      <c r="AS97" s="352">
        <v>0</v>
      </c>
      <c r="AT97" s="352">
        <v>0.68312459999999997</v>
      </c>
      <c r="AW97" s="352" t="s">
        <v>2714</v>
      </c>
    </row>
    <row r="98" spans="1:49">
      <c r="A98" s="352" t="s">
        <v>907</v>
      </c>
      <c r="B98" s="352" t="s">
        <v>2614</v>
      </c>
      <c r="C98" s="352">
        <v>25</v>
      </c>
      <c r="D98" s="352" t="s">
        <v>245</v>
      </c>
      <c r="E98" s="352" t="s">
        <v>23</v>
      </c>
      <c r="F98" s="352">
        <v>7.9000000000000001E-2</v>
      </c>
      <c r="H98" s="352">
        <v>10065</v>
      </c>
      <c r="I98" s="352">
        <v>0</v>
      </c>
      <c r="O98" s="352">
        <v>184.654</v>
      </c>
      <c r="P98" s="352">
        <v>183.27699999999999</v>
      </c>
      <c r="S98" s="352" t="s">
        <v>619</v>
      </c>
      <c r="T98" s="352">
        <v>0</v>
      </c>
      <c r="U98" s="352" t="s">
        <v>620</v>
      </c>
      <c r="V98" s="352" t="s">
        <v>705</v>
      </c>
      <c r="X98" s="352" t="s">
        <v>705</v>
      </c>
      <c r="Y98" s="352">
        <v>2</v>
      </c>
      <c r="Z98" s="352">
        <v>53.5</v>
      </c>
      <c r="AA98" s="352">
        <v>78.599999999999994</v>
      </c>
      <c r="AB98" s="352">
        <v>25.2</v>
      </c>
      <c r="AC98" s="352">
        <v>1.377</v>
      </c>
      <c r="AG98" s="352">
        <v>6870</v>
      </c>
      <c r="AK98" s="352" t="s">
        <v>1766</v>
      </c>
      <c r="AL98" s="352" t="s">
        <v>1392</v>
      </c>
      <c r="AM98" s="352" t="s">
        <v>2715</v>
      </c>
      <c r="AS98" s="352">
        <v>1</v>
      </c>
      <c r="AT98" s="352">
        <v>0.68283749999999999</v>
      </c>
      <c r="AW98" s="352" t="s">
        <v>2714</v>
      </c>
    </row>
    <row r="99" spans="1:49">
      <c r="A99" s="352" t="s">
        <v>910</v>
      </c>
      <c r="B99" s="352" t="s">
        <v>2614</v>
      </c>
      <c r="C99" s="352">
        <v>25</v>
      </c>
      <c r="D99" s="352" t="s">
        <v>245</v>
      </c>
      <c r="E99" s="352" t="s">
        <v>23</v>
      </c>
      <c r="F99" s="352">
        <v>7.9000000000000001E-2</v>
      </c>
      <c r="J99" s="352">
        <v>6424</v>
      </c>
      <c r="K99" s="352">
        <v>-10.476000000000001</v>
      </c>
      <c r="O99" s="352">
        <v>182.59299999999999</v>
      </c>
      <c r="Q99" s="352">
        <v>179.73099999999999</v>
      </c>
      <c r="S99" s="352" t="s">
        <v>635</v>
      </c>
      <c r="T99" s="352">
        <v>89</v>
      </c>
      <c r="U99" s="352" t="s">
        <v>620</v>
      </c>
      <c r="V99" s="352" t="s">
        <v>705</v>
      </c>
      <c r="X99" s="352" t="s">
        <v>705</v>
      </c>
      <c r="Y99" s="352">
        <v>3</v>
      </c>
      <c r="Z99" s="352">
        <v>437.8</v>
      </c>
      <c r="AA99" s="352">
        <v>473</v>
      </c>
      <c r="AB99" s="352">
        <v>35.200000000000003</v>
      </c>
      <c r="AD99" s="352">
        <v>2.109</v>
      </c>
      <c r="AE99" s="352">
        <v>0.752</v>
      </c>
      <c r="AH99" s="352">
        <v>7535</v>
      </c>
      <c r="AI99" s="352">
        <v>8951</v>
      </c>
      <c r="AN99" s="352" t="s">
        <v>2030</v>
      </c>
      <c r="AO99" s="352" t="s">
        <v>721</v>
      </c>
      <c r="AP99" s="352" t="s">
        <v>2512</v>
      </c>
      <c r="AS99" s="352">
        <v>0</v>
      </c>
      <c r="AU99" s="352">
        <v>1.1736800000000001</v>
      </c>
      <c r="AW99" s="352" t="s">
        <v>2714</v>
      </c>
    </row>
    <row r="100" spans="1:49">
      <c r="A100" s="352" t="s">
        <v>912</v>
      </c>
      <c r="B100" s="352" t="s">
        <v>2614</v>
      </c>
      <c r="C100" s="352">
        <v>25</v>
      </c>
      <c r="D100" s="352" t="s">
        <v>245</v>
      </c>
      <c r="E100" s="352" t="s">
        <v>23</v>
      </c>
      <c r="F100" s="352">
        <v>7.9000000000000001E-2</v>
      </c>
      <c r="J100" s="352">
        <v>6409</v>
      </c>
      <c r="K100" s="352">
        <v>-11.5</v>
      </c>
      <c r="O100" s="352">
        <v>183.166</v>
      </c>
      <c r="Q100" s="352">
        <v>180.298</v>
      </c>
      <c r="S100" s="352" t="s">
        <v>635</v>
      </c>
      <c r="T100" s="352">
        <v>89</v>
      </c>
      <c r="U100" s="352" t="s">
        <v>620</v>
      </c>
      <c r="V100" s="352" t="s">
        <v>705</v>
      </c>
      <c r="X100" s="352" t="s">
        <v>705</v>
      </c>
      <c r="Y100" s="352">
        <v>4</v>
      </c>
      <c r="Z100" s="352">
        <v>488.1</v>
      </c>
      <c r="AA100" s="352">
        <v>523.29999999999995</v>
      </c>
      <c r="AB100" s="352">
        <v>35.200000000000003</v>
      </c>
      <c r="AD100" s="352">
        <v>2.1139999999999999</v>
      </c>
      <c r="AE100" s="352">
        <v>0.753</v>
      </c>
      <c r="AH100" s="352">
        <v>7512</v>
      </c>
      <c r="AI100" s="352">
        <v>8921</v>
      </c>
      <c r="AN100" s="352" t="s">
        <v>755</v>
      </c>
      <c r="AO100" s="352" t="s">
        <v>717</v>
      </c>
      <c r="AP100" s="352" t="s">
        <v>1991</v>
      </c>
      <c r="AS100" s="352">
        <v>1</v>
      </c>
      <c r="AU100" s="352">
        <v>1.1724976</v>
      </c>
      <c r="AW100" s="352" t="s">
        <v>2714</v>
      </c>
    </row>
    <row r="101" spans="1:49">
      <c r="A101" s="352" t="s">
        <v>914</v>
      </c>
      <c r="B101" s="352" t="s">
        <v>2614</v>
      </c>
      <c r="C101" s="352">
        <v>26</v>
      </c>
      <c r="D101" s="352" t="s">
        <v>245</v>
      </c>
      <c r="E101" s="352" t="s">
        <v>23</v>
      </c>
      <c r="F101" s="352">
        <v>7.9000000000000001E-2</v>
      </c>
      <c r="L101" s="352">
        <v>22714</v>
      </c>
      <c r="M101" s="352">
        <v>9.6</v>
      </c>
      <c r="O101" s="352">
        <v>131.97999999999999</v>
      </c>
      <c r="R101" s="352">
        <v>125.676</v>
      </c>
      <c r="S101" s="352" t="s">
        <v>645</v>
      </c>
      <c r="T101" s="352">
        <v>0</v>
      </c>
      <c r="U101" s="352" t="s">
        <v>646</v>
      </c>
      <c r="V101" s="352" t="s">
        <v>673</v>
      </c>
      <c r="X101" s="352" t="s">
        <v>675</v>
      </c>
      <c r="Y101" s="352">
        <v>1</v>
      </c>
      <c r="Z101" s="352">
        <v>29.5</v>
      </c>
      <c r="AA101" s="352">
        <v>83</v>
      </c>
      <c r="AB101" s="352">
        <v>53.5</v>
      </c>
      <c r="AF101" s="352">
        <v>6.3029999999999999</v>
      </c>
      <c r="AJ101" s="352">
        <v>4532</v>
      </c>
      <c r="AQ101" s="352" t="s">
        <v>1318</v>
      </c>
      <c r="AR101" s="352" t="s">
        <v>2716</v>
      </c>
      <c r="AS101" s="352">
        <v>1</v>
      </c>
      <c r="AV101" s="352">
        <v>5.0152979999999996</v>
      </c>
      <c r="AW101" s="352" t="s">
        <v>2717</v>
      </c>
    </row>
    <row r="102" spans="1:49">
      <c r="A102" s="352" t="s">
        <v>918</v>
      </c>
      <c r="B102" s="352" t="s">
        <v>2614</v>
      </c>
      <c r="C102" s="352">
        <v>26</v>
      </c>
      <c r="D102" s="352" t="s">
        <v>245</v>
      </c>
      <c r="E102" s="352" t="s">
        <v>23</v>
      </c>
      <c r="F102" s="352">
        <v>7.9000000000000001E-2</v>
      </c>
      <c r="G102" s="352" t="s">
        <v>764</v>
      </c>
      <c r="L102" s="352">
        <v>5289</v>
      </c>
      <c r="M102" s="352">
        <v>10.161</v>
      </c>
      <c r="O102" s="352">
        <v>9.2840000000000007</v>
      </c>
      <c r="R102" s="352">
        <v>8.84</v>
      </c>
      <c r="S102" s="352" t="s">
        <v>645</v>
      </c>
      <c r="T102" s="352">
        <v>0</v>
      </c>
      <c r="U102" s="352" t="s">
        <v>646</v>
      </c>
      <c r="V102" s="352" t="s">
        <v>673</v>
      </c>
      <c r="X102" s="352" t="s">
        <v>675</v>
      </c>
      <c r="Y102" s="352">
        <v>2</v>
      </c>
      <c r="Z102" s="352">
        <v>228.4</v>
      </c>
      <c r="AA102" s="352">
        <v>260.2</v>
      </c>
      <c r="AB102" s="352">
        <v>31.8</v>
      </c>
      <c r="AF102" s="352">
        <v>0.44400000000000001</v>
      </c>
      <c r="AJ102" s="352">
        <v>1059</v>
      </c>
      <c r="AQ102" s="352" t="s">
        <v>631</v>
      </c>
      <c r="AR102" s="352" t="s">
        <v>2718</v>
      </c>
      <c r="AS102" s="352">
        <v>0</v>
      </c>
      <c r="AV102" s="352">
        <v>5.0178560000000001</v>
      </c>
      <c r="AW102" s="352" t="s">
        <v>2717</v>
      </c>
    </row>
    <row r="103" spans="1:49">
      <c r="A103" s="352" t="s">
        <v>920</v>
      </c>
      <c r="B103" s="352" t="s">
        <v>2614</v>
      </c>
      <c r="C103" s="352">
        <v>26</v>
      </c>
      <c r="D103" s="352" t="s">
        <v>245</v>
      </c>
      <c r="E103" s="352" t="s">
        <v>23</v>
      </c>
      <c r="F103" s="352">
        <v>7.9000000000000001E-2</v>
      </c>
      <c r="L103" s="352">
        <v>22572</v>
      </c>
      <c r="M103" s="352">
        <v>9.8379999999999992</v>
      </c>
      <c r="O103" s="352">
        <v>129.53</v>
      </c>
      <c r="R103" s="352">
        <v>123.343</v>
      </c>
      <c r="S103" s="352" t="s">
        <v>645</v>
      </c>
      <c r="T103" s="352">
        <v>0</v>
      </c>
      <c r="U103" s="352" t="s">
        <v>646</v>
      </c>
      <c r="V103" s="352" t="s">
        <v>673</v>
      </c>
      <c r="X103" s="352" t="s">
        <v>675</v>
      </c>
      <c r="Y103" s="352">
        <v>3</v>
      </c>
      <c r="Z103" s="352">
        <v>412.8</v>
      </c>
      <c r="AA103" s="352">
        <v>465</v>
      </c>
      <c r="AB103" s="352">
        <v>52.3</v>
      </c>
      <c r="AF103" s="352">
        <v>6.1870000000000003</v>
      </c>
      <c r="AJ103" s="352">
        <v>4501</v>
      </c>
      <c r="AQ103" s="352" t="s">
        <v>664</v>
      </c>
      <c r="AR103" s="352" t="s">
        <v>2719</v>
      </c>
      <c r="AS103" s="352">
        <v>0</v>
      </c>
      <c r="AV103" s="352">
        <v>5.0163848</v>
      </c>
      <c r="AW103" s="352" t="s">
        <v>2717</v>
      </c>
    </row>
    <row r="104" spans="1:49">
      <c r="A104" s="352" t="s">
        <v>923</v>
      </c>
      <c r="B104" s="352" t="s">
        <v>2614</v>
      </c>
      <c r="C104" s="352">
        <v>27</v>
      </c>
      <c r="D104" s="352" t="s">
        <v>246</v>
      </c>
      <c r="E104" s="352" t="s">
        <v>23</v>
      </c>
      <c r="F104" s="352">
        <v>0.15</v>
      </c>
      <c r="H104" s="352">
        <v>10014</v>
      </c>
      <c r="I104" s="352">
        <v>0.42799999999999999</v>
      </c>
      <c r="O104" s="352">
        <v>183.17699999999999</v>
      </c>
      <c r="P104" s="352">
        <v>181.81100000000001</v>
      </c>
      <c r="S104" s="352" t="s">
        <v>619</v>
      </c>
      <c r="T104" s="352">
        <v>0</v>
      </c>
      <c r="U104" s="352" t="s">
        <v>620</v>
      </c>
      <c r="V104" s="352" t="s">
        <v>705</v>
      </c>
      <c r="X104" s="352" t="s">
        <v>705</v>
      </c>
      <c r="Y104" s="352">
        <v>1</v>
      </c>
      <c r="Z104" s="352">
        <v>13.2</v>
      </c>
      <c r="AA104" s="352">
        <v>38.4</v>
      </c>
      <c r="AB104" s="352">
        <v>25.2</v>
      </c>
      <c r="AC104" s="352">
        <v>1.3660000000000001</v>
      </c>
      <c r="AG104" s="352">
        <v>6838</v>
      </c>
      <c r="AK104" s="352" t="s">
        <v>1373</v>
      </c>
      <c r="AL104" s="352" t="s">
        <v>2094</v>
      </c>
      <c r="AM104" s="352" t="s">
        <v>2720</v>
      </c>
      <c r="AS104" s="352">
        <v>0</v>
      </c>
      <c r="AT104" s="352">
        <v>0.68309339999999996</v>
      </c>
      <c r="AW104" s="352" t="s">
        <v>2721</v>
      </c>
    </row>
    <row r="105" spans="1:49">
      <c r="A105" s="352" t="s">
        <v>927</v>
      </c>
      <c r="B105" s="352" t="s">
        <v>2614</v>
      </c>
      <c r="C105" s="352">
        <v>27</v>
      </c>
      <c r="D105" s="352" t="s">
        <v>246</v>
      </c>
      <c r="E105" s="352" t="s">
        <v>23</v>
      </c>
      <c r="F105" s="352">
        <v>0.15</v>
      </c>
      <c r="H105" s="352">
        <v>10026</v>
      </c>
      <c r="I105" s="352">
        <v>0</v>
      </c>
      <c r="O105" s="352">
        <v>184.08099999999999</v>
      </c>
      <c r="P105" s="352">
        <v>182.709</v>
      </c>
      <c r="S105" s="352" t="s">
        <v>619</v>
      </c>
      <c r="T105" s="352">
        <v>0</v>
      </c>
      <c r="U105" s="352" t="s">
        <v>620</v>
      </c>
      <c r="V105" s="352" t="s">
        <v>705</v>
      </c>
      <c r="X105" s="352" t="s">
        <v>705</v>
      </c>
      <c r="Y105" s="352">
        <v>2</v>
      </c>
      <c r="Z105" s="352">
        <v>53.5</v>
      </c>
      <c r="AA105" s="352">
        <v>78.599999999999994</v>
      </c>
      <c r="AB105" s="352">
        <v>25.2</v>
      </c>
      <c r="AC105" s="352">
        <v>1.3720000000000001</v>
      </c>
      <c r="AG105" s="352">
        <v>6842</v>
      </c>
      <c r="AK105" s="352" t="s">
        <v>1376</v>
      </c>
      <c r="AL105" s="352" t="s">
        <v>1392</v>
      </c>
      <c r="AM105" s="352" t="s">
        <v>2722</v>
      </c>
      <c r="AS105" s="352">
        <v>1</v>
      </c>
      <c r="AT105" s="352">
        <v>0.68280079999999999</v>
      </c>
      <c r="AW105" s="352" t="s">
        <v>2721</v>
      </c>
    </row>
    <row r="106" spans="1:49">
      <c r="A106" s="352" t="s">
        <v>930</v>
      </c>
      <c r="B106" s="352" t="s">
        <v>2614</v>
      </c>
      <c r="C106" s="352">
        <v>27</v>
      </c>
      <c r="D106" s="352" t="s">
        <v>246</v>
      </c>
      <c r="E106" s="352" t="s">
        <v>23</v>
      </c>
      <c r="F106" s="352">
        <v>0.15</v>
      </c>
      <c r="J106" s="352">
        <v>6405</v>
      </c>
      <c r="K106" s="352">
        <v>-10.488</v>
      </c>
      <c r="O106" s="352">
        <v>182.298</v>
      </c>
      <c r="Q106" s="352">
        <v>179.44200000000001</v>
      </c>
      <c r="S106" s="352" t="s">
        <v>635</v>
      </c>
      <c r="T106" s="352">
        <v>89</v>
      </c>
      <c r="U106" s="352" t="s">
        <v>620</v>
      </c>
      <c r="V106" s="352" t="s">
        <v>705</v>
      </c>
      <c r="X106" s="352" t="s">
        <v>705</v>
      </c>
      <c r="Y106" s="352">
        <v>3</v>
      </c>
      <c r="Z106" s="352">
        <v>437.8</v>
      </c>
      <c r="AA106" s="352">
        <v>473</v>
      </c>
      <c r="AB106" s="352">
        <v>35.200000000000003</v>
      </c>
      <c r="AD106" s="352">
        <v>2.1059999999999999</v>
      </c>
      <c r="AE106" s="352">
        <v>0.751</v>
      </c>
      <c r="AH106" s="352">
        <v>7512</v>
      </c>
      <c r="AI106" s="352">
        <v>8925</v>
      </c>
      <c r="AN106" s="352" t="s">
        <v>2030</v>
      </c>
      <c r="AO106" s="352" t="s">
        <v>721</v>
      </c>
      <c r="AP106" s="352" t="s">
        <v>1622</v>
      </c>
      <c r="AS106" s="352">
        <v>0</v>
      </c>
      <c r="AU106" s="352">
        <v>1.1736035</v>
      </c>
      <c r="AW106" s="352" t="s">
        <v>2721</v>
      </c>
    </row>
    <row r="107" spans="1:49">
      <c r="A107" s="352" t="s">
        <v>932</v>
      </c>
      <c r="B107" s="352" t="s">
        <v>2614</v>
      </c>
      <c r="C107" s="352">
        <v>27</v>
      </c>
      <c r="D107" s="352" t="s">
        <v>246</v>
      </c>
      <c r="E107" s="352" t="s">
        <v>23</v>
      </c>
      <c r="F107" s="352">
        <v>0.15</v>
      </c>
      <c r="J107" s="352">
        <v>6402</v>
      </c>
      <c r="K107" s="352">
        <v>-11.5</v>
      </c>
      <c r="O107" s="352">
        <v>182.93799999999999</v>
      </c>
      <c r="Q107" s="352">
        <v>180.07400000000001</v>
      </c>
      <c r="S107" s="352" t="s">
        <v>635</v>
      </c>
      <c r="T107" s="352">
        <v>89</v>
      </c>
      <c r="U107" s="352" t="s">
        <v>620</v>
      </c>
      <c r="V107" s="352" t="s">
        <v>705</v>
      </c>
      <c r="X107" s="352" t="s">
        <v>705</v>
      </c>
      <c r="Y107" s="352">
        <v>4</v>
      </c>
      <c r="Z107" s="352">
        <v>488.1</v>
      </c>
      <c r="AA107" s="352">
        <v>523.29999999999995</v>
      </c>
      <c r="AB107" s="352">
        <v>35.200000000000003</v>
      </c>
      <c r="AD107" s="352">
        <v>2.1110000000000002</v>
      </c>
      <c r="AE107" s="352">
        <v>0.752</v>
      </c>
      <c r="AH107" s="352">
        <v>7504</v>
      </c>
      <c r="AI107" s="352">
        <v>8911</v>
      </c>
      <c r="AN107" s="352" t="s">
        <v>755</v>
      </c>
      <c r="AO107" s="352" t="s">
        <v>741</v>
      </c>
      <c r="AP107" s="352" t="s">
        <v>2723</v>
      </c>
      <c r="AS107" s="352">
        <v>1</v>
      </c>
      <c r="AU107" s="352">
        <v>1.1724346000000001</v>
      </c>
      <c r="AW107" s="352" t="s">
        <v>2721</v>
      </c>
    </row>
    <row r="108" spans="1:49">
      <c r="A108" s="352" t="s">
        <v>933</v>
      </c>
      <c r="B108" s="352" t="s">
        <v>2614</v>
      </c>
      <c r="C108" s="352">
        <v>28</v>
      </c>
      <c r="D108" s="352" t="s">
        <v>246</v>
      </c>
      <c r="E108" s="352" t="s">
        <v>23</v>
      </c>
      <c r="F108" s="352">
        <v>0.15</v>
      </c>
      <c r="L108" s="352">
        <v>22617</v>
      </c>
      <c r="M108" s="352">
        <v>9.6</v>
      </c>
      <c r="O108" s="352">
        <v>131.51</v>
      </c>
      <c r="R108" s="352">
        <v>125.23</v>
      </c>
      <c r="S108" s="352" t="s">
        <v>645</v>
      </c>
      <c r="T108" s="352">
        <v>0</v>
      </c>
      <c r="U108" s="352" t="s">
        <v>646</v>
      </c>
      <c r="V108" s="352" t="s">
        <v>673</v>
      </c>
      <c r="X108" s="352" t="s">
        <v>675</v>
      </c>
      <c r="Y108" s="352">
        <v>1</v>
      </c>
      <c r="Z108" s="352">
        <v>29.5</v>
      </c>
      <c r="AA108" s="352">
        <v>83.2</v>
      </c>
      <c r="AB108" s="352">
        <v>53.7</v>
      </c>
      <c r="AF108" s="352">
        <v>6.2809999999999997</v>
      </c>
      <c r="AJ108" s="352">
        <v>4512</v>
      </c>
      <c r="AQ108" s="352" t="s">
        <v>1351</v>
      </c>
      <c r="AR108" s="352" t="s">
        <v>1480</v>
      </c>
      <c r="AS108" s="352">
        <v>1</v>
      </c>
      <c r="AV108" s="352">
        <v>5.0151954999999999</v>
      </c>
      <c r="AW108" s="352" t="s">
        <v>2724</v>
      </c>
    </row>
    <row r="109" spans="1:49">
      <c r="A109" s="352" t="s">
        <v>937</v>
      </c>
      <c r="B109" s="352" t="s">
        <v>2614</v>
      </c>
      <c r="C109" s="352">
        <v>28</v>
      </c>
      <c r="D109" s="352" t="s">
        <v>246</v>
      </c>
      <c r="E109" s="352" t="s">
        <v>23</v>
      </c>
      <c r="F109" s="352">
        <v>0.15</v>
      </c>
      <c r="G109" s="352" t="s">
        <v>764</v>
      </c>
      <c r="L109" s="352">
        <v>10284</v>
      </c>
      <c r="M109" s="352">
        <v>9.2279999999999998</v>
      </c>
      <c r="O109" s="352">
        <v>18.843</v>
      </c>
      <c r="R109" s="352">
        <v>17.943000000000001</v>
      </c>
      <c r="S109" s="352" t="s">
        <v>645</v>
      </c>
      <c r="T109" s="352">
        <v>0</v>
      </c>
      <c r="U109" s="352" t="s">
        <v>646</v>
      </c>
      <c r="V109" s="352" t="s">
        <v>673</v>
      </c>
      <c r="X109" s="352" t="s">
        <v>675</v>
      </c>
      <c r="Y109" s="352">
        <v>2</v>
      </c>
      <c r="Z109" s="352">
        <v>228.2</v>
      </c>
      <c r="AA109" s="352">
        <v>264.39999999999998</v>
      </c>
      <c r="AB109" s="352">
        <v>36.200000000000003</v>
      </c>
      <c r="AF109" s="352">
        <v>0.9</v>
      </c>
      <c r="AJ109" s="352">
        <v>2061</v>
      </c>
      <c r="AQ109" s="352" t="s">
        <v>688</v>
      </c>
      <c r="AR109" s="352" t="s">
        <v>1602</v>
      </c>
      <c r="AS109" s="352">
        <v>0</v>
      </c>
      <c r="AV109" s="352">
        <v>5.0135018999999996</v>
      </c>
      <c r="AW109" s="352" t="s">
        <v>2724</v>
      </c>
    </row>
    <row r="110" spans="1:49">
      <c r="A110" s="352" t="s">
        <v>940</v>
      </c>
      <c r="B110" s="352" t="s">
        <v>2614</v>
      </c>
      <c r="C110" s="352">
        <v>28</v>
      </c>
      <c r="D110" s="352" t="s">
        <v>246</v>
      </c>
      <c r="E110" s="352" t="s">
        <v>23</v>
      </c>
      <c r="F110" s="352">
        <v>0.15</v>
      </c>
      <c r="L110" s="352">
        <v>22541</v>
      </c>
      <c r="M110" s="352">
        <v>9.8350000000000009</v>
      </c>
      <c r="O110" s="352">
        <v>129.21600000000001</v>
      </c>
      <c r="R110" s="352">
        <v>123.044</v>
      </c>
      <c r="S110" s="352" t="s">
        <v>645</v>
      </c>
      <c r="T110" s="352">
        <v>0</v>
      </c>
      <c r="U110" s="352" t="s">
        <v>646</v>
      </c>
      <c r="V110" s="352" t="s">
        <v>673</v>
      </c>
      <c r="X110" s="352" t="s">
        <v>675</v>
      </c>
      <c r="Y110" s="352">
        <v>3</v>
      </c>
      <c r="Z110" s="352">
        <v>412.8</v>
      </c>
      <c r="AA110" s="352">
        <v>464.8</v>
      </c>
      <c r="AB110" s="352">
        <v>52</v>
      </c>
      <c r="AF110" s="352">
        <v>6.1719999999999997</v>
      </c>
      <c r="AJ110" s="352">
        <v>4496</v>
      </c>
      <c r="AQ110" s="352" t="s">
        <v>1421</v>
      </c>
      <c r="AR110" s="352" t="s">
        <v>1671</v>
      </c>
      <c r="AS110" s="352">
        <v>0</v>
      </c>
      <c r="AV110" s="352">
        <v>5.0162649000000004</v>
      </c>
      <c r="AW110" s="352" t="s">
        <v>2724</v>
      </c>
    </row>
    <row r="111" spans="1:49">
      <c r="A111" s="352" t="s">
        <v>942</v>
      </c>
      <c r="B111" s="352" t="s">
        <v>2614</v>
      </c>
      <c r="C111" s="352">
        <v>29</v>
      </c>
      <c r="D111" s="352" t="s">
        <v>370</v>
      </c>
      <c r="E111" s="352" t="s">
        <v>371</v>
      </c>
      <c r="F111" s="352">
        <v>0.83799999999999997</v>
      </c>
      <c r="H111" s="352">
        <v>10022</v>
      </c>
      <c r="I111" s="352">
        <v>0.42899999999999999</v>
      </c>
      <c r="O111" s="352">
        <v>182.94200000000001</v>
      </c>
      <c r="P111" s="352">
        <v>181.577</v>
      </c>
      <c r="S111" s="352" t="s">
        <v>619</v>
      </c>
      <c r="T111" s="352">
        <v>0</v>
      </c>
      <c r="U111" s="352" t="s">
        <v>620</v>
      </c>
      <c r="V111" s="352" t="s">
        <v>705</v>
      </c>
      <c r="X111" s="352" t="s">
        <v>705</v>
      </c>
      <c r="Y111" s="352">
        <v>1</v>
      </c>
      <c r="Z111" s="352">
        <v>13.2</v>
      </c>
      <c r="AA111" s="352">
        <v>38.4</v>
      </c>
      <c r="AB111" s="352">
        <v>25.2</v>
      </c>
      <c r="AC111" s="352">
        <v>1.3640000000000001</v>
      </c>
      <c r="AG111" s="352">
        <v>6844</v>
      </c>
      <c r="AK111" s="352" t="s">
        <v>1243</v>
      </c>
      <c r="AL111" s="352" t="s">
        <v>985</v>
      </c>
      <c r="AM111" s="352" t="s">
        <v>2725</v>
      </c>
      <c r="AS111" s="352">
        <v>0</v>
      </c>
      <c r="AT111" s="352">
        <v>0.68309869999999995</v>
      </c>
      <c r="AW111" s="352" t="s">
        <v>2726</v>
      </c>
    </row>
    <row r="112" spans="1:49">
      <c r="A112" s="352" t="s">
        <v>945</v>
      </c>
      <c r="B112" s="352" t="s">
        <v>2614</v>
      </c>
      <c r="C112" s="352">
        <v>29</v>
      </c>
      <c r="D112" s="352" t="s">
        <v>370</v>
      </c>
      <c r="E112" s="352" t="s">
        <v>371</v>
      </c>
      <c r="F112" s="352">
        <v>0.83799999999999997</v>
      </c>
      <c r="H112" s="352">
        <v>10045</v>
      </c>
      <c r="I112" s="352">
        <v>0</v>
      </c>
      <c r="O112" s="352">
        <v>184.273</v>
      </c>
      <c r="P112" s="352">
        <v>182.9</v>
      </c>
      <c r="S112" s="352" t="s">
        <v>619</v>
      </c>
      <c r="T112" s="352">
        <v>0</v>
      </c>
      <c r="U112" s="352" t="s">
        <v>620</v>
      </c>
      <c r="V112" s="352" t="s">
        <v>705</v>
      </c>
      <c r="X112" s="352" t="s">
        <v>705</v>
      </c>
      <c r="Y112" s="352">
        <v>2</v>
      </c>
      <c r="Z112" s="352">
        <v>53.5</v>
      </c>
      <c r="AA112" s="352">
        <v>78.599999999999994</v>
      </c>
      <c r="AB112" s="352">
        <v>25.2</v>
      </c>
      <c r="AC112" s="352">
        <v>1.3740000000000001</v>
      </c>
      <c r="AG112" s="352">
        <v>6856</v>
      </c>
      <c r="AK112" s="352" t="s">
        <v>1727</v>
      </c>
      <c r="AL112" s="352" t="s">
        <v>1690</v>
      </c>
      <c r="AM112" s="352" t="s">
        <v>2727</v>
      </c>
      <c r="AS112" s="352">
        <v>1</v>
      </c>
      <c r="AT112" s="352">
        <v>0.68280609999999997</v>
      </c>
      <c r="AW112" s="352" t="s">
        <v>2726</v>
      </c>
    </row>
    <row r="113" spans="1:49">
      <c r="A113" s="352" t="s">
        <v>947</v>
      </c>
      <c r="B113" s="352" t="s">
        <v>2614</v>
      </c>
      <c r="C113" s="352">
        <v>29</v>
      </c>
      <c r="D113" s="352" t="s">
        <v>370</v>
      </c>
      <c r="E113" s="352" t="s">
        <v>371</v>
      </c>
      <c r="F113" s="352">
        <v>0.83799999999999997</v>
      </c>
      <c r="G113" s="352" t="s">
        <v>630</v>
      </c>
      <c r="H113" s="352">
        <v>3254</v>
      </c>
      <c r="I113" s="352">
        <v>13.377000000000001</v>
      </c>
      <c r="N113" s="352">
        <v>13.307438299999999</v>
      </c>
      <c r="O113" s="352">
        <v>65.308999999999997</v>
      </c>
      <c r="P113" s="352">
        <v>64.816000000000003</v>
      </c>
      <c r="S113" s="352" t="s">
        <v>619</v>
      </c>
      <c r="T113" s="352">
        <v>0</v>
      </c>
      <c r="U113" s="352" t="s">
        <v>620</v>
      </c>
      <c r="V113" s="352" t="s">
        <v>705</v>
      </c>
      <c r="X113" s="352" t="s">
        <v>705</v>
      </c>
      <c r="Y113" s="352">
        <v>3</v>
      </c>
      <c r="Z113" s="352">
        <v>82.4</v>
      </c>
      <c r="AA113" s="352">
        <v>147.19999999999999</v>
      </c>
      <c r="AB113" s="352">
        <v>64.8</v>
      </c>
      <c r="AC113" s="352">
        <v>0.49299999999999999</v>
      </c>
      <c r="AG113" s="352">
        <v>2252</v>
      </c>
      <c r="AK113" s="352" t="s">
        <v>2670</v>
      </c>
      <c r="AL113" s="352" t="s">
        <v>1344</v>
      </c>
      <c r="AM113" s="352" t="s">
        <v>2728</v>
      </c>
      <c r="AS113" s="352">
        <v>0</v>
      </c>
      <c r="AT113" s="352">
        <v>0.69193970000000005</v>
      </c>
      <c r="AW113" s="352" t="s">
        <v>2726</v>
      </c>
    </row>
    <row r="114" spans="1:49">
      <c r="A114" s="352" t="s">
        <v>949</v>
      </c>
      <c r="B114" s="352" t="s">
        <v>2614</v>
      </c>
      <c r="C114" s="352">
        <v>29</v>
      </c>
      <c r="D114" s="352" t="s">
        <v>370</v>
      </c>
      <c r="E114" s="352" t="s">
        <v>371</v>
      </c>
      <c r="F114" s="352">
        <v>0.83799999999999997</v>
      </c>
      <c r="G114" s="352" t="s">
        <v>634</v>
      </c>
      <c r="J114" s="352">
        <v>6509</v>
      </c>
      <c r="K114" s="352">
        <v>7.0620000000000003</v>
      </c>
      <c r="N114" s="352">
        <v>71.786375199999995</v>
      </c>
      <c r="O114" s="352">
        <v>188.066</v>
      </c>
      <c r="Q114" s="352">
        <v>185.07599999999999</v>
      </c>
      <c r="S114" s="352" t="s">
        <v>635</v>
      </c>
      <c r="T114" s="352">
        <v>89</v>
      </c>
      <c r="U114" s="352" t="s">
        <v>620</v>
      </c>
      <c r="V114" s="352" t="s">
        <v>705</v>
      </c>
      <c r="X114" s="352" t="s">
        <v>705</v>
      </c>
      <c r="Y114" s="352">
        <v>4</v>
      </c>
      <c r="Z114" s="352">
        <v>199.4</v>
      </c>
      <c r="AA114" s="352">
        <v>293.10000000000002</v>
      </c>
      <c r="AB114" s="352">
        <v>93.7</v>
      </c>
      <c r="AD114" s="352">
        <v>2.2080000000000002</v>
      </c>
      <c r="AE114" s="352">
        <v>0.78200000000000003</v>
      </c>
      <c r="AH114" s="352">
        <v>7848</v>
      </c>
      <c r="AI114" s="352">
        <v>9190</v>
      </c>
      <c r="AN114" s="352" t="s">
        <v>805</v>
      </c>
      <c r="AO114" s="352" t="s">
        <v>697</v>
      </c>
      <c r="AP114" s="352" t="s">
        <v>2729</v>
      </c>
      <c r="AS114" s="352">
        <v>0</v>
      </c>
      <c r="AU114" s="352">
        <v>1.1929841000000001</v>
      </c>
      <c r="AW114" s="352" t="s">
        <v>2726</v>
      </c>
    </row>
    <row r="115" spans="1:49">
      <c r="A115" s="352" t="s">
        <v>951</v>
      </c>
      <c r="B115" s="352" t="s">
        <v>2614</v>
      </c>
      <c r="C115" s="352">
        <v>29</v>
      </c>
      <c r="D115" s="352" t="s">
        <v>370</v>
      </c>
      <c r="E115" s="352" t="s">
        <v>371</v>
      </c>
      <c r="F115" s="352">
        <v>0.83799999999999997</v>
      </c>
      <c r="J115" s="352">
        <v>6394</v>
      </c>
      <c r="K115" s="352">
        <v>-10.938000000000001</v>
      </c>
      <c r="O115" s="352">
        <v>182.398</v>
      </c>
      <c r="Q115" s="352">
        <v>179.542</v>
      </c>
      <c r="S115" s="352" t="s">
        <v>635</v>
      </c>
      <c r="T115" s="352">
        <v>89</v>
      </c>
      <c r="U115" s="352" t="s">
        <v>620</v>
      </c>
      <c r="V115" s="352" t="s">
        <v>705</v>
      </c>
      <c r="X115" s="352" t="s">
        <v>705</v>
      </c>
      <c r="Y115" s="352">
        <v>5</v>
      </c>
      <c r="Z115" s="352">
        <v>437.8</v>
      </c>
      <c r="AA115" s="352">
        <v>473</v>
      </c>
      <c r="AB115" s="352">
        <v>35.200000000000003</v>
      </c>
      <c r="AD115" s="352">
        <v>2.105</v>
      </c>
      <c r="AE115" s="352">
        <v>0.75</v>
      </c>
      <c r="AH115" s="352">
        <v>7495</v>
      </c>
      <c r="AI115" s="352">
        <v>8907</v>
      </c>
      <c r="AN115" s="352" t="s">
        <v>666</v>
      </c>
      <c r="AO115" s="352" t="s">
        <v>1131</v>
      </c>
      <c r="AP115" s="352" t="s">
        <v>1697</v>
      </c>
      <c r="AS115" s="352">
        <v>0</v>
      </c>
      <c r="AU115" s="352">
        <v>1.1726395000000001</v>
      </c>
      <c r="AW115" s="352" t="s">
        <v>2726</v>
      </c>
    </row>
    <row r="116" spans="1:49">
      <c r="A116" s="352" t="s">
        <v>953</v>
      </c>
      <c r="B116" s="352" t="s">
        <v>2614</v>
      </c>
      <c r="C116" s="352">
        <v>29</v>
      </c>
      <c r="D116" s="352" t="s">
        <v>370</v>
      </c>
      <c r="E116" s="352" t="s">
        <v>371</v>
      </c>
      <c r="F116" s="352">
        <v>0.83799999999999997</v>
      </c>
      <c r="J116" s="352">
        <v>6400</v>
      </c>
      <c r="K116" s="352">
        <v>-11.5</v>
      </c>
      <c r="O116" s="352">
        <v>182.67400000000001</v>
      </c>
      <c r="Q116" s="352">
        <v>179.815</v>
      </c>
      <c r="S116" s="352" t="s">
        <v>635</v>
      </c>
      <c r="T116" s="352">
        <v>89</v>
      </c>
      <c r="U116" s="352" t="s">
        <v>620</v>
      </c>
      <c r="V116" s="352" t="s">
        <v>705</v>
      </c>
      <c r="X116" s="352" t="s">
        <v>705</v>
      </c>
      <c r="Y116" s="352">
        <v>6</v>
      </c>
      <c r="Z116" s="352">
        <v>488.1</v>
      </c>
      <c r="AA116" s="352">
        <v>523.29999999999995</v>
      </c>
      <c r="AB116" s="352">
        <v>35.200000000000003</v>
      </c>
      <c r="AD116" s="352">
        <v>2.1070000000000002</v>
      </c>
      <c r="AE116" s="352">
        <v>0.751</v>
      </c>
      <c r="AH116" s="352">
        <v>7500</v>
      </c>
      <c r="AI116" s="352">
        <v>8908</v>
      </c>
      <c r="AN116" s="352" t="s">
        <v>869</v>
      </c>
      <c r="AO116" s="352" t="s">
        <v>1131</v>
      </c>
      <c r="AP116" s="352" t="s">
        <v>718</v>
      </c>
      <c r="AS116" s="352">
        <v>1</v>
      </c>
      <c r="AU116" s="352">
        <v>1.1719862000000001</v>
      </c>
      <c r="AW116" s="352" t="s">
        <v>2726</v>
      </c>
    </row>
    <row r="117" spans="1:49">
      <c r="A117" s="352" t="s">
        <v>955</v>
      </c>
      <c r="B117" s="352" t="s">
        <v>2614</v>
      </c>
      <c r="C117" s="352">
        <v>30</v>
      </c>
      <c r="D117" s="352" t="s">
        <v>370</v>
      </c>
      <c r="E117" s="352" t="s">
        <v>371</v>
      </c>
      <c r="F117" s="352">
        <v>0.83799999999999997</v>
      </c>
      <c r="L117" s="352">
        <v>22575</v>
      </c>
      <c r="M117" s="352">
        <v>9.6</v>
      </c>
      <c r="O117" s="352">
        <v>130.959</v>
      </c>
      <c r="R117" s="352">
        <v>124.70399999999999</v>
      </c>
      <c r="S117" s="352" t="s">
        <v>645</v>
      </c>
      <c r="T117" s="352">
        <v>0</v>
      </c>
      <c r="U117" s="352" t="s">
        <v>646</v>
      </c>
      <c r="V117" s="352" t="s">
        <v>673</v>
      </c>
      <c r="X117" s="352" t="s">
        <v>675</v>
      </c>
      <c r="Y117" s="352">
        <v>1</v>
      </c>
      <c r="Z117" s="352">
        <v>29.7</v>
      </c>
      <c r="AA117" s="352">
        <v>83</v>
      </c>
      <c r="AB117" s="352">
        <v>53.3</v>
      </c>
      <c r="AF117" s="352">
        <v>6.2549999999999999</v>
      </c>
      <c r="AJ117" s="352">
        <v>4503</v>
      </c>
      <c r="AQ117" s="352" t="s">
        <v>2730</v>
      </c>
      <c r="AR117" s="352" t="s">
        <v>2731</v>
      </c>
      <c r="AS117" s="352">
        <v>1</v>
      </c>
      <c r="AV117" s="352">
        <v>5.0160735000000001</v>
      </c>
      <c r="AW117" s="352" t="s">
        <v>2732</v>
      </c>
    </row>
    <row r="118" spans="1:49">
      <c r="A118" s="352" t="s">
        <v>959</v>
      </c>
      <c r="B118" s="352" t="s">
        <v>2614</v>
      </c>
      <c r="C118" s="352">
        <v>30</v>
      </c>
      <c r="D118" s="352" t="s">
        <v>370</v>
      </c>
      <c r="E118" s="352" t="s">
        <v>371</v>
      </c>
      <c r="F118" s="352">
        <v>0.83799999999999997</v>
      </c>
      <c r="G118" s="352" t="s">
        <v>764</v>
      </c>
      <c r="L118" s="352">
        <v>3981</v>
      </c>
      <c r="M118" s="352">
        <v>-1.5009999999999999</v>
      </c>
      <c r="O118" s="352">
        <v>7.0330000000000004</v>
      </c>
      <c r="R118" s="352">
        <v>6.7009999999999996</v>
      </c>
      <c r="S118" s="352" t="s">
        <v>645</v>
      </c>
      <c r="T118" s="352">
        <v>0</v>
      </c>
      <c r="U118" s="352" t="s">
        <v>646</v>
      </c>
      <c r="V118" s="352" t="s">
        <v>673</v>
      </c>
      <c r="X118" s="352" t="s">
        <v>675</v>
      </c>
      <c r="Y118" s="352">
        <v>2</v>
      </c>
      <c r="Z118" s="352">
        <v>230.9</v>
      </c>
      <c r="AA118" s="352">
        <v>261.3</v>
      </c>
      <c r="AB118" s="352">
        <v>30.3</v>
      </c>
      <c r="AF118" s="352">
        <v>0.33300000000000002</v>
      </c>
      <c r="AJ118" s="352">
        <v>807</v>
      </c>
      <c r="AQ118" s="352" t="s">
        <v>908</v>
      </c>
      <c r="AR118" s="352" t="s">
        <v>2733</v>
      </c>
      <c r="AS118" s="352">
        <v>0</v>
      </c>
      <c r="AV118" s="352">
        <v>4.965471</v>
      </c>
      <c r="AW118" s="352" t="s">
        <v>2732</v>
      </c>
    </row>
    <row r="119" spans="1:49">
      <c r="A119" s="352" t="s">
        <v>962</v>
      </c>
      <c r="B119" s="352" t="s">
        <v>2614</v>
      </c>
      <c r="C119" s="352">
        <v>30</v>
      </c>
      <c r="D119" s="352" t="s">
        <v>370</v>
      </c>
      <c r="E119" s="352" t="s">
        <v>371</v>
      </c>
      <c r="F119" s="352">
        <v>0.83799999999999997</v>
      </c>
      <c r="L119" s="352">
        <v>22402</v>
      </c>
      <c r="M119" s="352">
        <v>9.85</v>
      </c>
      <c r="O119" s="352">
        <v>128.309</v>
      </c>
      <c r="R119" s="352">
        <v>122.179</v>
      </c>
      <c r="S119" s="352" t="s">
        <v>645</v>
      </c>
      <c r="T119" s="352">
        <v>0</v>
      </c>
      <c r="U119" s="352" t="s">
        <v>646</v>
      </c>
      <c r="V119" s="352" t="s">
        <v>673</v>
      </c>
      <c r="X119" s="352" t="s">
        <v>675</v>
      </c>
      <c r="Y119" s="352">
        <v>3</v>
      </c>
      <c r="Z119" s="352">
        <v>412.8</v>
      </c>
      <c r="AA119" s="352">
        <v>464.8</v>
      </c>
      <c r="AB119" s="352">
        <v>52</v>
      </c>
      <c r="AF119" s="352">
        <v>6.13</v>
      </c>
      <c r="AJ119" s="352">
        <v>4467</v>
      </c>
      <c r="AQ119" s="352" t="s">
        <v>632</v>
      </c>
      <c r="AR119" s="352" t="s">
        <v>2719</v>
      </c>
      <c r="AS119" s="352">
        <v>0</v>
      </c>
      <c r="AV119" s="352">
        <v>5.0172122000000003</v>
      </c>
      <c r="AW119" s="352" t="s">
        <v>2732</v>
      </c>
    </row>
    <row r="120" spans="1:49">
      <c r="A120" s="352" t="s">
        <v>965</v>
      </c>
      <c r="B120" s="352" t="s">
        <v>2614</v>
      </c>
      <c r="C120" s="352">
        <v>31</v>
      </c>
      <c r="D120" s="352" t="s">
        <v>372</v>
      </c>
      <c r="E120" s="352" t="s">
        <v>373</v>
      </c>
      <c r="F120" s="352">
        <v>0.78400000000000003</v>
      </c>
      <c r="H120" s="352">
        <v>10052</v>
      </c>
      <c r="I120" s="352">
        <v>0.441</v>
      </c>
      <c r="O120" s="352">
        <v>183.72900000000001</v>
      </c>
      <c r="P120" s="352">
        <v>182.35900000000001</v>
      </c>
      <c r="S120" s="352" t="s">
        <v>619</v>
      </c>
      <c r="T120" s="352">
        <v>0</v>
      </c>
      <c r="U120" s="352" t="s">
        <v>620</v>
      </c>
      <c r="V120" s="352" t="s">
        <v>705</v>
      </c>
      <c r="X120" s="352" t="s">
        <v>705</v>
      </c>
      <c r="Y120" s="352">
        <v>1</v>
      </c>
      <c r="Z120" s="352">
        <v>13.2</v>
      </c>
      <c r="AA120" s="352">
        <v>38.4</v>
      </c>
      <c r="AB120" s="352">
        <v>25.2</v>
      </c>
      <c r="AC120" s="352">
        <v>1.37</v>
      </c>
      <c r="AG120" s="352">
        <v>6863</v>
      </c>
      <c r="AK120" s="352" t="s">
        <v>1243</v>
      </c>
      <c r="AL120" s="352" t="s">
        <v>985</v>
      </c>
      <c r="AM120" s="352" t="s">
        <v>2734</v>
      </c>
      <c r="AS120" s="352">
        <v>0</v>
      </c>
      <c r="AT120" s="352">
        <v>0.68310020000000005</v>
      </c>
      <c r="AW120" s="352" t="s">
        <v>2735</v>
      </c>
    </row>
    <row r="121" spans="1:49">
      <c r="A121" s="352" t="s">
        <v>968</v>
      </c>
      <c r="B121" s="352" t="s">
        <v>2614</v>
      </c>
      <c r="C121" s="352">
        <v>31</v>
      </c>
      <c r="D121" s="352" t="s">
        <v>372</v>
      </c>
      <c r="E121" s="352" t="s">
        <v>373</v>
      </c>
      <c r="F121" s="352">
        <v>0.78400000000000003</v>
      </c>
      <c r="H121" s="352">
        <v>10048</v>
      </c>
      <c r="I121" s="352">
        <v>0</v>
      </c>
      <c r="O121" s="352">
        <v>184.21700000000001</v>
      </c>
      <c r="P121" s="352">
        <v>182.84399999999999</v>
      </c>
      <c r="S121" s="352" t="s">
        <v>619</v>
      </c>
      <c r="T121" s="352">
        <v>0</v>
      </c>
      <c r="U121" s="352" t="s">
        <v>620</v>
      </c>
      <c r="V121" s="352" t="s">
        <v>705</v>
      </c>
      <c r="X121" s="352" t="s">
        <v>705</v>
      </c>
      <c r="Y121" s="352">
        <v>2</v>
      </c>
      <c r="Z121" s="352">
        <v>53.5</v>
      </c>
      <c r="AA121" s="352">
        <v>78.599999999999994</v>
      </c>
      <c r="AB121" s="352">
        <v>25.2</v>
      </c>
      <c r="AC121" s="352">
        <v>1.373</v>
      </c>
      <c r="AG121" s="352">
        <v>6858</v>
      </c>
      <c r="AK121" s="352" t="s">
        <v>1727</v>
      </c>
      <c r="AL121" s="352" t="s">
        <v>1690</v>
      </c>
      <c r="AM121" s="352" t="s">
        <v>2736</v>
      </c>
      <c r="AS121" s="352">
        <v>1</v>
      </c>
      <c r="AT121" s="352">
        <v>0.68279909999999999</v>
      </c>
      <c r="AW121" s="352" t="s">
        <v>2735</v>
      </c>
    </row>
    <row r="122" spans="1:49">
      <c r="A122" s="352" t="s">
        <v>970</v>
      </c>
      <c r="B122" s="352" t="s">
        <v>2614</v>
      </c>
      <c r="C122" s="352">
        <v>31</v>
      </c>
      <c r="D122" s="352" t="s">
        <v>372</v>
      </c>
      <c r="E122" s="352" t="s">
        <v>373</v>
      </c>
      <c r="F122" s="352">
        <v>0.78400000000000003</v>
      </c>
      <c r="G122" s="352" t="s">
        <v>630</v>
      </c>
      <c r="H122" s="352">
        <v>2502</v>
      </c>
      <c r="I122" s="352">
        <v>12.135999999999999</v>
      </c>
      <c r="N122" s="352">
        <v>10.9227116</v>
      </c>
      <c r="O122" s="352">
        <v>50.151000000000003</v>
      </c>
      <c r="P122" s="352">
        <v>49.773000000000003</v>
      </c>
      <c r="S122" s="352" t="s">
        <v>619</v>
      </c>
      <c r="T122" s="352">
        <v>0</v>
      </c>
      <c r="U122" s="352" t="s">
        <v>620</v>
      </c>
      <c r="V122" s="352" t="s">
        <v>705</v>
      </c>
      <c r="X122" s="352" t="s">
        <v>705</v>
      </c>
      <c r="Y122" s="352">
        <v>3</v>
      </c>
      <c r="Z122" s="352">
        <v>83</v>
      </c>
      <c r="AA122" s="352">
        <v>145.9</v>
      </c>
      <c r="AB122" s="352">
        <v>62.9</v>
      </c>
      <c r="AC122" s="352">
        <v>0.378</v>
      </c>
      <c r="AG122" s="352">
        <v>1730</v>
      </c>
      <c r="AK122" s="352" t="s">
        <v>2670</v>
      </c>
      <c r="AL122" s="352" t="s">
        <v>1344</v>
      </c>
      <c r="AM122" s="352" t="s">
        <v>2737</v>
      </c>
      <c r="AS122" s="352">
        <v>0</v>
      </c>
      <c r="AT122" s="352">
        <v>0.69108559999999997</v>
      </c>
      <c r="AW122" s="352" t="s">
        <v>2735</v>
      </c>
    </row>
    <row r="123" spans="1:49">
      <c r="A123" s="352" t="s">
        <v>972</v>
      </c>
      <c r="B123" s="352" t="s">
        <v>2614</v>
      </c>
      <c r="C123" s="352">
        <v>31</v>
      </c>
      <c r="D123" s="352" t="s">
        <v>372</v>
      </c>
      <c r="E123" s="352" t="s">
        <v>373</v>
      </c>
      <c r="F123" s="352">
        <v>0.78400000000000003</v>
      </c>
      <c r="G123" s="352" t="s">
        <v>634</v>
      </c>
      <c r="J123" s="352">
        <v>6298</v>
      </c>
      <c r="K123" s="352">
        <v>5.7519999999999998</v>
      </c>
      <c r="N123" s="352">
        <v>72.776079899999999</v>
      </c>
      <c r="O123" s="352">
        <v>178.37299999999999</v>
      </c>
      <c r="Q123" s="352">
        <v>175.54</v>
      </c>
      <c r="S123" s="352" t="s">
        <v>635</v>
      </c>
      <c r="T123" s="352">
        <v>89</v>
      </c>
      <c r="U123" s="352" t="s">
        <v>620</v>
      </c>
      <c r="V123" s="352" t="s">
        <v>705</v>
      </c>
      <c r="X123" s="352" t="s">
        <v>705</v>
      </c>
      <c r="Y123" s="352">
        <v>4</v>
      </c>
      <c r="Z123" s="352">
        <v>200.7</v>
      </c>
      <c r="AA123" s="352">
        <v>293.7</v>
      </c>
      <c r="AB123" s="352">
        <v>93.1</v>
      </c>
      <c r="AD123" s="352">
        <v>2.0920000000000001</v>
      </c>
      <c r="AE123" s="352">
        <v>0.74199999999999999</v>
      </c>
      <c r="AH123" s="352">
        <v>7596</v>
      </c>
      <c r="AI123" s="352">
        <v>8891</v>
      </c>
      <c r="AN123" s="352" t="s">
        <v>694</v>
      </c>
      <c r="AO123" s="352" t="s">
        <v>1427</v>
      </c>
      <c r="AP123" s="352" t="s">
        <v>793</v>
      </c>
      <c r="AS123" s="352">
        <v>0</v>
      </c>
      <c r="AU123" s="352">
        <v>1.1914830000000001</v>
      </c>
      <c r="AW123" s="352" t="s">
        <v>2735</v>
      </c>
    </row>
    <row r="124" spans="1:49">
      <c r="A124" s="352" t="s">
        <v>976</v>
      </c>
      <c r="B124" s="352" t="s">
        <v>2614</v>
      </c>
      <c r="C124" s="352">
        <v>31</v>
      </c>
      <c r="D124" s="352" t="s">
        <v>372</v>
      </c>
      <c r="E124" s="352" t="s">
        <v>373</v>
      </c>
      <c r="F124" s="352">
        <v>0.78400000000000003</v>
      </c>
      <c r="J124" s="352">
        <v>6390</v>
      </c>
      <c r="K124" s="352">
        <v>-10.962999999999999</v>
      </c>
      <c r="O124" s="352">
        <v>182.21299999999999</v>
      </c>
      <c r="Q124" s="352">
        <v>179.36</v>
      </c>
      <c r="S124" s="352" t="s">
        <v>635</v>
      </c>
      <c r="T124" s="352">
        <v>89</v>
      </c>
      <c r="U124" s="352" t="s">
        <v>620</v>
      </c>
      <c r="V124" s="352" t="s">
        <v>705</v>
      </c>
      <c r="X124" s="352" t="s">
        <v>705</v>
      </c>
      <c r="Y124" s="352">
        <v>5</v>
      </c>
      <c r="Z124" s="352">
        <v>437.8</v>
      </c>
      <c r="AA124" s="352">
        <v>473</v>
      </c>
      <c r="AB124" s="352">
        <v>35.200000000000003</v>
      </c>
      <c r="AD124" s="352">
        <v>2.1030000000000002</v>
      </c>
      <c r="AE124" s="352">
        <v>0.75</v>
      </c>
      <c r="AH124" s="352">
        <v>7490</v>
      </c>
      <c r="AI124" s="352">
        <v>8901</v>
      </c>
      <c r="AN124" s="352" t="s">
        <v>666</v>
      </c>
      <c r="AO124" s="352" t="s">
        <v>1131</v>
      </c>
      <c r="AP124" s="352" t="s">
        <v>1478</v>
      </c>
      <c r="AS124" s="352">
        <v>0</v>
      </c>
      <c r="AU124" s="352">
        <v>1.1725616000000001</v>
      </c>
      <c r="AW124" s="352" t="s">
        <v>2735</v>
      </c>
    </row>
    <row r="125" spans="1:49">
      <c r="A125" s="352" t="s">
        <v>978</v>
      </c>
      <c r="B125" s="352" t="s">
        <v>2614</v>
      </c>
      <c r="C125" s="352">
        <v>31</v>
      </c>
      <c r="D125" s="352" t="s">
        <v>372</v>
      </c>
      <c r="E125" s="352" t="s">
        <v>373</v>
      </c>
      <c r="F125" s="352">
        <v>0.78400000000000003</v>
      </c>
      <c r="J125" s="352">
        <v>6393</v>
      </c>
      <c r="K125" s="352">
        <v>-11.5</v>
      </c>
      <c r="O125" s="352">
        <v>183.029</v>
      </c>
      <c r="Q125" s="352">
        <v>180.16499999999999</v>
      </c>
      <c r="S125" s="352" t="s">
        <v>635</v>
      </c>
      <c r="T125" s="352">
        <v>89</v>
      </c>
      <c r="U125" s="352" t="s">
        <v>620</v>
      </c>
      <c r="V125" s="352" t="s">
        <v>705</v>
      </c>
      <c r="X125" s="352" t="s">
        <v>705</v>
      </c>
      <c r="Y125" s="352">
        <v>6</v>
      </c>
      <c r="Z125" s="352">
        <v>488.1</v>
      </c>
      <c r="AA125" s="352">
        <v>523.29999999999995</v>
      </c>
      <c r="AB125" s="352">
        <v>35.200000000000003</v>
      </c>
      <c r="AD125" s="352">
        <v>2.1110000000000002</v>
      </c>
      <c r="AE125" s="352">
        <v>0.752</v>
      </c>
      <c r="AH125" s="352">
        <v>7491</v>
      </c>
      <c r="AI125" s="352">
        <v>8898</v>
      </c>
      <c r="AN125" s="352" t="s">
        <v>869</v>
      </c>
      <c r="AO125" s="352" t="s">
        <v>1131</v>
      </c>
      <c r="AP125" s="352" t="s">
        <v>1543</v>
      </c>
      <c r="AS125" s="352">
        <v>1</v>
      </c>
      <c r="AU125" s="352">
        <v>1.1719366</v>
      </c>
      <c r="AW125" s="352" t="s">
        <v>2735</v>
      </c>
    </row>
    <row r="126" spans="1:49">
      <c r="A126" s="352" t="s">
        <v>981</v>
      </c>
      <c r="B126" s="352" t="s">
        <v>2614</v>
      </c>
      <c r="C126" s="352">
        <v>32</v>
      </c>
      <c r="D126" s="352" t="s">
        <v>372</v>
      </c>
      <c r="E126" s="352" t="s">
        <v>373</v>
      </c>
      <c r="F126" s="352">
        <v>0.78400000000000003</v>
      </c>
      <c r="L126" s="352">
        <v>22653</v>
      </c>
      <c r="M126" s="352">
        <v>9.6</v>
      </c>
      <c r="O126" s="352">
        <v>131.49799999999999</v>
      </c>
      <c r="R126" s="352">
        <v>125.217</v>
      </c>
      <c r="S126" s="352" t="s">
        <v>645</v>
      </c>
      <c r="T126" s="352">
        <v>0</v>
      </c>
      <c r="U126" s="352" t="s">
        <v>646</v>
      </c>
      <c r="V126" s="352" t="s">
        <v>673</v>
      </c>
      <c r="X126" s="352" t="s">
        <v>675</v>
      </c>
      <c r="Y126" s="352">
        <v>1</v>
      </c>
      <c r="Z126" s="352">
        <v>29.7</v>
      </c>
      <c r="AA126" s="352">
        <v>83.6</v>
      </c>
      <c r="AB126" s="352">
        <v>53.9</v>
      </c>
      <c r="AF126" s="352">
        <v>6.2809999999999997</v>
      </c>
      <c r="AJ126" s="352">
        <v>4519</v>
      </c>
      <c r="AQ126" s="352" t="s">
        <v>2730</v>
      </c>
      <c r="AR126" s="352" t="s">
        <v>2738</v>
      </c>
      <c r="AS126" s="352">
        <v>1</v>
      </c>
      <c r="AV126" s="352">
        <v>5.0161569000000004</v>
      </c>
      <c r="AW126" s="352" t="s">
        <v>2739</v>
      </c>
    </row>
    <row r="127" spans="1:49">
      <c r="A127" s="352" t="s">
        <v>470</v>
      </c>
      <c r="B127" s="352" t="s">
        <v>2614</v>
      </c>
      <c r="C127" s="352">
        <v>32</v>
      </c>
      <c r="D127" s="352" t="s">
        <v>372</v>
      </c>
      <c r="E127" s="352" t="s">
        <v>373</v>
      </c>
      <c r="F127" s="352">
        <v>0.78400000000000003</v>
      </c>
      <c r="G127" s="352" t="s">
        <v>764</v>
      </c>
      <c r="L127" s="352">
        <v>2724</v>
      </c>
      <c r="M127" s="352">
        <v>4.3460000000000001</v>
      </c>
      <c r="O127" s="352">
        <v>4.6520000000000001</v>
      </c>
      <c r="R127" s="352">
        <v>4.431</v>
      </c>
      <c r="S127" s="352" t="s">
        <v>645</v>
      </c>
      <c r="T127" s="352">
        <v>0</v>
      </c>
      <c r="U127" s="352" t="s">
        <v>646</v>
      </c>
      <c r="V127" s="352" t="s">
        <v>673</v>
      </c>
      <c r="X127" s="352" t="s">
        <v>675</v>
      </c>
      <c r="Y127" s="352">
        <v>2</v>
      </c>
      <c r="Z127" s="352">
        <v>232.4</v>
      </c>
      <c r="AA127" s="352">
        <v>260</v>
      </c>
      <c r="AB127" s="352">
        <v>27.6</v>
      </c>
      <c r="AF127" s="352">
        <v>0.221</v>
      </c>
      <c r="AJ127" s="352">
        <v>549</v>
      </c>
      <c r="AQ127" s="352" t="s">
        <v>908</v>
      </c>
      <c r="AR127" s="352" t="s">
        <v>2740</v>
      </c>
      <c r="AS127" s="352">
        <v>0</v>
      </c>
      <c r="AV127" s="352">
        <v>4.9922085000000003</v>
      </c>
      <c r="AW127" s="352" t="s">
        <v>2739</v>
      </c>
    </row>
    <row r="128" spans="1:49">
      <c r="A128" s="352" t="s">
        <v>987</v>
      </c>
      <c r="B128" s="352" t="s">
        <v>2614</v>
      </c>
      <c r="C128" s="352">
        <v>32</v>
      </c>
      <c r="D128" s="352" t="s">
        <v>372</v>
      </c>
      <c r="E128" s="352" t="s">
        <v>373</v>
      </c>
      <c r="F128" s="352">
        <v>0.78400000000000003</v>
      </c>
      <c r="L128" s="352">
        <v>22598</v>
      </c>
      <c r="M128" s="352">
        <v>9.8450000000000006</v>
      </c>
      <c r="O128" s="352">
        <v>129.50899999999999</v>
      </c>
      <c r="R128" s="352">
        <v>123.321</v>
      </c>
      <c r="S128" s="352" t="s">
        <v>645</v>
      </c>
      <c r="T128" s="352">
        <v>0</v>
      </c>
      <c r="U128" s="352" t="s">
        <v>646</v>
      </c>
      <c r="V128" s="352" t="s">
        <v>673</v>
      </c>
      <c r="X128" s="352" t="s">
        <v>675</v>
      </c>
      <c r="Y128" s="352">
        <v>3</v>
      </c>
      <c r="Z128" s="352">
        <v>412.8</v>
      </c>
      <c r="AA128" s="352">
        <v>464.8</v>
      </c>
      <c r="AB128" s="352">
        <v>52</v>
      </c>
      <c r="AF128" s="352">
        <v>6.1870000000000003</v>
      </c>
      <c r="AJ128" s="352">
        <v>4506</v>
      </c>
      <c r="AQ128" s="352" t="s">
        <v>712</v>
      </c>
      <c r="AR128" s="352" t="s">
        <v>2741</v>
      </c>
      <c r="AS128" s="352">
        <v>0</v>
      </c>
      <c r="AV128" s="352">
        <v>5.0172746999999998</v>
      </c>
      <c r="AW128" s="352" t="s">
        <v>2739</v>
      </c>
    </row>
    <row r="129" spans="1:49">
      <c r="A129" s="352" t="s">
        <v>990</v>
      </c>
      <c r="B129" s="352" t="s">
        <v>2614</v>
      </c>
      <c r="C129" s="352">
        <v>33</v>
      </c>
      <c r="D129" s="352" t="s">
        <v>374</v>
      </c>
      <c r="E129" s="352" t="s">
        <v>375</v>
      </c>
      <c r="F129" s="352">
        <v>0.79900000000000004</v>
      </c>
      <c r="H129" s="352">
        <v>10071</v>
      </c>
      <c r="I129" s="352">
        <v>0.47099999999999997</v>
      </c>
      <c r="O129" s="352">
        <v>184.40299999999999</v>
      </c>
      <c r="P129" s="352">
        <v>183.02699999999999</v>
      </c>
      <c r="S129" s="352" t="s">
        <v>619</v>
      </c>
      <c r="T129" s="352">
        <v>0</v>
      </c>
      <c r="U129" s="352" t="s">
        <v>620</v>
      </c>
      <c r="V129" s="352" t="s">
        <v>705</v>
      </c>
      <c r="X129" s="352" t="s">
        <v>705</v>
      </c>
      <c r="Y129" s="352">
        <v>1</v>
      </c>
      <c r="Z129" s="352">
        <v>13.2</v>
      </c>
      <c r="AA129" s="352">
        <v>38.4</v>
      </c>
      <c r="AB129" s="352">
        <v>25.2</v>
      </c>
      <c r="AC129" s="352">
        <v>1.375</v>
      </c>
      <c r="AG129" s="352">
        <v>6878</v>
      </c>
      <c r="AK129" s="352" t="s">
        <v>1243</v>
      </c>
      <c r="AL129" s="352" t="s">
        <v>985</v>
      </c>
      <c r="AM129" s="352" t="s">
        <v>2742</v>
      </c>
      <c r="AS129" s="352">
        <v>0</v>
      </c>
      <c r="AT129" s="352">
        <v>0.68311109999999997</v>
      </c>
      <c r="AW129" s="352" t="s">
        <v>2743</v>
      </c>
    </row>
    <row r="130" spans="1:49">
      <c r="A130" s="352" t="s">
        <v>993</v>
      </c>
      <c r="B130" s="352" t="s">
        <v>2614</v>
      </c>
      <c r="C130" s="352">
        <v>33</v>
      </c>
      <c r="D130" s="352" t="s">
        <v>374</v>
      </c>
      <c r="E130" s="352" t="s">
        <v>375</v>
      </c>
      <c r="F130" s="352">
        <v>0.79900000000000004</v>
      </c>
      <c r="H130" s="352">
        <v>10060</v>
      </c>
      <c r="I130" s="352">
        <v>0</v>
      </c>
      <c r="O130" s="352">
        <v>184.66499999999999</v>
      </c>
      <c r="P130" s="352">
        <v>183.28800000000001</v>
      </c>
      <c r="S130" s="352" t="s">
        <v>619</v>
      </c>
      <c r="T130" s="352">
        <v>0</v>
      </c>
      <c r="U130" s="352" t="s">
        <v>620</v>
      </c>
      <c r="V130" s="352" t="s">
        <v>705</v>
      </c>
      <c r="X130" s="352" t="s">
        <v>705</v>
      </c>
      <c r="Y130" s="352">
        <v>2</v>
      </c>
      <c r="Z130" s="352">
        <v>53.5</v>
      </c>
      <c r="AA130" s="352">
        <v>78.599999999999994</v>
      </c>
      <c r="AB130" s="352">
        <v>25.2</v>
      </c>
      <c r="AC130" s="352">
        <v>1.377</v>
      </c>
      <c r="AG130" s="352">
        <v>6865</v>
      </c>
      <c r="AK130" s="352" t="s">
        <v>1727</v>
      </c>
      <c r="AL130" s="352" t="s">
        <v>1690</v>
      </c>
      <c r="AM130" s="352" t="s">
        <v>2744</v>
      </c>
      <c r="AS130" s="352">
        <v>1</v>
      </c>
      <c r="AT130" s="352">
        <v>0.68278939999999999</v>
      </c>
      <c r="AW130" s="352" t="s">
        <v>2743</v>
      </c>
    </row>
    <row r="131" spans="1:49">
      <c r="A131" s="352" t="s">
        <v>995</v>
      </c>
      <c r="B131" s="352" t="s">
        <v>2614</v>
      </c>
      <c r="C131" s="352">
        <v>33</v>
      </c>
      <c r="D131" s="352" t="s">
        <v>374</v>
      </c>
      <c r="E131" s="352" t="s">
        <v>375</v>
      </c>
      <c r="F131" s="352">
        <v>0.79900000000000004</v>
      </c>
      <c r="G131" s="352" t="s">
        <v>630</v>
      </c>
      <c r="H131" s="352">
        <v>2426</v>
      </c>
      <c r="I131" s="352">
        <v>11.189</v>
      </c>
      <c r="N131" s="352">
        <v>10.4440461</v>
      </c>
      <c r="O131" s="352">
        <v>48.871000000000002</v>
      </c>
      <c r="P131" s="352">
        <v>48.503</v>
      </c>
      <c r="S131" s="352" t="s">
        <v>619</v>
      </c>
      <c r="T131" s="352">
        <v>0</v>
      </c>
      <c r="U131" s="352" t="s">
        <v>620</v>
      </c>
      <c r="V131" s="352" t="s">
        <v>705</v>
      </c>
      <c r="X131" s="352" t="s">
        <v>705</v>
      </c>
      <c r="Y131" s="352">
        <v>3</v>
      </c>
      <c r="Z131" s="352">
        <v>83.7</v>
      </c>
      <c r="AA131" s="352">
        <v>146.6</v>
      </c>
      <c r="AB131" s="352">
        <v>62.9</v>
      </c>
      <c r="AC131" s="352">
        <v>0.36799999999999999</v>
      </c>
      <c r="AG131" s="352">
        <v>1675</v>
      </c>
      <c r="AK131" s="352" t="s">
        <v>1324</v>
      </c>
      <c r="AL131" s="352" t="s">
        <v>1756</v>
      </c>
      <c r="AM131" s="352" t="s">
        <v>2745</v>
      </c>
      <c r="AS131" s="352">
        <v>0</v>
      </c>
      <c r="AT131" s="352">
        <v>0.69042919999999997</v>
      </c>
      <c r="AW131" s="352" t="s">
        <v>2743</v>
      </c>
    </row>
    <row r="132" spans="1:49">
      <c r="A132" s="352" t="s">
        <v>997</v>
      </c>
      <c r="B132" s="352" t="s">
        <v>2614</v>
      </c>
      <c r="C132" s="352">
        <v>33</v>
      </c>
      <c r="D132" s="352" t="s">
        <v>374</v>
      </c>
      <c r="E132" s="352" t="s">
        <v>375</v>
      </c>
      <c r="F132" s="352">
        <v>0.79900000000000004</v>
      </c>
      <c r="G132" s="352" t="s">
        <v>634</v>
      </c>
      <c r="J132" s="352">
        <v>7331</v>
      </c>
      <c r="K132" s="352">
        <v>5.133</v>
      </c>
      <c r="N132" s="352">
        <v>85.591003900000004</v>
      </c>
      <c r="O132" s="352">
        <v>213.79599999999999</v>
      </c>
      <c r="Q132" s="352">
        <v>210.40100000000001</v>
      </c>
      <c r="S132" s="352" t="s">
        <v>635</v>
      </c>
      <c r="T132" s="352">
        <v>89</v>
      </c>
      <c r="U132" s="352" t="s">
        <v>620</v>
      </c>
      <c r="V132" s="352" t="s">
        <v>705</v>
      </c>
      <c r="X132" s="352" t="s">
        <v>705</v>
      </c>
      <c r="Y132" s="352">
        <v>4</v>
      </c>
      <c r="Z132" s="352">
        <v>200</v>
      </c>
      <c r="AA132" s="352">
        <v>296.3</v>
      </c>
      <c r="AB132" s="352">
        <v>96.2</v>
      </c>
      <c r="AD132" s="352">
        <v>2.5049999999999999</v>
      </c>
      <c r="AE132" s="352">
        <v>0.88900000000000001</v>
      </c>
      <c r="AH132" s="352">
        <v>8840</v>
      </c>
      <c r="AI132" s="352">
        <v>10344</v>
      </c>
      <c r="AN132" s="352" t="s">
        <v>979</v>
      </c>
      <c r="AO132" s="352" t="s">
        <v>671</v>
      </c>
      <c r="AP132" s="352" t="s">
        <v>2053</v>
      </c>
      <c r="AS132" s="352">
        <v>0</v>
      </c>
      <c r="AU132" s="352">
        <v>1.1907852000000001</v>
      </c>
      <c r="AW132" s="352" t="s">
        <v>2743</v>
      </c>
    </row>
    <row r="133" spans="1:49">
      <c r="A133" s="352" t="s">
        <v>999</v>
      </c>
      <c r="B133" s="352" t="s">
        <v>2614</v>
      </c>
      <c r="C133" s="352">
        <v>33</v>
      </c>
      <c r="D133" s="352" t="s">
        <v>374</v>
      </c>
      <c r="E133" s="352" t="s">
        <v>375</v>
      </c>
      <c r="F133" s="352">
        <v>0.79900000000000004</v>
      </c>
      <c r="J133" s="352">
        <v>6400</v>
      </c>
      <c r="K133" s="352">
        <v>-11</v>
      </c>
      <c r="O133" s="352">
        <v>182.52199999999999</v>
      </c>
      <c r="Q133" s="352">
        <v>179.66399999999999</v>
      </c>
      <c r="S133" s="352" t="s">
        <v>635</v>
      </c>
      <c r="T133" s="352">
        <v>89</v>
      </c>
      <c r="U133" s="352" t="s">
        <v>620</v>
      </c>
      <c r="V133" s="352" t="s">
        <v>705</v>
      </c>
      <c r="X133" s="352" t="s">
        <v>705</v>
      </c>
      <c r="Y133" s="352">
        <v>5</v>
      </c>
      <c r="Z133" s="352">
        <v>437.8</v>
      </c>
      <c r="AA133" s="352">
        <v>473</v>
      </c>
      <c r="AB133" s="352">
        <v>35.200000000000003</v>
      </c>
      <c r="AD133" s="352">
        <v>2.1070000000000002</v>
      </c>
      <c r="AE133" s="352">
        <v>0.751</v>
      </c>
      <c r="AH133" s="352">
        <v>7501</v>
      </c>
      <c r="AI133" s="352">
        <v>8913</v>
      </c>
      <c r="AN133" s="352" t="s">
        <v>721</v>
      </c>
      <c r="AO133" s="352" t="s">
        <v>643</v>
      </c>
      <c r="AP133" s="352" t="s">
        <v>2746</v>
      </c>
      <c r="AS133" s="352">
        <v>0</v>
      </c>
      <c r="AU133" s="352">
        <v>1.1725152999999999</v>
      </c>
      <c r="AW133" s="352" t="s">
        <v>2743</v>
      </c>
    </row>
    <row r="134" spans="1:49">
      <c r="A134" s="352" t="s">
        <v>1002</v>
      </c>
      <c r="B134" s="352" t="s">
        <v>2614</v>
      </c>
      <c r="C134" s="352">
        <v>33</v>
      </c>
      <c r="D134" s="352" t="s">
        <v>374</v>
      </c>
      <c r="E134" s="352" t="s">
        <v>375</v>
      </c>
      <c r="F134" s="352">
        <v>0.79900000000000004</v>
      </c>
      <c r="J134" s="352">
        <v>6401</v>
      </c>
      <c r="K134" s="352">
        <v>-11.5</v>
      </c>
      <c r="O134" s="352">
        <v>182.858</v>
      </c>
      <c r="Q134" s="352">
        <v>179.99700000000001</v>
      </c>
      <c r="S134" s="352" t="s">
        <v>635</v>
      </c>
      <c r="T134" s="352">
        <v>89</v>
      </c>
      <c r="U134" s="352" t="s">
        <v>620</v>
      </c>
      <c r="V134" s="352" t="s">
        <v>705</v>
      </c>
      <c r="X134" s="352" t="s">
        <v>705</v>
      </c>
      <c r="Y134" s="352">
        <v>6</v>
      </c>
      <c r="Z134" s="352">
        <v>488.1</v>
      </c>
      <c r="AA134" s="352">
        <v>523.29999999999995</v>
      </c>
      <c r="AB134" s="352">
        <v>35.200000000000003</v>
      </c>
      <c r="AD134" s="352">
        <v>2.109</v>
      </c>
      <c r="AE134" s="352">
        <v>0.752</v>
      </c>
      <c r="AH134" s="352">
        <v>7500</v>
      </c>
      <c r="AI134" s="352">
        <v>8908</v>
      </c>
      <c r="AN134" s="352" t="s">
        <v>832</v>
      </c>
      <c r="AO134" s="352" t="s">
        <v>667</v>
      </c>
      <c r="AP134" s="352" t="s">
        <v>1782</v>
      </c>
      <c r="AS134" s="352">
        <v>1</v>
      </c>
      <c r="AU134" s="352">
        <v>1.1719328</v>
      </c>
      <c r="AW134" s="352" t="s">
        <v>2743</v>
      </c>
    </row>
    <row r="135" spans="1:49">
      <c r="A135" s="352" t="s">
        <v>1004</v>
      </c>
      <c r="B135" s="352" t="s">
        <v>2614</v>
      </c>
      <c r="C135" s="352">
        <v>34</v>
      </c>
      <c r="D135" s="352" t="s">
        <v>374</v>
      </c>
      <c r="E135" s="352" t="s">
        <v>375</v>
      </c>
      <c r="F135" s="352">
        <v>0.79900000000000004</v>
      </c>
      <c r="L135" s="352">
        <v>22755</v>
      </c>
      <c r="M135" s="352">
        <v>9.6</v>
      </c>
      <c r="O135" s="352">
        <v>131.98699999999999</v>
      </c>
      <c r="R135" s="352">
        <v>125.68300000000001</v>
      </c>
      <c r="S135" s="352" t="s">
        <v>645</v>
      </c>
      <c r="T135" s="352">
        <v>0</v>
      </c>
      <c r="U135" s="352" t="s">
        <v>646</v>
      </c>
      <c r="V135" s="352" t="s">
        <v>673</v>
      </c>
      <c r="X135" s="352" t="s">
        <v>675</v>
      </c>
      <c r="Y135" s="352">
        <v>1</v>
      </c>
      <c r="Z135" s="352">
        <v>29.5</v>
      </c>
      <c r="AA135" s="352">
        <v>83.4</v>
      </c>
      <c r="AB135" s="352">
        <v>53.9</v>
      </c>
      <c r="AF135" s="352">
        <v>6.3040000000000003</v>
      </c>
      <c r="AJ135" s="352">
        <v>4539</v>
      </c>
      <c r="AQ135" s="352" t="s">
        <v>2730</v>
      </c>
      <c r="AR135" s="352" t="s">
        <v>1480</v>
      </c>
      <c r="AS135" s="352">
        <v>1</v>
      </c>
      <c r="AV135" s="352">
        <v>5.0156326</v>
      </c>
      <c r="AW135" s="352" t="s">
        <v>2747</v>
      </c>
    </row>
    <row r="136" spans="1:49">
      <c r="A136" s="352" t="s">
        <v>1008</v>
      </c>
      <c r="B136" s="352" t="s">
        <v>2614</v>
      </c>
      <c r="C136" s="352">
        <v>34</v>
      </c>
      <c r="D136" s="352" t="s">
        <v>374</v>
      </c>
      <c r="E136" s="352" t="s">
        <v>375</v>
      </c>
      <c r="F136" s="352">
        <v>0.79900000000000004</v>
      </c>
      <c r="G136" s="352" t="s">
        <v>764</v>
      </c>
      <c r="L136" s="352">
        <v>2614</v>
      </c>
      <c r="M136" s="352">
        <v>4.3979999999999997</v>
      </c>
      <c r="O136" s="352">
        <v>4.4390000000000001</v>
      </c>
      <c r="R136" s="352">
        <v>4.2279999999999998</v>
      </c>
      <c r="S136" s="352" t="s">
        <v>645</v>
      </c>
      <c r="T136" s="352">
        <v>0</v>
      </c>
      <c r="U136" s="352" t="s">
        <v>646</v>
      </c>
      <c r="V136" s="352" t="s">
        <v>673</v>
      </c>
      <c r="X136" s="352" t="s">
        <v>675</v>
      </c>
      <c r="Y136" s="352">
        <v>2</v>
      </c>
      <c r="Z136" s="352">
        <v>231.8</v>
      </c>
      <c r="AA136" s="352">
        <v>259</v>
      </c>
      <c r="AB136" s="352">
        <v>27.2</v>
      </c>
      <c r="AF136" s="352">
        <v>0.21099999999999999</v>
      </c>
      <c r="AJ136" s="352">
        <v>527</v>
      </c>
      <c r="AQ136" s="352" t="s">
        <v>908</v>
      </c>
      <c r="AR136" s="352" t="s">
        <v>1591</v>
      </c>
      <c r="AS136" s="352">
        <v>0</v>
      </c>
      <c r="AV136" s="352">
        <v>4.9919216000000004</v>
      </c>
      <c r="AW136" s="352" t="s">
        <v>2747</v>
      </c>
    </row>
    <row r="137" spans="1:49">
      <c r="A137" s="352" t="s">
        <v>1011</v>
      </c>
      <c r="B137" s="352" t="s">
        <v>2614</v>
      </c>
      <c r="C137" s="352">
        <v>34</v>
      </c>
      <c r="D137" s="352" t="s">
        <v>374</v>
      </c>
      <c r="E137" s="352" t="s">
        <v>375</v>
      </c>
      <c r="F137" s="352">
        <v>0.79900000000000004</v>
      </c>
      <c r="L137" s="352">
        <v>22555</v>
      </c>
      <c r="M137" s="352">
        <v>9.8740000000000006</v>
      </c>
      <c r="O137" s="352">
        <v>129.155</v>
      </c>
      <c r="R137" s="352">
        <v>122.985</v>
      </c>
      <c r="S137" s="352" t="s">
        <v>645</v>
      </c>
      <c r="T137" s="352">
        <v>0</v>
      </c>
      <c r="U137" s="352" t="s">
        <v>646</v>
      </c>
      <c r="V137" s="352" t="s">
        <v>673</v>
      </c>
      <c r="X137" s="352" t="s">
        <v>675</v>
      </c>
      <c r="Y137" s="352">
        <v>3</v>
      </c>
      <c r="Z137" s="352">
        <v>412.8</v>
      </c>
      <c r="AA137" s="352">
        <v>465</v>
      </c>
      <c r="AB137" s="352">
        <v>52.3</v>
      </c>
      <c r="AF137" s="352">
        <v>6.17</v>
      </c>
      <c r="AJ137" s="352">
        <v>4498</v>
      </c>
      <c r="AQ137" s="352" t="s">
        <v>712</v>
      </c>
      <c r="AR137" s="352" t="s">
        <v>2313</v>
      </c>
      <c r="AS137" s="352">
        <v>0</v>
      </c>
      <c r="AV137" s="352">
        <v>5.0168806000000004</v>
      </c>
      <c r="AW137" s="352" t="s">
        <v>2747</v>
      </c>
    </row>
    <row r="138" spans="1:49">
      <c r="A138" s="352" t="s">
        <v>1014</v>
      </c>
      <c r="B138" s="352" t="s">
        <v>2614</v>
      </c>
      <c r="C138" s="352">
        <v>35</v>
      </c>
      <c r="D138" s="352" t="s">
        <v>376</v>
      </c>
      <c r="E138" s="352" t="s">
        <v>377</v>
      </c>
      <c r="F138" s="352">
        <v>0.84499999999999997</v>
      </c>
      <c r="H138" s="352">
        <v>10073</v>
      </c>
      <c r="I138" s="352">
        <v>0.42899999999999999</v>
      </c>
      <c r="O138" s="352">
        <v>183.839</v>
      </c>
      <c r="P138" s="352">
        <v>182.46799999999999</v>
      </c>
      <c r="S138" s="352" t="s">
        <v>619</v>
      </c>
      <c r="T138" s="352">
        <v>0</v>
      </c>
      <c r="U138" s="352" t="s">
        <v>620</v>
      </c>
      <c r="V138" s="352" t="s">
        <v>705</v>
      </c>
      <c r="X138" s="352" t="s">
        <v>705</v>
      </c>
      <c r="Y138" s="352">
        <v>1</v>
      </c>
      <c r="Z138" s="352">
        <v>13.2</v>
      </c>
      <c r="AA138" s="352">
        <v>38.4</v>
      </c>
      <c r="AB138" s="352">
        <v>25.2</v>
      </c>
      <c r="AC138" s="352">
        <v>1.371</v>
      </c>
      <c r="AG138" s="352">
        <v>6878</v>
      </c>
      <c r="AK138" s="352" t="s">
        <v>1243</v>
      </c>
      <c r="AL138" s="352" t="s">
        <v>2094</v>
      </c>
      <c r="AM138" s="352" t="s">
        <v>2748</v>
      </c>
      <c r="AS138" s="352">
        <v>0</v>
      </c>
      <c r="AT138" s="352">
        <v>0.68310700000000002</v>
      </c>
      <c r="AW138" s="352" t="s">
        <v>2749</v>
      </c>
    </row>
    <row r="139" spans="1:49">
      <c r="A139" s="352" t="s">
        <v>1017</v>
      </c>
      <c r="B139" s="352" t="s">
        <v>2614</v>
      </c>
      <c r="C139" s="352">
        <v>35</v>
      </c>
      <c r="D139" s="352" t="s">
        <v>376</v>
      </c>
      <c r="E139" s="352" t="s">
        <v>377</v>
      </c>
      <c r="F139" s="352">
        <v>0.84499999999999997</v>
      </c>
      <c r="H139" s="352">
        <v>10087</v>
      </c>
      <c r="I139" s="352">
        <v>0</v>
      </c>
      <c r="O139" s="352">
        <v>184.92699999999999</v>
      </c>
      <c r="P139" s="352">
        <v>183.54900000000001</v>
      </c>
      <c r="S139" s="352" t="s">
        <v>619</v>
      </c>
      <c r="T139" s="352">
        <v>0</v>
      </c>
      <c r="U139" s="352" t="s">
        <v>620</v>
      </c>
      <c r="V139" s="352" t="s">
        <v>705</v>
      </c>
      <c r="X139" s="352" t="s">
        <v>705</v>
      </c>
      <c r="Y139" s="352">
        <v>2</v>
      </c>
      <c r="Z139" s="352">
        <v>53.5</v>
      </c>
      <c r="AA139" s="352">
        <v>78.599999999999994</v>
      </c>
      <c r="AB139" s="352">
        <v>25.2</v>
      </c>
      <c r="AC139" s="352">
        <v>1.379</v>
      </c>
      <c r="AG139" s="352">
        <v>6885</v>
      </c>
      <c r="AK139" s="352" t="s">
        <v>1376</v>
      </c>
      <c r="AL139" s="352" t="s">
        <v>1392</v>
      </c>
      <c r="AM139" s="352" t="s">
        <v>2750</v>
      </c>
      <c r="AS139" s="352">
        <v>1</v>
      </c>
      <c r="AT139" s="352">
        <v>0.68281429999999999</v>
      </c>
      <c r="AW139" s="352" t="s">
        <v>2749</v>
      </c>
    </row>
    <row r="140" spans="1:49">
      <c r="A140" s="352" t="s">
        <v>1019</v>
      </c>
      <c r="B140" s="352" t="s">
        <v>2614</v>
      </c>
      <c r="C140" s="352">
        <v>35</v>
      </c>
      <c r="D140" s="352" t="s">
        <v>376</v>
      </c>
      <c r="E140" s="352" t="s">
        <v>377</v>
      </c>
      <c r="F140" s="352">
        <v>0.84499999999999997</v>
      </c>
      <c r="G140" s="352" t="s">
        <v>630</v>
      </c>
      <c r="H140" s="352">
        <v>2270</v>
      </c>
      <c r="I140" s="352">
        <v>9.8330000000000002</v>
      </c>
      <c r="N140" s="352">
        <v>9.1864480999999998</v>
      </c>
      <c r="O140" s="352">
        <v>45.460999999999999</v>
      </c>
      <c r="P140" s="352">
        <v>45.119</v>
      </c>
      <c r="S140" s="352" t="s">
        <v>619</v>
      </c>
      <c r="T140" s="352">
        <v>0</v>
      </c>
      <c r="U140" s="352" t="s">
        <v>620</v>
      </c>
      <c r="V140" s="352" t="s">
        <v>705</v>
      </c>
      <c r="X140" s="352" t="s">
        <v>705</v>
      </c>
      <c r="Y140" s="352">
        <v>3</v>
      </c>
      <c r="Z140" s="352">
        <v>83.7</v>
      </c>
      <c r="AA140" s="352">
        <v>145.9</v>
      </c>
      <c r="AB140" s="352">
        <v>62.3</v>
      </c>
      <c r="AC140" s="352">
        <v>0.34200000000000003</v>
      </c>
      <c r="AG140" s="352">
        <v>1565</v>
      </c>
      <c r="AK140" s="352" t="s">
        <v>2670</v>
      </c>
      <c r="AL140" s="352" t="s">
        <v>1344</v>
      </c>
      <c r="AM140" s="352" t="s">
        <v>2751</v>
      </c>
      <c r="AS140" s="352">
        <v>0</v>
      </c>
      <c r="AT140" s="352">
        <v>0.68952860000000005</v>
      </c>
      <c r="AW140" s="352" t="s">
        <v>2749</v>
      </c>
    </row>
    <row r="141" spans="1:49">
      <c r="A141" s="352" t="s">
        <v>1021</v>
      </c>
      <c r="B141" s="352" t="s">
        <v>2614</v>
      </c>
      <c r="C141" s="352">
        <v>35</v>
      </c>
      <c r="D141" s="352" t="s">
        <v>376</v>
      </c>
      <c r="E141" s="352" t="s">
        <v>377</v>
      </c>
      <c r="F141" s="352">
        <v>0.84499999999999997</v>
      </c>
      <c r="G141" s="352" t="s">
        <v>634</v>
      </c>
      <c r="J141" s="352">
        <v>5164</v>
      </c>
      <c r="K141" s="352">
        <v>5.8570000000000002</v>
      </c>
      <c r="N141" s="352">
        <v>54.230317999999997</v>
      </c>
      <c r="O141" s="352">
        <v>143.25899999999999</v>
      </c>
      <c r="Q141" s="352">
        <v>140.98400000000001</v>
      </c>
      <c r="S141" s="352" t="s">
        <v>635</v>
      </c>
      <c r="T141" s="352">
        <v>89</v>
      </c>
      <c r="U141" s="352" t="s">
        <v>620</v>
      </c>
      <c r="V141" s="352" t="s">
        <v>705</v>
      </c>
      <c r="X141" s="352" t="s">
        <v>705</v>
      </c>
      <c r="Y141" s="352">
        <v>4</v>
      </c>
      <c r="Z141" s="352">
        <v>201.9</v>
      </c>
      <c r="AA141" s="352">
        <v>291.89999999999998</v>
      </c>
      <c r="AB141" s="352">
        <v>89.9</v>
      </c>
      <c r="AD141" s="352">
        <v>1.68</v>
      </c>
      <c r="AE141" s="352">
        <v>0.59599999999999997</v>
      </c>
      <c r="AH141" s="352">
        <v>6219</v>
      </c>
      <c r="AI141" s="352">
        <v>7290</v>
      </c>
      <c r="AN141" s="352" t="s">
        <v>973</v>
      </c>
      <c r="AO141" s="352" t="s">
        <v>974</v>
      </c>
      <c r="AP141" s="352" t="s">
        <v>1173</v>
      </c>
      <c r="AS141" s="352">
        <v>0</v>
      </c>
      <c r="AU141" s="352">
        <v>1.1916652000000001</v>
      </c>
      <c r="AW141" s="352" t="s">
        <v>2749</v>
      </c>
    </row>
    <row r="142" spans="1:49">
      <c r="A142" s="352" t="s">
        <v>1023</v>
      </c>
      <c r="B142" s="352" t="s">
        <v>2614</v>
      </c>
      <c r="C142" s="352">
        <v>35</v>
      </c>
      <c r="D142" s="352" t="s">
        <v>376</v>
      </c>
      <c r="E142" s="352" t="s">
        <v>377</v>
      </c>
      <c r="F142" s="352">
        <v>0.84499999999999997</v>
      </c>
      <c r="J142" s="352">
        <v>6380</v>
      </c>
      <c r="K142" s="352">
        <v>-10.893000000000001</v>
      </c>
      <c r="O142" s="352">
        <v>182.30600000000001</v>
      </c>
      <c r="Q142" s="352">
        <v>179.452</v>
      </c>
      <c r="S142" s="352" t="s">
        <v>635</v>
      </c>
      <c r="T142" s="352">
        <v>89</v>
      </c>
      <c r="U142" s="352" t="s">
        <v>620</v>
      </c>
      <c r="V142" s="352" t="s">
        <v>705</v>
      </c>
      <c r="X142" s="352" t="s">
        <v>705</v>
      </c>
      <c r="Y142" s="352">
        <v>5</v>
      </c>
      <c r="Z142" s="352">
        <v>438.4</v>
      </c>
      <c r="AA142" s="352">
        <v>473.6</v>
      </c>
      <c r="AB142" s="352">
        <v>35.200000000000003</v>
      </c>
      <c r="AD142" s="352">
        <v>2.1040000000000001</v>
      </c>
      <c r="AE142" s="352">
        <v>0.75</v>
      </c>
      <c r="AH142" s="352">
        <v>7478</v>
      </c>
      <c r="AI142" s="352">
        <v>8886</v>
      </c>
      <c r="AN142" s="352" t="s">
        <v>891</v>
      </c>
      <c r="AO142" s="352" t="s">
        <v>692</v>
      </c>
      <c r="AP142" s="352" t="s">
        <v>1506</v>
      </c>
      <c r="AS142" s="352">
        <v>0</v>
      </c>
      <c r="AU142" s="352">
        <v>1.1727169</v>
      </c>
      <c r="AW142" s="352" t="s">
        <v>2749</v>
      </c>
    </row>
    <row r="143" spans="1:49">
      <c r="A143" s="352" t="s">
        <v>1025</v>
      </c>
      <c r="B143" s="352" t="s">
        <v>2614</v>
      </c>
      <c r="C143" s="352">
        <v>35</v>
      </c>
      <c r="D143" s="352" t="s">
        <v>376</v>
      </c>
      <c r="E143" s="352" t="s">
        <v>377</v>
      </c>
      <c r="F143" s="352">
        <v>0.84499999999999997</v>
      </c>
      <c r="J143" s="352">
        <v>6399</v>
      </c>
      <c r="K143" s="352">
        <v>-11.5</v>
      </c>
      <c r="O143" s="352">
        <v>182.74299999999999</v>
      </c>
      <c r="Q143" s="352">
        <v>179.88300000000001</v>
      </c>
      <c r="S143" s="352" t="s">
        <v>635</v>
      </c>
      <c r="T143" s="352">
        <v>89</v>
      </c>
      <c r="U143" s="352" t="s">
        <v>620</v>
      </c>
      <c r="V143" s="352" t="s">
        <v>705</v>
      </c>
      <c r="X143" s="352" t="s">
        <v>705</v>
      </c>
      <c r="Y143" s="352">
        <v>6</v>
      </c>
      <c r="Z143" s="352">
        <v>488.1</v>
      </c>
      <c r="AA143" s="352">
        <v>523.29999999999995</v>
      </c>
      <c r="AB143" s="352">
        <v>35.200000000000003</v>
      </c>
      <c r="AD143" s="352">
        <v>2.1080000000000001</v>
      </c>
      <c r="AE143" s="352">
        <v>0.751</v>
      </c>
      <c r="AH143" s="352">
        <v>7500</v>
      </c>
      <c r="AI143" s="352">
        <v>8914</v>
      </c>
      <c r="AN143" s="352" t="s">
        <v>891</v>
      </c>
      <c r="AO143" s="352" t="s">
        <v>974</v>
      </c>
      <c r="AP143" s="352" t="s">
        <v>1507</v>
      </c>
      <c r="AS143" s="352">
        <v>1</v>
      </c>
      <c r="AU143" s="352">
        <v>1.1720128000000001</v>
      </c>
      <c r="AW143" s="352" t="s">
        <v>2749</v>
      </c>
    </row>
    <row r="144" spans="1:49">
      <c r="A144" s="352" t="s">
        <v>1027</v>
      </c>
      <c r="B144" s="352" t="s">
        <v>2614</v>
      </c>
      <c r="C144" s="352">
        <v>36</v>
      </c>
      <c r="D144" s="352" t="s">
        <v>376</v>
      </c>
      <c r="E144" s="352" t="s">
        <v>377</v>
      </c>
      <c r="F144" s="352">
        <v>0.84499999999999997</v>
      </c>
      <c r="L144" s="352">
        <v>22710</v>
      </c>
      <c r="M144" s="352">
        <v>9.6</v>
      </c>
      <c r="O144" s="352">
        <v>132.309</v>
      </c>
      <c r="R144" s="352">
        <v>125.99</v>
      </c>
      <c r="S144" s="352" t="s">
        <v>645</v>
      </c>
      <c r="T144" s="352">
        <v>0</v>
      </c>
      <c r="U144" s="352" t="s">
        <v>646</v>
      </c>
      <c r="V144" s="352" t="s">
        <v>673</v>
      </c>
      <c r="X144" s="352" t="s">
        <v>675</v>
      </c>
      <c r="Y144" s="352">
        <v>1</v>
      </c>
      <c r="Z144" s="352">
        <v>29.5</v>
      </c>
      <c r="AA144" s="352">
        <v>83.2</v>
      </c>
      <c r="AB144" s="352">
        <v>53.7</v>
      </c>
      <c r="AF144" s="352">
        <v>6.319</v>
      </c>
      <c r="AJ144" s="352">
        <v>4531</v>
      </c>
      <c r="AQ144" s="352" t="s">
        <v>2752</v>
      </c>
      <c r="AR144" s="352" t="s">
        <v>2753</v>
      </c>
      <c r="AS144" s="352">
        <v>1</v>
      </c>
      <c r="AV144" s="352">
        <v>5.0156266</v>
      </c>
      <c r="AW144" s="352" t="s">
        <v>2754</v>
      </c>
    </row>
    <row r="145" spans="1:49">
      <c r="A145" s="352" t="s">
        <v>1031</v>
      </c>
      <c r="B145" s="352" t="s">
        <v>2614</v>
      </c>
      <c r="C145" s="352">
        <v>36</v>
      </c>
      <c r="D145" s="352" t="s">
        <v>376</v>
      </c>
      <c r="E145" s="352" t="s">
        <v>377</v>
      </c>
      <c r="F145" s="352">
        <v>0.84499999999999997</v>
      </c>
      <c r="G145" s="352" t="s">
        <v>764</v>
      </c>
      <c r="L145" s="352">
        <v>5205</v>
      </c>
      <c r="M145" s="352">
        <v>2.8650000000000002</v>
      </c>
      <c r="O145" s="352">
        <v>9.2810000000000006</v>
      </c>
      <c r="R145" s="352">
        <v>8.8409999999999993</v>
      </c>
      <c r="S145" s="352" t="s">
        <v>645</v>
      </c>
      <c r="T145" s="352">
        <v>0</v>
      </c>
      <c r="U145" s="352" t="s">
        <v>646</v>
      </c>
      <c r="V145" s="352" t="s">
        <v>673</v>
      </c>
      <c r="X145" s="352" t="s">
        <v>675</v>
      </c>
      <c r="Y145" s="352">
        <v>2</v>
      </c>
      <c r="Z145" s="352">
        <v>232.4</v>
      </c>
      <c r="AA145" s="352">
        <v>263.8</v>
      </c>
      <c r="AB145" s="352">
        <v>31.3</v>
      </c>
      <c r="AF145" s="352">
        <v>0.441</v>
      </c>
      <c r="AJ145" s="352">
        <v>1050</v>
      </c>
      <c r="AQ145" s="352" t="s">
        <v>908</v>
      </c>
      <c r="AR145" s="352" t="s">
        <v>1547</v>
      </c>
      <c r="AS145" s="352">
        <v>0</v>
      </c>
      <c r="AV145" s="352">
        <v>4.9849281999999997</v>
      </c>
      <c r="AW145" s="352" t="s">
        <v>2754</v>
      </c>
    </row>
    <row r="146" spans="1:49">
      <c r="A146" s="352" t="s">
        <v>1034</v>
      </c>
      <c r="B146" s="352" t="s">
        <v>2614</v>
      </c>
      <c r="C146" s="352">
        <v>36</v>
      </c>
      <c r="D146" s="352" t="s">
        <v>376</v>
      </c>
      <c r="E146" s="352" t="s">
        <v>377</v>
      </c>
      <c r="F146" s="352">
        <v>0.84499999999999997</v>
      </c>
      <c r="L146" s="352">
        <v>22646</v>
      </c>
      <c r="M146" s="352">
        <v>9.8770000000000007</v>
      </c>
      <c r="O146" s="352">
        <v>129.898</v>
      </c>
      <c r="R146" s="352">
        <v>123.69199999999999</v>
      </c>
      <c r="S146" s="352" t="s">
        <v>645</v>
      </c>
      <c r="T146" s="352">
        <v>0</v>
      </c>
      <c r="U146" s="352" t="s">
        <v>646</v>
      </c>
      <c r="V146" s="352" t="s">
        <v>673</v>
      </c>
      <c r="X146" s="352" t="s">
        <v>675</v>
      </c>
      <c r="Y146" s="352">
        <v>3</v>
      </c>
      <c r="Z146" s="352">
        <v>412.8</v>
      </c>
      <c r="AA146" s="352">
        <v>464.8</v>
      </c>
      <c r="AB146" s="352">
        <v>52</v>
      </c>
      <c r="AF146" s="352">
        <v>6.2060000000000004</v>
      </c>
      <c r="AJ146" s="352">
        <v>4516</v>
      </c>
      <c r="AQ146" s="352" t="s">
        <v>777</v>
      </c>
      <c r="AR146" s="352" t="s">
        <v>2755</v>
      </c>
      <c r="AS146" s="352">
        <v>0</v>
      </c>
      <c r="AV146" s="352">
        <v>5.0168901000000004</v>
      </c>
      <c r="AW146" s="352" t="s">
        <v>2754</v>
      </c>
    </row>
    <row r="147" spans="1:49">
      <c r="A147" s="352" t="s">
        <v>2086</v>
      </c>
      <c r="B147" s="352" t="s">
        <v>2614</v>
      </c>
      <c r="C147" s="352">
        <v>37</v>
      </c>
      <c r="D147" s="352" t="s">
        <v>378</v>
      </c>
      <c r="E147" s="352" t="s">
        <v>379</v>
      </c>
      <c r="F147" s="352">
        <v>0.745</v>
      </c>
      <c r="H147" s="352">
        <v>10058</v>
      </c>
      <c r="I147" s="352">
        <v>0.45700000000000002</v>
      </c>
      <c r="O147" s="352">
        <v>184.10900000000001</v>
      </c>
      <c r="P147" s="352">
        <v>182.73599999999999</v>
      </c>
      <c r="S147" s="352" t="s">
        <v>619</v>
      </c>
      <c r="T147" s="352">
        <v>0</v>
      </c>
      <c r="U147" s="352" t="s">
        <v>620</v>
      </c>
      <c r="V147" s="352" t="s">
        <v>705</v>
      </c>
      <c r="X147" s="352" t="s">
        <v>705</v>
      </c>
      <c r="Y147" s="352">
        <v>1</v>
      </c>
      <c r="Z147" s="352">
        <v>13.2</v>
      </c>
      <c r="AA147" s="352">
        <v>38.4</v>
      </c>
      <c r="AB147" s="352">
        <v>25.2</v>
      </c>
      <c r="AC147" s="352">
        <v>1.373</v>
      </c>
      <c r="AG147" s="352">
        <v>6870</v>
      </c>
      <c r="AK147" s="352" t="s">
        <v>1243</v>
      </c>
      <c r="AL147" s="352" t="s">
        <v>985</v>
      </c>
      <c r="AM147" s="352" t="s">
        <v>2756</v>
      </c>
      <c r="AS147" s="352">
        <v>0</v>
      </c>
      <c r="AT147" s="352">
        <v>0.68313599999999997</v>
      </c>
      <c r="AW147" s="352" t="s">
        <v>2757</v>
      </c>
    </row>
    <row r="148" spans="1:49">
      <c r="A148" s="352" t="s">
        <v>2088</v>
      </c>
      <c r="B148" s="352" t="s">
        <v>2614</v>
      </c>
      <c r="C148" s="352">
        <v>37</v>
      </c>
      <c r="D148" s="352" t="s">
        <v>378</v>
      </c>
      <c r="E148" s="352" t="s">
        <v>379</v>
      </c>
      <c r="F148" s="352">
        <v>0.745</v>
      </c>
      <c r="H148" s="352">
        <v>10065</v>
      </c>
      <c r="I148" s="352">
        <v>0</v>
      </c>
      <c r="O148" s="352">
        <v>184.744</v>
      </c>
      <c r="P148" s="352">
        <v>183.36699999999999</v>
      </c>
      <c r="S148" s="352" t="s">
        <v>619</v>
      </c>
      <c r="T148" s="352">
        <v>0</v>
      </c>
      <c r="U148" s="352" t="s">
        <v>620</v>
      </c>
      <c r="V148" s="352" t="s">
        <v>705</v>
      </c>
      <c r="X148" s="352" t="s">
        <v>705</v>
      </c>
      <c r="Y148" s="352">
        <v>2</v>
      </c>
      <c r="Z148" s="352">
        <v>53.5</v>
      </c>
      <c r="AA148" s="352">
        <v>78.599999999999994</v>
      </c>
      <c r="AB148" s="352">
        <v>25.2</v>
      </c>
      <c r="AC148" s="352">
        <v>1.377</v>
      </c>
      <c r="AG148" s="352">
        <v>6870</v>
      </c>
      <c r="AK148" s="352" t="s">
        <v>1727</v>
      </c>
      <c r="AL148" s="352" t="s">
        <v>1690</v>
      </c>
      <c r="AM148" s="352" t="s">
        <v>2758</v>
      </c>
      <c r="AS148" s="352">
        <v>1</v>
      </c>
      <c r="AT148" s="352">
        <v>0.68282419999999999</v>
      </c>
      <c r="AW148" s="352" t="s">
        <v>2757</v>
      </c>
    </row>
    <row r="149" spans="1:49">
      <c r="A149" s="352" t="s">
        <v>2091</v>
      </c>
      <c r="B149" s="352" t="s">
        <v>2614</v>
      </c>
      <c r="C149" s="352">
        <v>37</v>
      </c>
      <c r="D149" s="352" t="s">
        <v>378</v>
      </c>
      <c r="E149" s="352" t="s">
        <v>379</v>
      </c>
      <c r="F149" s="352">
        <v>0.745</v>
      </c>
      <c r="G149" s="352" t="s">
        <v>630</v>
      </c>
      <c r="H149" s="352">
        <v>2831</v>
      </c>
      <c r="I149" s="352">
        <v>12.627000000000001</v>
      </c>
      <c r="N149" s="352">
        <v>13.007586099999999</v>
      </c>
      <c r="O149" s="352">
        <v>56.753</v>
      </c>
      <c r="P149" s="352">
        <v>56.325000000000003</v>
      </c>
      <c r="S149" s="352" t="s">
        <v>619</v>
      </c>
      <c r="T149" s="352">
        <v>0</v>
      </c>
      <c r="U149" s="352" t="s">
        <v>620</v>
      </c>
      <c r="V149" s="352" t="s">
        <v>705</v>
      </c>
      <c r="X149" s="352" t="s">
        <v>705</v>
      </c>
      <c r="Y149" s="352">
        <v>3</v>
      </c>
      <c r="Z149" s="352">
        <v>83</v>
      </c>
      <c r="AA149" s="352">
        <v>147.19999999999999</v>
      </c>
      <c r="AB149" s="352">
        <v>64.2</v>
      </c>
      <c r="AC149" s="352">
        <v>0.42799999999999999</v>
      </c>
      <c r="AG149" s="352">
        <v>1958</v>
      </c>
      <c r="AK149" s="352" t="s">
        <v>1324</v>
      </c>
      <c r="AL149" s="352" t="s">
        <v>1756</v>
      </c>
      <c r="AM149" s="352" t="s">
        <v>2759</v>
      </c>
      <c r="AS149" s="352">
        <v>0</v>
      </c>
      <c r="AT149" s="352">
        <v>0.69144640000000002</v>
      </c>
      <c r="AW149" s="352" t="s">
        <v>2757</v>
      </c>
    </row>
    <row r="150" spans="1:49">
      <c r="A150" s="352" t="s">
        <v>2093</v>
      </c>
      <c r="B150" s="352" t="s">
        <v>2614</v>
      </c>
      <c r="C150" s="352">
        <v>37</v>
      </c>
      <c r="D150" s="352" t="s">
        <v>378</v>
      </c>
      <c r="E150" s="352" t="s">
        <v>379</v>
      </c>
      <c r="F150" s="352">
        <v>0.745</v>
      </c>
      <c r="G150" s="352" t="s">
        <v>634</v>
      </c>
      <c r="J150" s="352">
        <v>5865</v>
      </c>
      <c r="K150" s="352">
        <v>9.3420000000000005</v>
      </c>
      <c r="N150" s="352">
        <v>71.432883399999994</v>
      </c>
      <c r="O150" s="352">
        <v>166.37200000000001</v>
      </c>
      <c r="Q150" s="352">
        <v>163.72300000000001</v>
      </c>
      <c r="S150" s="352" t="s">
        <v>635</v>
      </c>
      <c r="T150" s="352">
        <v>89</v>
      </c>
      <c r="U150" s="352" t="s">
        <v>620</v>
      </c>
      <c r="V150" s="352" t="s">
        <v>705</v>
      </c>
      <c r="X150" s="352" t="s">
        <v>705</v>
      </c>
      <c r="Y150" s="352">
        <v>4</v>
      </c>
      <c r="Z150" s="352">
        <v>201.9</v>
      </c>
      <c r="AA150" s="352">
        <v>294.39999999999998</v>
      </c>
      <c r="AB150" s="352">
        <v>92.5</v>
      </c>
      <c r="AD150" s="352">
        <v>1.9570000000000001</v>
      </c>
      <c r="AE150" s="352">
        <v>0.69199999999999995</v>
      </c>
      <c r="AH150" s="352">
        <v>7094</v>
      </c>
      <c r="AI150" s="352">
        <v>8278</v>
      </c>
      <c r="AN150" s="352" t="s">
        <v>691</v>
      </c>
      <c r="AO150" s="352" t="s">
        <v>692</v>
      </c>
      <c r="AP150" s="352" t="s">
        <v>2760</v>
      </c>
      <c r="AS150" s="352">
        <v>0</v>
      </c>
      <c r="AU150" s="352">
        <v>1.1954762999999999</v>
      </c>
      <c r="AW150" s="352" t="s">
        <v>2757</v>
      </c>
    </row>
    <row r="151" spans="1:49">
      <c r="A151" s="352" t="s">
        <v>2096</v>
      </c>
      <c r="B151" s="352" t="s">
        <v>2614</v>
      </c>
      <c r="C151" s="352">
        <v>37</v>
      </c>
      <c r="D151" s="352" t="s">
        <v>378</v>
      </c>
      <c r="E151" s="352" t="s">
        <v>379</v>
      </c>
      <c r="F151" s="352">
        <v>0.745</v>
      </c>
      <c r="J151" s="352">
        <v>6410</v>
      </c>
      <c r="K151" s="352">
        <v>-10.916</v>
      </c>
      <c r="O151" s="352">
        <v>182.946</v>
      </c>
      <c r="Q151" s="352">
        <v>180.08199999999999</v>
      </c>
      <c r="S151" s="352" t="s">
        <v>635</v>
      </c>
      <c r="T151" s="352">
        <v>89</v>
      </c>
      <c r="U151" s="352" t="s">
        <v>620</v>
      </c>
      <c r="V151" s="352" t="s">
        <v>705</v>
      </c>
      <c r="X151" s="352" t="s">
        <v>705</v>
      </c>
      <c r="Y151" s="352">
        <v>5</v>
      </c>
      <c r="Z151" s="352">
        <v>437.8</v>
      </c>
      <c r="AA151" s="352">
        <v>473</v>
      </c>
      <c r="AB151" s="352">
        <v>35.200000000000003</v>
      </c>
      <c r="AD151" s="352">
        <v>2.1120000000000001</v>
      </c>
      <c r="AE151" s="352">
        <v>0.753</v>
      </c>
      <c r="AH151" s="352">
        <v>7514</v>
      </c>
      <c r="AI151" s="352">
        <v>8928</v>
      </c>
      <c r="AN151" s="352" t="s">
        <v>666</v>
      </c>
      <c r="AO151" s="352" t="s">
        <v>1133</v>
      </c>
      <c r="AP151" s="352" t="s">
        <v>1677</v>
      </c>
      <c r="AS151" s="352">
        <v>0</v>
      </c>
      <c r="AU151" s="352">
        <v>1.1726619</v>
      </c>
      <c r="AW151" s="352" t="s">
        <v>2757</v>
      </c>
    </row>
    <row r="152" spans="1:49">
      <c r="A152" s="352" t="s">
        <v>2098</v>
      </c>
      <c r="B152" s="352" t="s">
        <v>2614</v>
      </c>
      <c r="C152" s="352">
        <v>37</v>
      </c>
      <c r="D152" s="352" t="s">
        <v>378</v>
      </c>
      <c r="E152" s="352" t="s">
        <v>379</v>
      </c>
      <c r="F152" s="352">
        <v>0.745</v>
      </c>
      <c r="J152" s="352">
        <v>6396</v>
      </c>
      <c r="K152" s="352">
        <v>-11.5</v>
      </c>
      <c r="O152" s="352">
        <v>183.101</v>
      </c>
      <c r="Q152" s="352">
        <v>180.23599999999999</v>
      </c>
      <c r="S152" s="352" t="s">
        <v>635</v>
      </c>
      <c r="T152" s="352">
        <v>89</v>
      </c>
      <c r="U152" s="352" t="s">
        <v>620</v>
      </c>
      <c r="V152" s="352" t="s">
        <v>705</v>
      </c>
      <c r="X152" s="352" t="s">
        <v>705</v>
      </c>
      <c r="Y152" s="352">
        <v>6</v>
      </c>
      <c r="Z152" s="352">
        <v>488.1</v>
      </c>
      <c r="AA152" s="352">
        <v>523.29999999999995</v>
      </c>
      <c r="AB152" s="352">
        <v>35.200000000000003</v>
      </c>
      <c r="AD152" s="352">
        <v>2.1120000000000001</v>
      </c>
      <c r="AE152" s="352">
        <v>0.753</v>
      </c>
      <c r="AH152" s="352">
        <v>7494</v>
      </c>
      <c r="AI152" s="352">
        <v>8902</v>
      </c>
      <c r="AN152" s="352" t="s">
        <v>869</v>
      </c>
      <c r="AO152" s="352" t="s">
        <v>1131</v>
      </c>
      <c r="AP152" s="352" t="s">
        <v>2761</v>
      </c>
      <c r="AS152" s="352">
        <v>1</v>
      </c>
      <c r="AU152" s="352">
        <v>1.1719837</v>
      </c>
      <c r="AW152" s="352" t="s">
        <v>2757</v>
      </c>
    </row>
    <row r="153" spans="1:49">
      <c r="A153" s="352" t="s">
        <v>2100</v>
      </c>
      <c r="B153" s="352" t="s">
        <v>2614</v>
      </c>
      <c r="C153" s="352">
        <v>38</v>
      </c>
      <c r="D153" s="352" t="s">
        <v>378</v>
      </c>
      <c r="E153" s="352" t="s">
        <v>379</v>
      </c>
      <c r="F153" s="352">
        <v>0.745</v>
      </c>
      <c r="L153" s="352">
        <v>22708</v>
      </c>
      <c r="M153" s="352">
        <v>9.6</v>
      </c>
      <c r="O153" s="352">
        <v>132.23699999999999</v>
      </c>
      <c r="R153" s="352">
        <v>125.92100000000001</v>
      </c>
      <c r="S153" s="352" t="s">
        <v>645</v>
      </c>
      <c r="T153" s="352">
        <v>0</v>
      </c>
      <c r="U153" s="352" t="s">
        <v>646</v>
      </c>
      <c r="V153" s="352" t="s">
        <v>673</v>
      </c>
      <c r="X153" s="352" t="s">
        <v>675</v>
      </c>
      <c r="Y153" s="352">
        <v>1</v>
      </c>
      <c r="Z153" s="352">
        <v>29.5</v>
      </c>
      <c r="AA153" s="352">
        <v>83</v>
      </c>
      <c r="AB153" s="352">
        <v>53.5</v>
      </c>
      <c r="AF153" s="352">
        <v>6.3159999999999998</v>
      </c>
      <c r="AJ153" s="352">
        <v>4530</v>
      </c>
      <c r="AQ153" s="352" t="s">
        <v>1382</v>
      </c>
      <c r="AR153" s="352" t="s">
        <v>2762</v>
      </c>
      <c r="AS153" s="352">
        <v>1</v>
      </c>
      <c r="AV153" s="352">
        <v>5.0156844999999999</v>
      </c>
      <c r="AW153" s="352" t="s">
        <v>2763</v>
      </c>
    </row>
    <row r="154" spans="1:49">
      <c r="A154" s="352" t="s">
        <v>2102</v>
      </c>
      <c r="B154" s="352" t="s">
        <v>2614</v>
      </c>
      <c r="C154" s="352">
        <v>38</v>
      </c>
      <c r="D154" s="352" t="s">
        <v>378</v>
      </c>
      <c r="E154" s="352" t="s">
        <v>379</v>
      </c>
      <c r="F154" s="352">
        <v>0.745</v>
      </c>
      <c r="G154" s="352" t="s">
        <v>764</v>
      </c>
      <c r="L154" s="352">
        <v>4230</v>
      </c>
      <c r="M154" s="352">
        <v>1.661</v>
      </c>
      <c r="O154" s="352">
        <v>6.5990000000000002</v>
      </c>
      <c r="R154" s="352">
        <v>6.2859999999999996</v>
      </c>
      <c r="S154" s="352" t="s">
        <v>645</v>
      </c>
      <c r="T154" s="352">
        <v>0</v>
      </c>
      <c r="U154" s="352" t="s">
        <v>646</v>
      </c>
      <c r="V154" s="352" t="s">
        <v>673</v>
      </c>
      <c r="X154" s="352" t="s">
        <v>675</v>
      </c>
      <c r="Y154" s="352">
        <v>2</v>
      </c>
      <c r="Z154" s="352">
        <v>231.2</v>
      </c>
      <c r="AA154" s="352">
        <v>259.2</v>
      </c>
      <c r="AB154" s="352">
        <v>28</v>
      </c>
      <c r="AF154" s="352">
        <v>0.313</v>
      </c>
      <c r="AJ154" s="352">
        <v>855</v>
      </c>
      <c r="AQ154" s="352" t="s">
        <v>663</v>
      </c>
      <c r="AR154" s="352" t="s">
        <v>2764</v>
      </c>
      <c r="AS154" s="352">
        <v>0</v>
      </c>
      <c r="AV154" s="352">
        <v>4.9794983000000004</v>
      </c>
      <c r="AW154" s="352" t="s">
        <v>2763</v>
      </c>
    </row>
    <row r="155" spans="1:49">
      <c r="A155" s="352" t="s">
        <v>2106</v>
      </c>
      <c r="B155" s="352" t="s">
        <v>2614</v>
      </c>
      <c r="C155" s="352">
        <v>38</v>
      </c>
      <c r="D155" s="352" t="s">
        <v>378</v>
      </c>
      <c r="E155" s="352" t="s">
        <v>379</v>
      </c>
      <c r="F155" s="352">
        <v>0.745</v>
      </c>
      <c r="L155" s="352">
        <v>22700</v>
      </c>
      <c r="M155" s="352">
        <v>9.9060000000000006</v>
      </c>
      <c r="O155" s="352">
        <v>129.751</v>
      </c>
      <c r="R155" s="352">
        <v>123.553</v>
      </c>
      <c r="S155" s="352" t="s">
        <v>645</v>
      </c>
      <c r="T155" s="352">
        <v>0</v>
      </c>
      <c r="U155" s="352" t="s">
        <v>646</v>
      </c>
      <c r="V155" s="352" t="s">
        <v>673</v>
      </c>
      <c r="X155" s="352" t="s">
        <v>675</v>
      </c>
      <c r="Y155" s="352">
        <v>3</v>
      </c>
      <c r="Z155" s="352">
        <v>412.8</v>
      </c>
      <c r="AA155" s="352">
        <v>465</v>
      </c>
      <c r="AB155" s="352">
        <v>52.3</v>
      </c>
      <c r="AF155" s="352">
        <v>6.1989999999999998</v>
      </c>
      <c r="AJ155" s="352">
        <v>4527</v>
      </c>
      <c r="AQ155" s="352" t="s">
        <v>664</v>
      </c>
      <c r="AR155" s="352" t="s">
        <v>2765</v>
      </c>
      <c r="AS155" s="352">
        <v>0</v>
      </c>
      <c r="AV155" s="352">
        <v>5.0170814999999997</v>
      </c>
      <c r="AW155" s="352" t="s">
        <v>2763</v>
      </c>
    </row>
    <row r="156" spans="1:49">
      <c r="A156" s="352" t="s">
        <v>2107</v>
      </c>
      <c r="B156" s="352" t="s">
        <v>2614</v>
      </c>
      <c r="C156" s="352">
        <v>39</v>
      </c>
      <c r="D156" s="352" t="s">
        <v>380</v>
      </c>
      <c r="E156" s="352" t="s">
        <v>381</v>
      </c>
      <c r="F156" s="352">
        <v>0.78</v>
      </c>
      <c r="H156" s="352">
        <v>10054</v>
      </c>
      <c r="I156" s="352">
        <v>0.46200000000000002</v>
      </c>
      <c r="O156" s="352">
        <v>183.99100000000001</v>
      </c>
      <c r="P156" s="352">
        <v>182.61799999999999</v>
      </c>
      <c r="S156" s="352" t="s">
        <v>619</v>
      </c>
      <c r="T156" s="352">
        <v>0</v>
      </c>
      <c r="U156" s="352" t="s">
        <v>620</v>
      </c>
      <c r="V156" s="352" t="s">
        <v>705</v>
      </c>
      <c r="X156" s="352" t="s">
        <v>705</v>
      </c>
      <c r="Y156" s="352">
        <v>1</v>
      </c>
      <c r="Z156" s="352">
        <v>13.2</v>
      </c>
      <c r="AA156" s="352">
        <v>38.4</v>
      </c>
      <c r="AB156" s="352">
        <v>25.2</v>
      </c>
      <c r="AC156" s="352">
        <v>1.3720000000000001</v>
      </c>
      <c r="AG156" s="352">
        <v>6868</v>
      </c>
      <c r="AK156" s="352" t="s">
        <v>1243</v>
      </c>
      <c r="AL156" s="352" t="s">
        <v>985</v>
      </c>
      <c r="AM156" s="352" t="s">
        <v>2766</v>
      </c>
      <c r="AS156" s="352">
        <v>0</v>
      </c>
      <c r="AT156" s="352">
        <v>0.68313990000000002</v>
      </c>
      <c r="AW156" s="352" t="s">
        <v>2767</v>
      </c>
    </row>
    <row r="157" spans="1:49">
      <c r="A157" s="352" t="s">
        <v>2110</v>
      </c>
      <c r="B157" s="352" t="s">
        <v>2614</v>
      </c>
      <c r="C157" s="352">
        <v>39</v>
      </c>
      <c r="D157" s="352" t="s">
        <v>380</v>
      </c>
      <c r="E157" s="352" t="s">
        <v>381</v>
      </c>
      <c r="F157" s="352">
        <v>0.78</v>
      </c>
      <c r="H157" s="352">
        <v>10048</v>
      </c>
      <c r="I157" s="352">
        <v>0</v>
      </c>
      <c r="O157" s="352">
        <v>184.53299999999999</v>
      </c>
      <c r="P157" s="352">
        <v>183.15799999999999</v>
      </c>
      <c r="S157" s="352" t="s">
        <v>619</v>
      </c>
      <c r="T157" s="352">
        <v>0</v>
      </c>
      <c r="U157" s="352" t="s">
        <v>620</v>
      </c>
      <c r="V157" s="352" t="s">
        <v>705</v>
      </c>
      <c r="X157" s="352" t="s">
        <v>705</v>
      </c>
      <c r="Y157" s="352">
        <v>2</v>
      </c>
      <c r="Z157" s="352">
        <v>53.5</v>
      </c>
      <c r="AA157" s="352">
        <v>78.599999999999994</v>
      </c>
      <c r="AB157" s="352">
        <v>25.2</v>
      </c>
      <c r="AC157" s="352">
        <v>1.3759999999999999</v>
      </c>
      <c r="AG157" s="352">
        <v>6858</v>
      </c>
      <c r="AK157" s="352" t="s">
        <v>1727</v>
      </c>
      <c r="AL157" s="352" t="s">
        <v>1690</v>
      </c>
      <c r="AM157" s="352" t="s">
        <v>2768</v>
      </c>
      <c r="AS157" s="352">
        <v>1</v>
      </c>
      <c r="AT157" s="352">
        <v>0.68282430000000005</v>
      </c>
      <c r="AW157" s="352" t="s">
        <v>2767</v>
      </c>
    </row>
    <row r="158" spans="1:49">
      <c r="A158" s="352" t="s">
        <v>2113</v>
      </c>
      <c r="B158" s="352" t="s">
        <v>2614</v>
      </c>
      <c r="C158" s="352">
        <v>39</v>
      </c>
      <c r="D158" s="352" t="s">
        <v>380</v>
      </c>
      <c r="E158" s="352" t="s">
        <v>381</v>
      </c>
      <c r="F158" s="352">
        <v>0.78</v>
      </c>
      <c r="G158" s="352" t="s">
        <v>630</v>
      </c>
      <c r="H158" s="352">
        <v>1565</v>
      </c>
      <c r="I158" s="352">
        <v>8.7420000000000009</v>
      </c>
      <c r="N158" s="352">
        <v>6.8962019999999997</v>
      </c>
      <c r="O158" s="352">
        <v>31.501999999999999</v>
      </c>
      <c r="P158" s="352">
        <v>31.265000000000001</v>
      </c>
      <c r="S158" s="352" t="s">
        <v>619</v>
      </c>
      <c r="T158" s="352">
        <v>0</v>
      </c>
      <c r="U158" s="352" t="s">
        <v>620</v>
      </c>
      <c r="V158" s="352" t="s">
        <v>705</v>
      </c>
      <c r="X158" s="352" t="s">
        <v>705</v>
      </c>
      <c r="Y158" s="352">
        <v>3</v>
      </c>
      <c r="Z158" s="352">
        <v>83.7</v>
      </c>
      <c r="AA158" s="352">
        <v>144</v>
      </c>
      <c r="AB158" s="352">
        <v>60.4</v>
      </c>
      <c r="AC158" s="352">
        <v>0.23699999999999999</v>
      </c>
      <c r="AG158" s="352">
        <v>1079</v>
      </c>
      <c r="AK158" s="352" t="s">
        <v>1324</v>
      </c>
      <c r="AL158" s="352" t="s">
        <v>1756</v>
      </c>
      <c r="AM158" s="352" t="s">
        <v>2769</v>
      </c>
      <c r="AS158" s="352">
        <v>0</v>
      </c>
      <c r="AT158" s="352">
        <v>0.68879380000000001</v>
      </c>
      <c r="AW158" s="352" t="s">
        <v>2767</v>
      </c>
    </row>
    <row r="159" spans="1:49">
      <c r="A159" s="352" t="s">
        <v>2115</v>
      </c>
      <c r="B159" s="352" t="s">
        <v>2614</v>
      </c>
      <c r="C159" s="352">
        <v>39</v>
      </c>
      <c r="D159" s="352" t="s">
        <v>380</v>
      </c>
      <c r="E159" s="352" t="s">
        <v>381</v>
      </c>
      <c r="F159" s="352">
        <v>0.78</v>
      </c>
      <c r="G159" s="352" t="s">
        <v>634</v>
      </c>
      <c r="J159" s="352">
        <v>4693</v>
      </c>
      <c r="K159" s="352">
        <v>7.03</v>
      </c>
      <c r="N159" s="352">
        <v>53.102458800000001</v>
      </c>
      <c r="O159" s="352">
        <v>129.489</v>
      </c>
      <c r="Q159" s="352">
        <v>127.43</v>
      </c>
      <c r="S159" s="352" t="s">
        <v>635</v>
      </c>
      <c r="T159" s="352">
        <v>89</v>
      </c>
      <c r="U159" s="352" t="s">
        <v>620</v>
      </c>
      <c r="V159" s="352" t="s">
        <v>705</v>
      </c>
      <c r="X159" s="352" t="s">
        <v>705</v>
      </c>
      <c r="Y159" s="352">
        <v>4</v>
      </c>
      <c r="Z159" s="352">
        <v>203.2</v>
      </c>
      <c r="AA159" s="352">
        <v>291.89999999999998</v>
      </c>
      <c r="AB159" s="352">
        <v>88.7</v>
      </c>
      <c r="AD159" s="352">
        <v>1.52</v>
      </c>
      <c r="AE159" s="352">
        <v>0.53900000000000003</v>
      </c>
      <c r="AH159" s="352">
        <v>5654</v>
      </c>
      <c r="AI159" s="352">
        <v>6625</v>
      </c>
      <c r="AN159" s="352" t="s">
        <v>973</v>
      </c>
      <c r="AO159" s="352" t="s">
        <v>1133</v>
      </c>
      <c r="AP159" s="352" t="s">
        <v>2770</v>
      </c>
      <c r="AS159" s="352">
        <v>0</v>
      </c>
      <c r="AU159" s="352">
        <v>1.1930361</v>
      </c>
      <c r="AW159" s="352" t="s">
        <v>2767</v>
      </c>
    </row>
    <row r="160" spans="1:49">
      <c r="A160" s="352" t="s">
        <v>2116</v>
      </c>
      <c r="B160" s="352" t="s">
        <v>2614</v>
      </c>
      <c r="C160" s="352">
        <v>39</v>
      </c>
      <c r="D160" s="352" t="s">
        <v>380</v>
      </c>
      <c r="E160" s="352" t="s">
        <v>381</v>
      </c>
      <c r="F160" s="352">
        <v>0.78</v>
      </c>
      <c r="J160" s="352">
        <v>6421</v>
      </c>
      <c r="K160" s="352">
        <v>-10.877000000000001</v>
      </c>
      <c r="O160" s="352">
        <v>182.892</v>
      </c>
      <c r="Q160" s="352">
        <v>180.02799999999999</v>
      </c>
      <c r="S160" s="352" t="s">
        <v>635</v>
      </c>
      <c r="T160" s="352">
        <v>89</v>
      </c>
      <c r="U160" s="352" t="s">
        <v>620</v>
      </c>
      <c r="V160" s="352" t="s">
        <v>705</v>
      </c>
      <c r="X160" s="352" t="s">
        <v>705</v>
      </c>
      <c r="Y160" s="352">
        <v>5</v>
      </c>
      <c r="Z160" s="352">
        <v>437.8</v>
      </c>
      <c r="AA160" s="352">
        <v>473</v>
      </c>
      <c r="AB160" s="352">
        <v>35.200000000000003</v>
      </c>
      <c r="AD160" s="352">
        <v>2.1110000000000002</v>
      </c>
      <c r="AE160" s="352">
        <v>0.753</v>
      </c>
      <c r="AH160" s="352">
        <v>7527</v>
      </c>
      <c r="AI160" s="352">
        <v>8943</v>
      </c>
      <c r="AN160" s="352" t="s">
        <v>973</v>
      </c>
      <c r="AO160" s="352" t="s">
        <v>1427</v>
      </c>
      <c r="AP160" s="352" t="s">
        <v>1553</v>
      </c>
      <c r="AS160" s="352">
        <v>0</v>
      </c>
      <c r="AU160" s="352">
        <v>1.1728105</v>
      </c>
      <c r="AW160" s="352" t="s">
        <v>2767</v>
      </c>
    </row>
    <row r="161" spans="1:49">
      <c r="A161" s="352" t="s">
        <v>2118</v>
      </c>
      <c r="B161" s="352" t="s">
        <v>2614</v>
      </c>
      <c r="C161" s="352">
        <v>39</v>
      </c>
      <c r="D161" s="352" t="s">
        <v>380</v>
      </c>
      <c r="E161" s="352" t="s">
        <v>381</v>
      </c>
      <c r="F161" s="352">
        <v>0.78</v>
      </c>
      <c r="J161" s="352">
        <v>6422</v>
      </c>
      <c r="K161" s="352">
        <v>-11.5</v>
      </c>
      <c r="O161" s="352">
        <v>183.38200000000001</v>
      </c>
      <c r="Q161" s="352">
        <v>180.51300000000001</v>
      </c>
      <c r="S161" s="352" t="s">
        <v>635</v>
      </c>
      <c r="T161" s="352">
        <v>89</v>
      </c>
      <c r="U161" s="352" t="s">
        <v>620</v>
      </c>
      <c r="V161" s="352" t="s">
        <v>705</v>
      </c>
      <c r="X161" s="352" t="s">
        <v>705</v>
      </c>
      <c r="Y161" s="352">
        <v>6</v>
      </c>
      <c r="Z161" s="352">
        <v>488.1</v>
      </c>
      <c r="AA161" s="352">
        <v>523.29999999999995</v>
      </c>
      <c r="AB161" s="352">
        <v>35.200000000000003</v>
      </c>
      <c r="AD161" s="352">
        <v>2.1160000000000001</v>
      </c>
      <c r="AE161" s="352">
        <v>0.754</v>
      </c>
      <c r="AH161" s="352">
        <v>7525</v>
      </c>
      <c r="AI161" s="352">
        <v>8939</v>
      </c>
      <c r="AN161" s="352" t="s">
        <v>973</v>
      </c>
      <c r="AO161" s="352" t="s">
        <v>692</v>
      </c>
      <c r="AP161" s="352" t="s">
        <v>1507</v>
      </c>
      <c r="AS161" s="352">
        <v>1</v>
      </c>
      <c r="AU161" s="352">
        <v>1.1720866000000001</v>
      </c>
      <c r="AW161" s="352" t="s">
        <v>2767</v>
      </c>
    </row>
    <row r="162" spans="1:49">
      <c r="A162" s="352" t="s">
        <v>2120</v>
      </c>
      <c r="B162" s="352" t="s">
        <v>2614</v>
      </c>
      <c r="C162" s="352">
        <v>40</v>
      </c>
      <c r="D162" s="352" t="s">
        <v>380</v>
      </c>
      <c r="E162" s="352" t="s">
        <v>381</v>
      </c>
      <c r="F162" s="352">
        <v>0.78</v>
      </c>
      <c r="L162" s="352">
        <v>22846</v>
      </c>
      <c r="M162" s="352">
        <v>9.6</v>
      </c>
      <c r="O162" s="352">
        <v>132.416</v>
      </c>
      <c r="R162" s="352">
        <v>126.092</v>
      </c>
      <c r="S162" s="352" t="s">
        <v>645</v>
      </c>
      <c r="T162" s="352">
        <v>0</v>
      </c>
      <c r="U162" s="352" t="s">
        <v>646</v>
      </c>
      <c r="V162" s="352" t="s">
        <v>673</v>
      </c>
      <c r="X162" s="352" t="s">
        <v>675</v>
      </c>
      <c r="Y162" s="352">
        <v>1</v>
      </c>
      <c r="Z162" s="352">
        <v>29.5</v>
      </c>
      <c r="AA162" s="352">
        <v>83.4</v>
      </c>
      <c r="AB162" s="352">
        <v>53.9</v>
      </c>
      <c r="AF162" s="352">
        <v>6.3239999999999998</v>
      </c>
      <c r="AJ162" s="352">
        <v>4558</v>
      </c>
      <c r="AQ162" s="352" t="s">
        <v>1397</v>
      </c>
      <c r="AR162" s="352" t="s">
        <v>2771</v>
      </c>
      <c r="AS162" s="352">
        <v>1</v>
      </c>
      <c r="AV162" s="352">
        <v>5.0152671</v>
      </c>
      <c r="AW162" s="352" t="s">
        <v>2772</v>
      </c>
    </row>
    <row r="163" spans="1:49">
      <c r="A163" s="352" t="s">
        <v>2121</v>
      </c>
      <c r="B163" s="352" t="s">
        <v>2614</v>
      </c>
      <c r="C163" s="352">
        <v>40</v>
      </c>
      <c r="D163" s="352" t="s">
        <v>380</v>
      </c>
      <c r="E163" s="352" t="s">
        <v>381</v>
      </c>
      <c r="F163" s="352">
        <v>0.78</v>
      </c>
      <c r="G163" s="352" t="s">
        <v>764</v>
      </c>
      <c r="L163" s="352">
        <v>2286</v>
      </c>
      <c r="M163" s="352">
        <v>5.6369999999999996</v>
      </c>
      <c r="O163" s="352">
        <v>4.3579999999999997</v>
      </c>
      <c r="R163" s="352">
        <v>4.1500000000000004</v>
      </c>
      <c r="S163" s="352" t="s">
        <v>645</v>
      </c>
      <c r="T163" s="352">
        <v>0</v>
      </c>
      <c r="U163" s="352" t="s">
        <v>646</v>
      </c>
      <c r="V163" s="352" t="s">
        <v>673</v>
      </c>
      <c r="X163" s="352" t="s">
        <v>675</v>
      </c>
      <c r="Y163" s="352">
        <v>2</v>
      </c>
      <c r="Z163" s="352">
        <v>232.6</v>
      </c>
      <c r="AA163" s="352">
        <v>261.3</v>
      </c>
      <c r="AB163" s="352">
        <v>28.6</v>
      </c>
      <c r="AF163" s="352">
        <v>0.20699999999999999</v>
      </c>
      <c r="AJ163" s="352">
        <v>460</v>
      </c>
      <c r="AQ163" s="352" t="s">
        <v>688</v>
      </c>
      <c r="AR163" s="352" t="s">
        <v>2773</v>
      </c>
      <c r="AS163" s="352">
        <v>0</v>
      </c>
      <c r="AV163" s="352">
        <v>4.9972066000000002</v>
      </c>
      <c r="AW163" s="352" t="s">
        <v>2772</v>
      </c>
    </row>
    <row r="164" spans="1:49">
      <c r="A164" s="352" t="s">
        <v>2123</v>
      </c>
      <c r="B164" s="352" t="s">
        <v>2614</v>
      </c>
      <c r="C164" s="352">
        <v>40</v>
      </c>
      <c r="D164" s="352" t="s">
        <v>380</v>
      </c>
      <c r="E164" s="352" t="s">
        <v>381</v>
      </c>
      <c r="F164" s="352">
        <v>0.78</v>
      </c>
      <c r="L164" s="352">
        <v>22668</v>
      </c>
      <c r="M164" s="352">
        <v>9.8650000000000002</v>
      </c>
      <c r="O164" s="352">
        <v>130.291</v>
      </c>
      <c r="R164" s="352">
        <v>124.06699999999999</v>
      </c>
      <c r="S164" s="352" t="s">
        <v>645</v>
      </c>
      <c r="T164" s="352">
        <v>0</v>
      </c>
      <c r="U164" s="352" t="s">
        <v>646</v>
      </c>
      <c r="V164" s="352" t="s">
        <v>673</v>
      </c>
      <c r="X164" s="352" t="s">
        <v>675</v>
      </c>
      <c r="Y164" s="352">
        <v>3</v>
      </c>
      <c r="Z164" s="352">
        <v>412.8</v>
      </c>
      <c r="AA164" s="352">
        <v>465</v>
      </c>
      <c r="AB164" s="352">
        <v>52.3</v>
      </c>
      <c r="AF164" s="352">
        <v>6.2240000000000002</v>
      </c>
      <c r="AJ164" s="352">
        <v>4521</v>
      </c>
      <c r="AQ164" s="352" t="s">
        <v>632</v>
      </c>
      <c r="AR164" s="352" t="s">
        <v>2381</v>
      </c>
      <c r="AS164" s="352">
        <v>0</v>
      </c>
      <c r="AV164" s="352">
        <v>5.0164768999999998</v>
      </c>
      <c r="AW164" s="352" t="s">
        <v>2772</v>
      </c>
    </row>
    <row r="165" spans="1:49">
      <c r="A165" s="352" t="s">
        <v>2124</v>
      </c>
      <c r="B165" s="352" t="s">
        <v>2614</v>
      </c>
      <c r="C165" s="352">
        <v>41</v>
      </c>
      <c r="D165" s="352" t="s">
        <v>382</v>
      </c>
      <c r="E165" s="352" t="s">
        <v>383</v>
      </c>
      <c r="F165" s="352">
        <v>0.77400000000000002</v>
      </c>
      <c r="H165" s="352">
        <v>10047</v>
      </c>
      <c r="I165" s="352">
        <v>0.43</v>
      </c>
      <c r="O165" s="352">
        <v>184.11699999999999</v>
      </c>
      <c r="P165" s="352">
        <v>182.74299999999999</v>
      </c>
      <c r="S165" s="352" t="s">
        <v>619</v>
      </c>
      <c r="T165" s="352">
        <v>0</v>
      </c>
      <c r="U165" s="352" t="s">
        <v>620</v>
      </c>
      <c r="V165" s="352" t="s">
        <v>705</v>
      </c>
      <c r="X165" s="352" t="s">
        <v>705</v>
      </c>
      <c r="Y165" s="352">
        <v>1</v>
      </c>
      <c r="Z165" s="352">
        <v>13.2</v>
      </c>
      <c r="AA165" s="352">
        <v>38.4</v>
      </c>
      <c r="AB165" s="352">
        <v>25.2</v>
      </c>
      <c r="AC165" s="352">
        <v>1.373</v>
      </c>
      <c r="AG165" s="352">
        <v>6863</v>
      </c>
      <c r="AK165" s="352" t="s">
        <v>1243</v>
      </c>
      <c r="AL165" s="352" t="s">
        <v>985</v>
      </c>
      <c r="AM165" s="352" t="s">
        <v>2774</v>
      </c>
      <c r="AS165" s="352">
        <v>0</v>
      </c>
      <c r="AT165" s="352">
        <v>0.68314770000000002</v>
      </c>
      <c r="AW165" s="352" t="s">
        <v>2775</v>
      </c>
    </row>
    <row r="166" spans="1:49">
      <c r="A166" s="352" t="s">
        <v>2126</v>
      </c>
      <c r="B166" s="352" t="s">
        <v>2614</v>
      </c>
      <c r="C166" s="352">
        <v>41</v>
      </c>
      <c r="D166" s="352" t="s">
        <v>382</v>
      </c>
      <c r="E166" s="352" t="s">
        <v>383</v>
      </c>
      <c r="F166" s="352">
        <v>0.77400000000000002</v>
      </c>
      <c r="H166" s="352">
        <v>10085</v>
      </c>
      <c r="I166" s="352">
        <v>0</v>
      </c>
      <c r="O166" s="352">
        <v>185.00299999999999</v>
      </c>
      <c r="P166" s="352">
        <v>183.62299999999999</v>
      </c>
      <c r="S166" s="352" t="s">
        <v>619</v>
      </c>
      <c r="T166" s="352">
        <v>0</v>
      </c>
      <c r="U166" s="352" t="s">
        <v>620</v>
      </c>
      <c r="V166" s="352" t="s">
        <v>705</v>
      </c>
      <c r="X166" s="352" t="s">
        <v>705</v>
      </c>
      <c r="Y166" s="352">
        <v>2</v>
      </c>
      <c r="Z166" s="352">
        <v>53.5</v>
      </c>
      <c r="AA166" s="352">
        <v>78.599999999999994</v>
      </c>
      <c r="AB166" s="352">
        <v>25.2</v>
      </c>
      <c r="AC166" s="352">
        <v>1.379</v>
      </c>
      <c r="AG166" s="352">
        <v>6882</v>
      </c>
      <c r="AK166" s="352" t="s">
        <v>1727</v>
      </c>
      <c r="AL166" s="352" t="s">
        <v>1690</v>
      </c>
      <c r="AM166" s="352" t="s">
        <v>2776</v>
      </c>
      <c r="AS166" s="352">
        <v>1</v>
      </c>
      <c r="AT166" s="352">
        <v>0.68285410000000002</v>
      </c>
      <c r="AW166" s="352" t="s">
        <v>2775</v>
      </c>
    </row>
    <row r="167" spans="1:49">
      <c r="A167" s="352" t="s">
        <v>2129</v>
      </c>
      <c r="B167" s="352" t="s">
        <v>2614</v>
      </c>
      <c r="C167" s="352">
        <v>41</v>
      </c>
      <c r="D167" s="352" t="s">
        <v>382</v>
      </c>
      <c r="E167" s="352" t="s">
        <v>383</v>
      </c>
      <c r="F167" s="352">
        <v>0.77400000000000002</v>
      </c>
      <c r="G167" s="352" t="s">
        <v>630</v>
      </c>
      <c r="H167" s="352">
        <v>2419</v>
      </c>
      <c r="I167" s="352">
        <v>5.8179999999999996</v>
      </c>
      <c r="N167" s="352">
        <v>10.6863489</v>
      </c>
      <c r="O167" s="352">
        <v>48.44</v>
      </c>
      <c r="P167" s="352">
        <v>48.076999999999998</v>
      </c>
      <c r="S167" s="352" t="s">
        <v>619</v>
      </c>
      <c r="T167" s="352">
        <v>0</v>
      </c>
      <c r="U167" s="352" t="s">
        <v>620</v>
      </c>
      <c r="V167" s="352" t="s">
        <v>705</v>
      </c>
      <c r="X167" s="352" t="s">
        <v>705</v>
      </c>
      <c r="Y167" s="352">
        <v>3</v>
      </c>
      <c r="Z167" s="352">
        <v>83.7</v>
      </c>
      <c r="AA167" s="352">
        <v>146.6</v>
      </c>
      <c r="AB167" s="352">
        <v>62.9</v>
      </c>
      <c r="AC167" s="352">
        <v>0.36299999999999999</v>
      </c>
      <c r="AG167" s="352">
        <v>1661</v>
      </c>
      <c r="AK167" s="352" t="s">
        <v>2670</v>
      </c>
      <c r="AL167" s="352" t="s">
        <v>1344</v>
      </c>
      <c r="AM167" s="352" t="s">
        <v>2777</v>
      </c>
      <c r="AS167" s="352">
        <v>0</v>
      </c>
      <c r="AT167" s="352">
        <v>0.68682730000000003</v>
      </c>
      <c r="AW167" s="352" t="s">
        <v>2775</v>
      </c>
    </row>
    <row r="168" spans="1:49">
      <c r="A168" s="352" t="s">
        <v>2131</v>
      </c>
      <c r="B168" s="352" t="s">
        <v>2614</v>
      </c>
      <c r="C168" s="352">
        <v>41</v>
      </c>
      <c r="D168" s="352" t="s">
        <v>382</v>
      </c>
      <c r="E168" s="352" t="s">
        <v>383</v>
      </c>
      <c r="F168" s="352">
        <v>0.77400000000000002</v>
      </c>
      <c r="G168" s="352" t="s">
        <v>634</v>
      </c>
      <c r="J168" s="352">
        <v>6081</v>
      </c>
      <c r="K168" s="352">
        <v>13.51</v>
      </c>
      <c r="N168" s="352">
        <v>71.464835100000002</v>
      </c>
      <c r="O168" s="352">
        <v>172.92500000000001</v>
      </c>
      <c r="Q168" s="352">
        <v>170.16399999999999</v>
      </c>
      <c r="S168" s="352" t="s">
        <v>635</v>
      </c>
      <c r="T168" s="352">
        <v>89</v>
      </c>
      <c r="U168" s="352" t="s">
        <v>620</v>
      </c>
      <c r="V168" s="352" t="s">
        <v>705</v>
      </c>
      <c r="X168" s="352" t="s">
        <v>705</v>
      </c>
      <c r="Y168" s="352">
        <v>4</v>
      </c>
      <c r="Z168" s="352">
        <v>200.7</v>
      </c>
      <c r="AA168" s="352">
        <v>292.5</v>
      </c>
      <c r="AB168" s="352">
        <v>91.8</v>
      </c>
      <c r="AD168" s="352">
        <v>2.0419999999999998</v>
      </c>
      <c r="AE168" s="352">
        <v>0.71899999999999997</v>
      </c>
      <c r="AH168" s="352">
        <v>7388</v>
      </c>
      <c r="AI168" s="352">
        <v>8583</v>
      </c>
      <c r="AN168" s="352" t="s">
        <v>694</v>
      </c>
      <c r="AO168" s="352" t="s">
        <v>738</v>
      </c>
      <c r="AP168" s="352" t="s">
        <v>2778</v>
      </c>
      <c r="AS168" s="352">
        <v>0</v>
      </c>
      <c r="AU168" s="352">
        <v>1.200204</v>
      </c>
      <c r="AW168" s="352" t="s">
        <v>2775</v>
      </c>
    </row>
    <row r="169" spans="1:49">
      <c r="A169" s="352" t="s">
        <v>2132</v>
      </c>
      <c r="B169" s="352" t="s">
        <v>2614</v>
      </c>
      <c r="C169" s="352">
        <v>41</v>
      </c>
      <c r="D169" s="352" t="s">
        <v>382</v>
      </c>
      <c r="E169" s="352" t="s">
        <v>383</v>
      </c>
      <c r="F169" s="352">
        <v>0.77400000000000002</v>
      </c>
      <c r="J169" s="352">
        <v>6404</v>
      </c>
      <c r="K169" s="352">
        <v>-10.946</v>
      </c>
      <c r="O169" s="352">
        <v>182.40600000000001</v>
      </c>
      <c r="Q169" s="352">
        <v>179.55</v>
      </c>
      <c r="S169" s="352" t="s">
        <v>635</v>
      </c>
      <c r="T169" s="352">
        <v>89</v>
      </c>
      <c r="U169" s="352" t="s">
        <v>620</v>
      </c>
      <c r="V169" s="352" t="s">
        <v>705</v>
      </c>
      <c r="X169" s="352" t="s">
        <v>705</v>
      </c>
      <c r="Y169" s="352">
        <v>5</v>
      </c>
      <c r="Z169" s="352">
        <v>437.8</v>
      </c>
      <c r="AA169" s="352">
        <v>473</v>
      </c>
      <c r="AB169" s="352">
        <v>35.200000000000003</v>
      </c>
      <c r="AD169" s="352">
        <v>2.1059999999999999</v>
      </c>
      <c r="AE169" s="352">
        <v>0.75</v>
      </c>
      <c r="AH169" s="352">
        <v>7507</v>
      </c>
      <c r="AI169" s="352">
        <v>8919</v>
      </c>
      <c r="AN169" s="352" t="s">
        <v>666</v>
      </c>
      <c r="AO169" s="352" t="s">
        <v>1133</v>
      </c>
      <c r="AP169" s="352" t="s">
        <v>2746</v>
      </c>
      <c r="AS169" s="352">
        <v>0</v>
      </c>
      <c r="AU169" s="352">
        <v>1.1727491000000001</v>
      </c>
      <c r="AW169" s="352" t="s">
        <v>2775</v>
      </c>
    </row>
    <row r="170" spans="1:49">
      <c r="A170" s="352" t="s">
        <v>2134</v>
      </c>
      <c r="B170" s="352" t="s">
        <v>2614</v>
      </c>
      <c r="C170" s="352">
        <v>41</v>
      </c>
      <c r="D170" s="352" t="s">
        <v>382</v>
      </c>
      <c r="E170" s="352" t="s">
        <v>383</v>
      </c>
      <c r="F170" s="352">
        <v>0.77400000000000002</v>
      </c>
      <c r="J170" s="352">
        <v>6394</v>
      </c>
      <c r="K170" s="352">
        <v>-11.5</v>
      </c>
      <c r="O170" s="352">
        <v>182.67099999999999</v>
      </c>
      <c r="Q170" s="352">
        <v>179.81299999999999</v>
      </c>
      <c r="S170" s="352" t="s">
        <v>635</v>
      </c>
      <c r="T170" s="352">
        <v>89</v>
      </c>
      <c r="U170" s="352" t="s">
        <v>620</v>
      </c>
      <c r="V170" s="352" t="s">
        <v>705</v>
      </c>
      <c r="X170" s="352" t="s">
        <v>705</v>
      </c>
      <c r="Y170" s="352">
        <v>6</v>
      </c>
      <c r="Z170" s="352">
        <v>488.1</v>
      </c>
      <c r="AA170" s="352">
        <v>523.29999999999995</v>
      </c>
      <c r="AB170" s="352">
        <v>35.200000000000003</v>
      </c>
      <c r="AD170" s="352">
        <v>2.1080000000000001</v>
      </c>
      <c r="AE170" s="352">
        <v>0.751</v>
      </c>
      <c r="AH170" s="352">
        <v>7493</v>
      </c>
      <c r="AI170" s="352">
        <v>8900</v>
      </c>
      <c r="AN170" s="352" t="s">
        <v>869</v>
      </c>
      <c r="AO170" s="352" t="s">
        <v>1131</v>
      </c>
      <c r="AP170" s="352" t="s">
        <v>1790</v>
      </c>
      <c r="AS170" s="352">
        <v>1</v>
      </c>
      <c r="AU170" s="352">
        <v>1.1721037000000001</v>
      </c>
      <c r="AW170" s="352" t="s">
        <v>2775</v>
      </c>
    </row>
    <row r="171" spans="1:49">
      <c r="A171" s="352" t="s">
        <v>2136</v>
      </c>
      <c r="B171" s="352" t="s">
        <v>2614</v>
      </c>
      <c r="C171" s="352">
        <v>42</v>
      </c>
      <c r="D171" s="352" t="s">
        <v>382</v>
      </c>
      <c r="E171" s="352" t="s">
        <v>383</v>
      </c>
      <c r="F171" s="352">
        <v>0.77400000000000002</v>
      </c>
      <c r="L171" s="352">
        <v>22657</v>
      </c>
      <c r="M171" s="352">
        <v>9.6</v>
      </c>
      <c r="O171" s="352">
        <v>131.73099999999999</v>
      </c>
      <c r="R171" s="352">
        <v>125.43899999999999</v>
      </c>
      <c r="S171" s="352" t="s">
        <v>645</v>
      </c>
      <c r="T171" s="352">
        <v>0</v>
      </c>
      <c r="U171" s="352" t="s">
        <v>646</v>
      </c>
      <c r="V171" s="352" t="s">
        <v>673</v>
      </c>
      <c r="X171" s="352" t="s">
        <v>675</v>
      </c>
      <c r="Y171" s="352">
        <v>1</v>
      </c>
      <c r="Z171" s="352">
        <v>29.5</v>
      </c>
      <c r="AA171" s="352">
        <v>83.2</v>
      </c>
      <c r="AB171" s="352">
        <v>53.7</v>
      </c>
      <c r="AF171" s="352">
        <v>6.2919999999999998</v>
      </c>
      <c r="AJ171" s="352">
        <v>4519</v>
      </c>
      <c r="AQ171" s="352" t="s">
        <v>2779</v>
      </c>
      <c r="AR171" s="352" t="s">
        <v>1563</v>
      </c>
      <c r="AS171" s="352">
        <v>1</v>
      </c>
      <c r="AV171" s="352">
        <v>5.0158595999999998</v>
      </c>
      <c r="AW171" s="352" t="s">
        <v>2780</v>
      </c>
    </row>
    <row r="172" spans="1:49">
      <c r="A172" s="352" t="s">
        <v>2137</v>
      </c>
      <c r="B172" s="352" t="s">
        <v>2614</v>
      </c>
      <c r="C172" s="352">
        <v>42</v>
      </c>
      <c r="D172" s="352" t="s">
        <v>382</v>
      </c>
      <c r="E172" s="352" t="s">
        <v>383</v>
      </c>
      <c r="F172" s="352">
        <v>0.77400000000000002</v>
      </c>
      <c r="G172" s="352" t="s">
        <v>764</v>
      </c>
      <c r="L172" s="352">
        <v>3213</v>
      </c>
      <c r="M172" s="352">
        <v>-4.47</v>
      </c>
      <c r="O172" s="352">
        <v>5.4180000000000001</v>
      </c>
      <c r="R172" s="352">
        <v>5.1619999999999999</v>
      </c>
      <c r="S172" s="352" t="s">
        <v>645</v>
      </c>
      <c r="T172" s="352">
        <v>0</v>
      </c>
      <c r="U172" s="352" t="s">
        <v>646</v>
      </c>
      <c r="V172" s="352" t="s">
        <v>673</v>
      </c>
      <c r="X172" s="352" t="s">
        <v>675</v>
      </c>
      <c r="Y172" s="352">
        <v>2</v>
      </c>
      <c r="Z172" s="352">
        <v>231.2</v>
      </c>
      <c r="AA172" s="352">
        <v>259.60000000000002</v>
      </c>
      <c r="AB172" s="352">
        <v>28.4</v>
      </c>
      <c r="AF172" s="352">
        <v>0.25600000000000001</v>
      </c>
      <c r="AJ172" s="352">
        <v>653</v>
      </c>
      <c r="AQ172" s="352" t="s">
        <v>824</v>
      </c>
      <c r="AR172" s="352" t="s">
        <v>2781</v>
      </c>
      <c r="AS172" s="352">
        <v>0</v>
      </c>
      <c r="AV172" s="352">
        <v>4.9517284999999998</v>
      </c>
      <c r="AW172" s="352" t="s">
        <v>2780</v>
      </c>
    </row>
    <row r="173" spans="1:49">
      <c r="A173" s="352" t="s">
        <v>2141</v>
      </c>
      <c r="B173" s="352" t="s">
        <v>2614</v>
      </c>
      <c r="C173" s="352">
        <v>42</v>
      </c>
      <c r="D173" s="352" t="s">
        <v>382</v>
      </c>
      <c r="E173" s="352" t="s">
        <v>383</v>
      </c>
      <c r="F173" s="352">
        <v>0.77400000000000002</v>
      </c>
      <c r="L173" s="352">
        <v>22689</v>
      </c>
      <c r="M173" s="352">
        <v>9.9469999999999992</v>
      </c>
      <c r="O173" s="352">
        <v>129.90199999999999</v>
      </c>
      <c r="R173" s="352">
        <v>123.69499999999999</v>
      </c>
      <c r="S173" s="352" t="s">
        <v>645</v>
      </c>
      <c r="T173" s="352">
        <v>0</v>
      </c>
      <c r="U173" s="352" t="s">
        <v>646</v>
      </c>
      <c r="V173" s="352" t="s">
        <v>673</v>
      </c>
      <c r="X173" s="352" t="s">
        <v>675</v>
      </c>
      <c r="Y173" s="352">
        <v>3</v>
      </c>
      <c r="Z173" s="352">
        <v>412.8</v>
      </c>
      <c r="AA173" s="352">
        <v>464.8</v>
      </c>
      <c r="AB173" s="352">
        <v>52</v>
      </c>
      <c r="AF173" s="352">
        <v>6.2060000000000004</v>
      </c>
      <c r="AJ173" s="352">
        <v>4525</v>
      </c>
      <c r="AQ173" s="352" t="s">
        <v>1447</v>
      </c>
      <c r="AR173" s="352" t="s">
        <v>2782</v>
      </c>
      <c r="AS173" s="352">
        <v>0</v>
      </c>
      <c r="AV173" s="352">
        <v>5.0174424999999996</v>
      </c>
      <c r="AW173" s="352" t="s">
        <v>2780</v>
      </c>
    </row>
    <row r="174" spans="1:49">
      <c r="A174" s="352" t="s">
        <v>2142</v>
      </c>
      <c r="B174" s="352" t="s">
        <v>2614</v>
      </c>
      <c r="C174" s="352">
        <v>43</v>
      </c>
      <c r="D174" s="352" t="s">
        <v>384</v>
      </c>
      <c r="E174" s="352" t="s">
        <v>385</v>
      </c>
      <c r="F174" s="352">
        <v>0.83499999999999996</v>
      </c>
      <c r="H174" s="352">
        <v>10083</v>
      </c>
      <c r="I174" s="352">
        <v>0.47099999999999997</v>
      </c>
      <c r="O174" s="352">
        <v>184.51900000000001</v>
      </c>
      <c r="P174" s="352">
        <v>183.143</v>
      </c>
      <c r="S174" s="352" t="s">
        <v>619</v>
      </c>
      <c r="T174" s="352">
        <v>0</v>
      </c>
      <c r="U174" s="352" t="s">
        <v>620</v>
      </c>
      <c r="V174" s="352" t="s">
        <v>705</v>
      </c>
      <c r="X174" s="352" t="s">
        <v>705</v>
      </c>
      <c r="Y174" s="352">
        <v>1</v>
      </c>
      <c r="Z174" s="352">
        <v>13.2</v>
      </c>
      <c r="AA174" s="352">
        <v>38.4</v>
      </c>
      <c r="AB174" s="352">
        <v>25.2</v>
      </c>
      <c r="AC174" s="352">
        <v>1.3759999999999999</v>
      </c>
      <c r="AG174" s="352">
        <v>6887</v>
      </c>
      <c r="AK174" s="352" t="s">
        <v>1373</v>
      </c>
      <c r="AL174" s="352" t="s">
        <v>2094</v>
      </c>
      <c r="AM174" s="352" t="s">
        <v>2783</v>
      </c>
      <c r="AS174" s="352">
        <v>0</v>
      </c>
      <c r="AT174" s="352">
        <v>0.68315519999999996</v>
      </c>
      <c r="AW174" s="352" t="s">
        <v>2784</v>
      </c>
    </row>
    <row r="175" spans="1:49">
      <c r="A175" s="352" t="s">
        <v>2144</v>
      </c>
      <c r="B175" s="352" t="s">
        <v>2614</v>
      </c>
      <c r="C175" s="352">
        <v>43</v>
      </c>
      <c r="D175" s="352" t="s">
        <v>384</v>
      </c>
      <c r="E175" s="352" t="s">
        <v>385</v>
      </c>
      <c r="F175" s="352">
        <v>0.83499999999999996</v>
      </c>
      <c r="H175" s="352">
        <v>10085</v>
      </c>
      <c r="I175" s="352">
        <v>0</v>
      </c>
      <c r="O175" s="352">
        <v>185.05199999999999</v>
      </c>
      <c r="P175" s="352">
        <v>183.673</v>
      </c>
      <c r="S175" s="352" t="s">
        <v>619</v>
      </c>
      <c r="T175" s="352">
        <v>0</v>
      </c>
      <c r="U175" s="352" t="s">
        <v>620</v>
      </c>
      <c r="V175" s="352" t="s">
        <v>705</v>
      </c>
      <c r="X175" s="352" t="s">
        <v>705</v>
      </c>
      <c r="Y175" s="352">
        <v>2</v>
      </c>
      <c r="Z175" s="352">
        <v>53.5</v>
      </c>
      <c r="AA175" s="352">
        <v>78.599999999999994</v>
      </c>
      <c r="AB175" s="352">
        <v>25.2</v>
      </c>
      <c r="AC175" s="352">
        <v>1.38</v>
      </c>
      <c r="AG175" s="352">
        <v>6882</v>
      </c>
      <c r="AK175" s="352" t="s">
        <v>1766</v>
      </c>
      <c r="AL175" s="352" t="s">
        <v>1325</v>
      </c>
      <c r="AM175" s="352" t="s">
        <v>2785</v>
      </c>
      <c r="AS175" s="352">
        <v>1</v>
      </c>
      <c r="AT175" s="352">
        <v>0.68283400000000005</v>
      </c>
      <c r="AW175" s="352" t="s">
        <v>2784</v>
      </c>
    </row>
    <row r="176" spans="1:49">
      <c r="A176" s="352" t="s">
        <v>2147</v>
      </c>
      <c r="B176" s="352" t="s">
        <v>2614</v>
      </c>
      <c r="C176" s="352">
        <v>43</v>
      </c>
      <c r="D176" s="352" t="s">
        <v>384</v>
      </c>
      <c r="E176" s="352" t="s">
        <v>385</v>
      </c>
      <c r="F176" s="352">
        <v>0.83499999999999996</v>
      </c>
      <c r="G176" s="352" t="s">
        <v>630</v>
      </c>
      <c r="H176" s="352">
        <v>1104</v>
      </c>
      <c r="I176" s="352">
        <v>7.5659999999999998</v>
      </c>
      <c r="N176" s="352">
        <v>4.5226439000000003</v>
      </c>
      <c r="O176" s="352">
        <v>22.116</v>
      </c>
      <c r="P176" s="352">
        <v>21.95</v>
      </c>
      <c r="S176" s="352" t="s">
        <v>619</v>
      </c>
      <c r="T176" s="352">
        <v>0</v>
      </c>
      <c r="U176" s="352" t="s">
        <v>620</v>
      </c>
      <c r="V176" s="352" t="s">
        <v>705</v>
      </c>
      <c r="X176" s="352" t="s">
        <v>705</v>
      </c>
      <c r="Y176" s="352">
        <v>3</v>
      </c>
      <c r="Z176" s="352">
        <v>84.3</v>
      </c>
      <c r="AA176" s="352">
        <v>141.5</v>
      </c>
      <c r="AB176" s="352">
        <v>57.2</v>
      </c>
      <c r="AC176" s="352">
        <v>0.16600000000000001</v>
      </c>
      <c r="AG176" s="352">
        <v>760</v>
      </c>
      <c r="AK176" s="352" t="s">
        <v>1961</v>
      </c>
      <c r="AL176" s="352" t="s">
        <v>1344</v>
      </c>
      <c r="AM176" s="352" t="s">
        <v>2786</v>
      </c>
      <c r="AS176" s="352">
        <v>0</v>
      </c>
      <c r="AT176" s="352">
        <v>0.68799999999999994</v>
      </c>
      <c r="AW176" s="352" t="s">
        <v>2784</v>
      </c>
    </row>
    <row r="177" spans="1:49">
      <c r="A177" s="352" t="s">
        <v>2149</v>
      </c>
      <c r="B177" s="352" t="s">
        <v>2614</v>
      </c>
      <c r="C177" s="352">
        <v>43</v>
      </c>
      <c r="D177" s="352" t="s">
        <v>384</v>
      </c>
      <c r="E177" s="352" t="s">
        <v>385</v>
      </c>
      <c r="F177" s="352">
        <v>0.83499999999999996</v>
      </c>
      <c r="G177" s="352" t="s">
        <v>634</v>
      </c>
      <c r="J177" s="352">
        <v>4620</v>
      </c>
      <c r="K177" s="352">
        <v>5.1539999999999999</v>
      </c>
      <c r="N177" s="352">
        <v>49.214735699999999</v>
      </c>
      <c r="O177" s="352">
        <v>128.471</v>
      </c>
      <c r="Q177" s="352">
        <v>126.431</v>
      </c>
      <c r="S177" s="352" t="s">
        <v>635</v>
      </c>
      <c r="T177" s="352">
        <v>89</v>
      </c>
      <c r="U177" s="352" t="s">
        <v>620</v>
      </c>
      <c r="V177" s="352" t="s">
        <v>705</v>
      </c>
      <c r="X177" s="352" t="s">
        <v>705</v>
      </c>
      <c r="Y177" s="352">
        <v>4</v>
      </c>
      <c r="Z177" s="352">
        <v>201.9</v>
      </c>
      <c r="AA177" s="352">
        <v>290.60000000000002</v>
      </c>
      <c r="AB177" s="352">
        <v>88.7</v>
      </c>
      <c r="AD177" s="352">
        <v>1.506</v>
      </c>
      <c r="AE177" s="352">
        <v>0.53400000000000003</v>
      </c>
      <c r="AH177" s="352">
        <v>5555</v>
      </c>
      <c r="AI177" s="352">
        <v>6521</v>
      </c>
      <c r="AN177" s="352" t="s">
        <v>869</v>
      </c>
      <c r="AO177" s="352" t="s">
        <v>809</v>
      </c>
      <c r="AP177" s="352" t="s">
        <v>1492</v>
      </c>
      <c r="AS177" s="352">
        <v>0</v>
      </c>
      <c r="AU177" s="352">
        <v>1.1909965</v>
      </c>
      <c r="AW177" s="352" t="s">
        <v>2784</v>
      </c>
    </row>
    <row r="178" spans="1:49">
      <c r="A178" s="352" t="s">
        <v>2150</v>
      </c>
      <c r="B178" s="352" t="s">
        <v>2614</v>
      </c>
      <c r="C178" s="352">
        <v>43</v>
      </c>
      <c r="D178" s="352" t="s">
        <v>384</v>
      </c>
      <c r="E178" s="352" t="s">
        <v>385</v>
      </c>
      <c r="F178" s="352">
        <v>0.83499999999999996</v>
      </c>
      <c r="J178" s="352">
        <v>6422</v>
      </c>
      <c r="K178" s="352">
        <v>-10.882</v>
      </c>
      <c r="O178" s="352">
        <v>183.08</v>
      </c>
      <c r="Q178" s="352">
        <v>180.21299999999999</v>
      </c>
      <c r="S178" s="352" t="s">
        <v>635</v>
      </c>
      <c r="T178" s="352">
        <v>89</v>
      </c>
      <c r="U178" s="352" t="s">
        <v>620</v>
      </c>
      <c r="V178" s="352" t="s">
        <v>705</v>
      </c>
      <c r="X178" s="352" t="s">
        <v>705</v>
      </c>
      <c r="Y178" s="352">
        <v>5</v>
      </c>
      <c r="Z178" s="352">
        <v>437.8</v>
      </c>
      <c r="AA178" s="352">
        <v>473</v>
      </c>
      <c r="AB178" s="352">
        <v>35.200000000000003</v>
      </c>
      <c r="AD178" s="352">
        <v>2.1139999999999999</v>
      </c>
      <c r="AE178" s="352">
        <v>0.753</v>
      </c>
      <c r="AH178" s="352">
        <v>7529</v>
      </c>
      <c r="AI178" s="352">
        <v>8947</v>
      </c>
      <c r="AN178" s="352" t="s">
        <v>973</v>
      </c>
      <c r="AO178" s="352" t="s">
        <v>1427</v>
      </c>
      <c r="AP178" s="352" t="s">
        <v>1608</v>
      </c>
      <c r="AS178" s="352">
        <v>0</v>
      </c>
      <c r="AU178" s="352">
        <v>1.1728422999999999</v>
      </c>
      <c r="AW178" s="352" t="s">
        <v>2784</v>
      </c>
    </row>
    <row r="179" spans="1:49">
      <c r="A179" s="352" t="s">
        <v>2151</v>
      </c>
      <c r="B179" s="352" t="s">
        <v>2614</v>
      </c>
      <c r="C179" s="352">
        <v>43</v>
      </c>
      <c r="D179" s="352" t="s">
        <v>384</v>
      </c>
      <c r="E179" s="352" t="s">
        <v>385</v>
      </c>
      <c r="F179" s="352">
        <v>0.83499999999999996</v>
      </c>
      <c r="J179" s="352">
        <v>6423</v>
      </c>
      <c r="K179" s="352">
        <v>-11.5</v>
      </c>
      <c r="O179" s="352">
        <v>183.15799999999999</v>
      </c>
      <c r="Q179" s="352">
        <v>180.291</v>
      </c>
      <c r="S179" s="352" t="s">
        <v>635</v>
      </c>
      <c r="T179" s="352">
        <v>89</v>
      </c>
      <c r="U179" s="352" t="s">
        <v>620</v>
      </c>
      <c r="V179" s="352" t="s">
        <v>705</v>
      </c>
      <c r="X179" s="352" t="s">
        <v>705</v>
      </c>
      <c r="Y179" s="352">
        <v>6</v>
      </c>
      <c r="Z179" s="352">
        <v>488.1</v>
      </c>
      <c r="AA179" s="352">
        <v>523.29999999999995</v>
      </c>
      <c r="AB179" s="352">
        <v>35.200000000000003</v>
      </c>
      <c r="AD179" s="352">
        <v>2.113</v>
      </c>
      <c r="AE179" s="352">
        <v>0.753</v>
      </c>
      <c r="AH179" s="352">
        <v>7527</v>
      </c>
      <c r="AI179" s="352">
        <v>8940</v>
      </c>
      <c r="AN179" s="352" t="s">
        <v>973</v>
      </c>
      <c r="AO179" s="352" t="s">
        <v>692</v>
      </c>
      <c r="AP179" s="352" t="s">
        <v>1874</v>
      </c>
      <c r="AS179" s="352">
        <v>1</v>
      </c>
      <c r="AU179" s="352">
        <v>1.1721234</v>
      </c>
      <c r="AW179" s="352" t="s">
        <v>2784</v>
      </c>
    </row>
    <row r="180" spans="1:49">
      <c r="A180" s="352" t="s">
        <v>2152</v>
      </c>
      <c r="B180" s="352" t="s">
        <v>2614</v>
      </c>
      <c r="C180" s="352">
        <v>44</v>
      </c>
      <c r="D180" s="352" t="s">
        <v>384</v>
      </c>
      <c r="E180" s="352" t="s">
        <v>385</v>
      </c>
      <c r="F180" s="352">
        <v>0.83499999999999996</v>
      </c>
      <c r="L180" s="352">
        <v>22877</v>
      </c>
      <c r="M180" s="352">
        <v>9.6</v>
      </c>
      <c r="O180" s="352">
        <v>132.84200000000001</v>
      </c>
      <c r="R180" s="352">
        <v>126.496</v>
      </c>
      <c r="S180" s="352" t="s">
        <v>645</v>
      </c>
      <c r="T180" s="352">
        <v>0</v>
      </c>
      <c r="U180" s="352" t="s">
        <v>646</v>
      </c>
      <c r="V180" s="352" t="s">
        <v>673</v>
      </c>
      <c r="X180" s="352" t="s">
        <v>675</v>
      </c>
      <c r="Y180" s="352">
        <v>1</v>
      </c>
      <c r="Z180" s="352">
        <v>29.5</v>
      </c>
      <c r="AA180" s="352">
        <v>83.4</v>
      </c>
      <c r="AB180" s="352">
        <v>53.9</v>
      </c>
      <c r="AF180" s="352">
        <v>6.3460000000000001</v>
      </c>
      <c r="AJ180" s="352">
        <v>4563</v>
      </c>
      <c r="AQ180" s="352" t="s">
        <v>1428</v>
      </c>
      <c r="AR180" s="352" t="s">
        <v>2787</v>
      </c>
      <c r="AS180" s="352">
        <v>1</v>
      </c>
      <c r="AV180" s="352">
        <v>5.0165614999999999</v>
      </c>
      <c r="AW180" s="352" t="s">
        <v>2788</v>
      </c>
    </row>
    <row r="181" spans="1:49">
      <c r="A181" s="352" t="s">
        <v>2154</v>
      </c>
      <c r="B181" s="352" t="s">
        <v>2614</v>
      </c>
      <c r="C181" s="352">
        <v>44</v>
      </c>
      <c r="D181" s="352" t="s">
        <v>384</v>
      </c>
      <c r="E181" s="352" t="s">
        <v>385</v>
      </c>
      <c r="F181" s="352">
        <v>0.83499999999999996</v>
      </c>
      <c r="G181" s="352" t="s">
        <v>764</v>
      </c>
      <c r="L181" s="352">
        <v>1735</v>
      </c>
      <c r="M181" s="352">
        <v>3.859</v>
      </c>
      <c r="O181" s="352">
        <v>2.9430000000000001</v>
      </c>
      <c r="R181" s="352">
        <v>2.8039999999999998</v>
      </c>
      <c r="S181" s="352" t="s">
        <v>645</v>
      </c>
      <c r="T181" s="352">
        <v>0</v>
      </c>
      <c r="U181" s="352" t="s">
        <v>646</v>
      </c>
      <c r="V181" s="352" t="s">
        <v>673</v>
      </c>
      <c r="X181" s="352" t="s">
        <v>675</v>
      </c>
      <c r="Y181" s="352">
        <v>2</v>
      </c>
      <c r="Z181" s="352">
        <v>232.4</v>
      </c>
      <c r="AA181" s="352">
        <v>257.89999999999998</v>
      </c>
      <c r="AB181" s="352">
        <v>25.5</v>
      </c>
      <c r="AF181" s="352">
        <v>0.14000000000000001</v>
      </c>
      <c r="AJ181" s="352">
        <v>350</v>
      </c>
      <c r="AQ181" s="352" t="s">
        <v>824</v>
      </c>
      <c r="AR181" s="352" t="s">
        <v>2789</v>
      </c>
      <c r="AS181" s="352">
        <v>0</v>
      </c>
      <c r="AV181" s="352">
        <v>4.9903886999999996</v>
      </c>
      <c r="AW181" s="352" t="s">
        <v>2788</v>
      </c>
    </row>
    <row r="182" spans="1:49">
      <c r="A182" s="352" t="s">
        <v>2157</v>
      </c>
      <c r="B182" s="352" t="s">
        <v>2614</v>
      </c>
      <c r="C182" s="352">
        <v>44</v>
      </c>
      <c r="D182" s="352" t="s">
        <v>384</v>
      </c>
      <c r="E182" s="352" t="s">
        <v>385</v>
      </c>
      <c r="F182" s="352">
        <v>0.83499999999999996</v>
      </c>
      <c r="L182" s="352">
        <v>22778</v>
      </c>
      <c r="M182" s="352">
        <v>9.8829999999999991</v>
      </c>
      <c r="O182" s="352">
        <v>130.505</v>
      </c>
      <c r="R182" s="352">
        <v>124.26900000000001</v>
      </c>
      <c r="S182" s="352" t="s">
        <v>645</v>
      </c>
      <c r="T182" s="352">
        <v>0</v>
      </c>
      <c r="U182" s="352" t="s">
        <v>646</v>
      </c>
      <c r="V182" s="352" t="s">
        <v>673</v>
      </c>
      <c r="X182" s="352" t="s">
        <v>675</v>
      </c>
      <c r="Y182" s="352">
        <v>3</v>
      </c>
      <c r="Z182" s="352">
        <v>412.8</v>
      </c>
      <c r="AA182" s="352">
        <v>465</v>
      </c>
      <c r="AB182" s="352">
        <v>52.3</v>
      </c>
      <c r="AF182" s="352">
        <v>6.2359999999999998</v>
      </c>
      <c r="AJ182" s="352">
        <v>4541</v>
      </c>
      <c r="AQ182" s="352" t="s">
        <v>689</v>
      </c>
      <c r="AR182" s="352" t="s">
        <v>2790</v>
      </c>
      <c r="AS182" s="352">
        <v>0</v>
      </c>
      <c r="AV182" s="352">
        <v>5.0178498999999999</v>
      </c>
      <c r="AW182" s="352" t="s">
        <v>2788</v>
      </c>
    </row>
    <row r="183" spans="1:49">
      <c r="A183" s="352" t="s">
        <v>2159</v>
      </c>
      <c r="B183" s="352" t="s">
        <v>2614</v>
      </c>
      <c r="C183" s="352">
        <v>45</v>
      </c>
      <c r="D183" s="352" t="s">
        <v>386</v>
      </c>
      <c r="E183" s="352" t="s">
        <v>387</v>
      </c>
      <c r="F183" s="352">
        <v>0.78700000000000003</v>
      </c>
      <c r="H183" s="352">
        <v>10054</v>
      </c>
      <c r="I183" s="352">
        <v>0.45500000000000002</v>
      </c>
      <c r="O183" s="352">
        <v>184.24100000000001</v>
      </c>
      <c r="P183" s="352">
        <v>182.86699999999999</v>
      </c>
      <c r="S183" s="352" t="s">
        <v>619</v>
      </c>
      <c r="T183" s="352">
        <v>0</v>
      </c>
      <c r="U183" s="352" t="s">
        <v>620</v>
      </c>
      <c r="V183" s="352" t="s">
        <v>705</v>
      </c>
      <c r="X183" s="352" t="s">
        <v>705</v>
      </c>
      <c r="Y183" s="352">
        <v>1</v>
      </c>
      <c r="Z183" s="352">
        <v>13.2</v>
      </c>
      <c r="AA183" s="352">
        <v>38.4</v>
      </c>
      <c r="AB183" s="352">
        <v>25.2</v>
      </c>
      <c r="AC183" s="352">
        <v>1.3740000000000001</v>
      </c>
      <c r="AG183" s="352">
        <v>6868</v>
      </c>
      <c r="AK183" s="352" t="s">
        <v>1243</v>
      </c>
      <c r="AL183" s="352" t="s">
        <v>2094</v>
      </c>
      <c r="AM183" s="352" t="s">
        <v>2791</v>
      </c>
      <c r="AS183" s="352">
        <v>0</v>
      </c>
      <c r="AT183" s="352">
        <v>0.6831718</v>
      </c>
      <c r="AW183" s="352" t="s">
        <v>2792</v>
      </c>
    </row>
    <row r="184" spans="1:49">
      <c r="A184" s="352" t="s">
        <v>2161</v>
      </c>
      <c r="B184" s="352" t="s">
        <v>2614</v>
      </c>
      <c r="C184" s="352">
        <v>45</v>
      </c>
      <c r="D184" s="352" t="s">
        <v>386</v>
      </c>
      <c r="E184" s="352" t="s">
        <v>387</v>
      </c>
      <c r="F184" s="352">
        <v>0.78700000000000003</v>
      </c>
      <c r="H184" s="352">
        <v>10112</v>
      </c>
      <c r="I184" s="352">
        <v>0</v>
      </c>
      <c r="O184" s="352">
        <v>185.309</v>
      </c>
      <c r="P184" s="352">
        <v>183.928</v>
      </c>
      <c r="S184" s="352" t="s">
        <v>619</v>
      </c>
      <c r="T184" s="352">
        <v>0</v>
      </c>
      <c r="U184" s="352" t="s">
        <v>620</v>
      </c>
      <c r="V184" s="352" t="s">
        <v>705</v>
      </c>
      <c r="X184" s="352" t="s">
        <v>705</v>
      </c>
      <c r="Y184" s="352">
        <v>2</v>
      </c>
      <c r="Z184" s="352">
        <v>53.5</v>
      </c>
      <c r="AA184" s="352">
        <v>78.599999999999994</v>
      </c>
      <c r="AB184" s="352">
        <v>25.2</v>
      </c>
      <c r="AC184" s="352">
        <v>1.3819999999999999</v>
      </c>
      <c r="AG184" s="352">
        <v>6902</v>
      </c>
      <c r="AK184" s="352" t="s">
        <v>1376</v>
      </c>
      <c r="AL184" s="352" t="s">
        <v>1392</v>
      </c>
      <c r="AM184" s="352" t="s">
        <v>2793</v>
      </c>
      <c r="AS184" s="352">
        <v>1</v>
      </c>
      <c r="AT184" s="352">
        <v>0.68286119999999995</v>
      </c>
      <c r="AW184" s="352" t="s">
        <v>2792</v>
      </c>
    </row>
    <row r="185" spans="1:49">
      <c r="A185" s="352" t="s">
        <v>2164</v>
      </c>
      <c r="B185" s="352" t="s">
        <v>2614</v>
      </c>
      <c r="C185" s="352">
        <v>45</v>
      </c>
      <c r="D185" s="352" t="s">
        <v>386</v>
      </c>
      <c r="E185" s="352" t="s">
        <v>387</v>
      </c>
      <c r="F185" s="352">
        <v>0.78700000000000003</v>
      </c>
      <c r="G185" s="352" t="s">
        <v>630</v>
      </c>
      <c r="H185" s="352">
        <v>1398</v>
      </c>
      <c r="I185" s="352">
        <v>3.88</v>
      </c>
      <c r="N185" s="352">
        <v>6.0712565999999999</v>
      </c>
      <c r="O185" s="352">
        <v>27.983000000000001</v>
      </c>
      <c r="P185" s="352">
        <v>27.773</v>
      </c>
      <c r="S185" s="352" t="s">
        <v>619</v>
      </c>
      <c r="T185" s="352">
        <v>0</v>
      </c>
      <c r="U185" s="352" t="s">
        <v>620</v>
      </c>
      <c r="V185" s="352" t="s">
        <v>705</v>
      </c>
      <c r="X185" s="352" t="s">
        <v>705</v>
      </c>
      <c r="Y185" s="352">
        <v>3</v>
      </c>
      <c r="Z185" s="352">
        <v>84.3</v>
      </c>
      <c r="AA185" s="352">
        <v>143.4</v>
      </c>
      <c r="AB185" s="352">
        <v>59.1</v>
      </c>
      <c r="AC185" s="352">
        <v>0.20899999999999999</v>
      </c>
      <c r="AG185" s="352">
        <v>958</v>
      </c>
      <c r="AK185" s="352" t="s">
        <v>1324</v>
      </c>
      <c r="AL185" s="352" t="s">
        <v>1756</v>
      </c>
      <c r="AM185" s="352" t="s">
        <v>2794</v>
      </c>
      <c r="AS185" s="352">
        <v>0</v>
      </c>
      <c r="AT185" s="352">
        <v>0.68551070000000003</v>
      </c>
      <c r="AW185" s="352" t="s">
        <v>2792</v>
      </c>
    </row>
    <row r="186" spans="1:49">
      <c r="A186" s="352" t="s">
        <v>2166</v>
      </c>
      <c r="B186" s="352" t="s">
        <v>2614</v>
      </c>
      <c r="C186" s="352">
        <v>45</v>
      </c>
      <c r="D186" s="352" t="s">
        <v>386</v>
      </c>
      <c r="E186" s="352" t="s">
        <v>387</v>
      </c>
      <c r="F186" s="352">
        <v>0.78700000000000003</v>
      </c>
      <c r="G186" s="352" t="s">
        <v>634</v>
      </c>
      <c r="J186" s="352">
        <v>5762</v>
      </c>
      <c r="K186" s="352">
        <v>10.131</v>
      </c>
      <c r="N186" s="352">
        <v>66.220551</v>
      </c>
      <c r="O186" s="352">
        <v>162.92699999999999</v>
      </c>
      <c r="Q186" s="352">
        <v>160.33099999999999</v>
      </c>
      <c r="S186" s="352" t="s">
        <v>635</v>
      </c>
      <c r="T186" s="352">
        <v>89</v>
      </c>
      <c r="U186" s="352" t="s">
        <v>620</v>
      </c>
      <c r="V186" s="352" t="s">
        <v>705</v>
      </c>
      <c r="X186" s="352" t="s">
        <v>705</v>
      </c>
      <c r="Y186" s="352">
        <v>4</v>
      </c>
      <c r="Z186" s="352">
        <v>201.3</v>
      </c>
      <c r="AA186" s="352">
        <v>292.5</v>
      </c>
      <c r="AB186" s="352">
        <v>91.2</v>
      </c>
      <c r="AD186" s="352">
        <v>1.9179999999999999</v>
      </c>
      <c r="AE186" s="352">
        <v>0.67700000000000005</v>
      </c>
      <c r="AH186" s="352">
        <v>6972</v>
      </c>
      <c r="AI186" s="352">
        <v>8129</v>
      </c>
      <c r="AN186" s="352" t="s">
        <v>973</v>
      </c>
      <c r="AO186" s="352" t="s">
        <v>1133</v>
      </c>
      <c r="AP186" s="352" t="s">
        <v>2795</v>
      </c>
      <c r="AS186" s="352">
        <v>0</v>
      </c>
      <c r="AU186" s="352">
        <v>1.1964078</v>
      </c>
      <c r="AW186" s="352" t="s">
        <v>2792</v>
      </c>
    </row>
    <row r="187" spans="1:49">
      <c r="A187" s="352" t="s">
        <v>2167</v>
      </c>
      <c r="B187" s="352" t="s">
        <v>2614</v>
      </c>
      <c r="C187" s="352">
        <v>45</v>
      </c>
      <c r="D187" s="352" t="s">
        <v>386</v>
      </c>
      <c r="E187" s="352" t="s">
        <v>387</v>
      </c>
      <c r="F187" s="352">
        <v>0.78700000000000003</v>
      </c>
      <c r="J187" s="352">
        <v>6434</v>
      </c>
      <c r="K187" s="352">
        <v>-10.94</v>
      </c>
      <c r="O187" s="352">
        <v>183.30099999999999</v>
      </c>
      <c r="Q187" s="352">
        <v>180.43100000000001</v>
      </c>
      <c r="S187" s="352" t="s">
        <v>635</v>
      </c>
      <c r="T187" s="352">
        <v>89</v>
      </c>
      <c r="U187" s="352" t="s">
        <v>620</v>
      </c>
      <c r="V187" s="352" t="s">
        <v>705</v>
      </c>
      <c r="X187" s="352" t="s">
        <v>705</v>
      </c>
      <c r="Y187" s="352">
        <v>5</v>
      </c>
      <c r="Z187" s="352">
        <v>437.8</v>
      </c>
      <c r="AA187" s="352">
        <v>473</v>
      </c>
      <c r="AB187" s="352">
        <v>35.200000000000003</v>
      </c>
      <c r="AD187" s="352">
        <v>2.1160000000000001</v>
      </c>
      <c r="AE187" s="352">
        <v>0.754</v>
      </c>
      <c r="AH187" s="352">
        <v>7542</v>
      </c>
      <c r="AI187" s="352">
        <v>8960</v>
      </c>
      <c r="AN187" s="352" t="s">
        <v>869</v>
      </c>
      <c r="AO187" s="352" t="s">
        <v>974</v>
      </c>
      <c r="AP187" s="352" t="s">
        <v>1887</v>
      </c>
      <c r="AS187" s="352">
        <v>0</v>
      </c>
      <c r="AU187" s="352">
        <v>1.1726969</v>
      </c>
      <c r="AW187" s="352" t="s">
        <v>2792</v>
      </c>
    </row>
    <row r="188" spans="1:49">
      <c r="A188" s="352" t="s">
        <v>2168</v>
      </c>
      <c r="B188" s="352" t="s">
        <v>2614</v>
      </c>
      <c r="C188" s="352">
        <v>45</v>
      </c>
      <c r="D188" s="352" t="s">
        <v>386</v>
      </c>
      <c r="E188" s="352" t="s">
        <v>387</v>
      </c>
      <c r="F188" s="352">
        <v>0.78700000000000003</v>
      </c>
      <c r="J188" s="352">
        <v>6424</v>
      </c>
      <c r="K188" s="352">
        <v>-11.5</v>
      </c>
      <c r="O188" s="352">
        <v>183.60599999999999</v>
      </c>
      <c r="Q188" s="352">
        <v>180.733</v>
      </c>
      <c r="S188" s="352" t="s">
        <v>635</v>
      </c>
      <c r="T188" s="352">
        <v>89</v>
      </c>
      <c r="U188" s="352" t="s">
        <v>620</v>
      </c>
      <c r="V188" s="352" t="s">
        <v>705</v>
      </c>
      <c r="X188" s="352" t="s">
        <v>705</v>
      </c>
      <c r="Y188" s="352">
        <v>6</v>
      </c>
      <c r="Z188" s="352">
        <v>488.1</v>
      </c>
      <c r="AA188" s="352">
        <v>523.29999999999995</v>
      </c>
      <c r="AB188" s="352">
        <v>35.200000000000003</v>
      </c>
      <c r="AD188" s="352">
        <v>2.1179999999999999</v>
      </c>
      <c r="AE188" s="352">
        <v>0.755</v>
      </c>
      <c r="AH188" s="352">
        <v>7528</v>
      </c>
      <c r="AI188" s="352">
        <v>8941</v>
      </c>
      <c r="AN188" s="352" t="s">
        <v>869</v>
      </c>
      <c r="AO188" s="352" t="s">
        <v>1133</v>
      </c>
      <c r="AP188" s="352" t="s">
        <v>718</v>
      </c>
      <c r="AS188" s="352">
        <v>1</v>
      </c>
      <c r="AU188" s="352">
        <v>1.1720447000000001</v>
      </c>
      <c r="AW188" s="352" t="s">
        <v>2792</v>
      </c>
    </row>
    <row r="189" spans="1:49">
      <c r="A189" s="352" t="s">
        <v>2169</v>
      </c>
      <c r="B189" s="352" t="s">
        <v>2614</v>
      </c>
      <c r="C189" s="352">
        <v>46</v>
      </c>
      <c r="D189" s="352" t="s">
        <v>386</v>
      </c>
      <c r="E189" s="352" t="s">
        <v>387</v>
      </c>
      <c r="F189" s="352">
        <v>0.78700000000000003</v>
      </c>
      <c r="L189" s="352">
        <v>22977</v>
      </c>
      <c r="M189" s="352">
        <v>9.6</v>
      </c>
      <c r="O189" s="352">
        <v>133.398</v>
      </c>
      <c r="R189" s="352">
        <v>127.026</v>
      </c>
      <c r="S189" s="352" t="s">
        <v>645</v>
      </c>
      <c r="T189" s="352">
        <v>0</v>
      </c>
      <c r="U189" s="352" t="s">
        <v>646</v>
      </c>
      <c r="V189" s="352" t="s">
        <v>673</v>
      </c>
      <c r="X189" s="352" t="s">
        <v>675</v>
      </c>
      <c r="Y189" s="352">
        <v>1</v>
      </c>
      <c r="Z189" s="352">
        <v>29.5</v>
      </c>
      <c r="AA189" s="352">
        <v>83.4</v>
      </c>
      <c r="AB189" s="352">
        <v>53.9</v>
      </c>
      <c r="AF189" s="352">
        <v>6.3710000000000004</v>
      </c>
      <c r="AJ189" s="352">
        <v>4584</v>
      </c>
      <c r="AQ189" s="352" t="s">
        <v>1156</v>
      </c>
      <c r="AR189" s="352" t="s">
        <v>2796</v>
      </c>
      <c r="AS189" s="352">
        <v>1</v>
      </c>
      <c r="AV189" s="352">
        <v>5.0157761000000001</v>
      </c>
      <c r="AW189" s="352" t="s">
        <v>2797</v>
      </c>
    </row>
    <row r="190" spans="1:49">
      <c r="A190" s="352" t="s">
        <v>2171</v>
      </c>
      <c r="B190" s="352" t="s">
        <v>2614</v>
      </c>
      <c r="C190" s="352">
        <v>46</v>
      </c>
      <c r="D190" s="352" t="s">
        <v>386</v>
      </c>
      <c r="E190" s="352" t="s">
        <v>387</v>
      </c>
      <c r="F190" s="352">
        <v>0.78700000000000003</v>
      </c>
      <c r="G190" s="352" t="s">
        <v>764</v>
      </c>
      <c r="L190" s="352">
        <v>2175</v>
      </c>
      <c r="M190" s="352">
        <v>-2.2749999999999999</v>
      </c>
      <c r="O190" s="352">
        <v>4.0739999999999998</v>
      </c>
      <c r="R190" s="352">
        <v>3.8820000000000001</v>
      </c>
      <c r="S190" s="352" t="s">
        <v>645</v>
      </c>
      <c r="T190" s="352">
        <v>0</v>
      </c>
      <c r="U190" s="352" t="s">
        <v>646</v>
      </c>
      <c r="V190" s="352" t="s">
        <v>673</v>
      </c>
      <c r="X190" s="352" t="s">
        <v>675</v>
      </c>
      <c r="Y190" s="352">
        <v>2</v>
      </c>
      <c r="Z190" s="352">
        <v>232.2</v>
      </c>
      <c r="AA190" s="352">
        <v>260.39999999999998</v>
      </c>
      <c r="AB190" s="352">
        <v>28.2</v>
      </c>
      <c r="AF190" s="352">
        <v>0.193</v>
      </c>
      <c r="AJ190" s="352">
        <v>441</v>
      </c>
      <c r="AQ190" s="352" t="s">
        <v>714</v>
      </c>
      <c r="AR190" s="352" t="s">
        <v>2798</v>
      </c>
      <c r="AS190" s="352">
        <v>0</v>
      </c>
      <c r="AV190" s="352">
        <v>4.9616486999999996</v>
      </c>
      <c r="AW190" s="352" t="s">
        <v>2797</v>
      </c>
    </row>
    <row r="191" spans="1:49">
      <c r="A191" s="352" t="s">
        <v>2174</v>
      </c>
      <c r="B191" s="352" t="s">
        <v>2614</v>
      </c>
      <c r="C191" s="352">
        <v>46</v>
      </c>
      <c r="D191" s="352" t="s">
        <v>386</v>
      </c>
      <c r="E191" s="352" t="s">
        <v>387</v>
      </c>
      <c r="F191" s="352">
        <v>0.78700000000000003</v>
      </c>
      <c r="L191" s="352">
        <v>22686</v>
      </c>
      <c r="M191" s="352">
        <v>9.89</v>
      </c>
      <c r="O191" s="352">
        <v>130.03299999999999</v>
      </c>
      <c r="R191" s="352">
        <v>123.821</v>
      </c>
      <c r="S191" s="352" t="s">
        <v>645</v>
      </c>
      <c r="T191" s="352">
        <v>0</v>
      </c>
      <c r="U191" s="352" t="s">
        <v>646</v>
      </c>
      <c r="V191" s="352" t="s">
        <v>673</v>
      </c>
      <c r="X191" s="352" t="s">
        <v>675</v>
      </c>
      <c r="Y191" s="352">
        <v>3</v>
      </c>
      <c r="Z191" s="352">
        <v>412.8</v>
      </c>
      <c r="AA191" s="352">
        <v>464.8</v>
      </c>
      <c r="AB191" s="352">
        <v>52</v>
      </c>
      <c r="AF191" s="352">
        <v>6.2119999999999997</v>
      </c>
      <c r="AJ191" s="352">
        <v>4524</v>
      </c>
      <c r="AQ191" s="352" t="s">
        <v>1447</v>
      </c>
      <c r="AR191" s="352" t="s">
        <v>2799</v>
      </c>
      <c r="AS191" s="352">
        <v>0</v>
      </c>
      <c r="AV191" s="352">
        <v>5.0170985999999997</v>
      </c>
      <c r="AW191" s="352" t="s">
        <v>2797</v>
      </c>
    </row>
    <row r="192" spans="1:49">
      <c r="A192" s="352" t="s">
        <v>2175</v>
      </c>
      <c r="B192" s="352" t="s">
        <v>2614</v>
      </c>
      <c r="C192" s="352">
        <v>47</v>
      </c>
      <c r="D192" s="352" t="s">
        <v>386</v>
      </c>
      <c r="E192" s="352" t="s">
        <v>308</v>
      </c>
      <c r="F192" s="352">
        <v>0.84799999999999998</v>
      </c>
      <c r="H192" s="352">
        <v>10079</v>
      </c>
      <c r="I192" s="352">
        <v>0.45200000000000001</v>
      </c>
      <c r="O192" s="352">
        <v>184.38499999999999</v>
      </c>
      <c r="P192" s="352">
        <v>183.00899999999999</v>
      </c>
      <c r="S192" s="352" t="s">
        <v>619</v>
      </c>
      <c r="T192" s="352">
        <v>0</v>
      </c>
      <c r="U192" s="352" t="s">
        <v>620</v>
      </c>
      <c r="V192" s="352" t="s">
        <v>705</v>
      </c>
      <c r="X192" s="352" t="s">
        <v>705</v>
      </c>
      <c r="Y192" s="352">
        <v>1</v>
      </c>
      <c r="Z192" s="352">
        <v>13.2</v>
      </c>
      <c r="AA192" s="352">
        <v>38.4</v>
      </c>
      <c r="AB192" s="352">
        <v>25.2</v>
      </c>
      <c r="AC192" s="352">
        <v>1.375</v>
      </c>
      <c r="AG192" s="352">
        <v>6883</v>
      </c>
      <c r="AK192" s="352" t="s">
        <v>1373</v>
      </c>
      <c r="AL192" s="352" t="s">
        <v>2094</v>
      </c>
      <c r="AM192" s="352" t="s">
        <v>2800</v>
      </c>
      <c r="AS192" s="352">
        <v>0</v>
      </c>
      <c r="AT192" s="352">
        <v>0.68317950000000005</v>
      </c>
      <c r="AW192" s="352" t="s">
        <v>2801</v>
      </c>
    </row>
    <row r="193" spans="1:49">
      <c r="A193" s="352" t="s">
        <v>2178</v>
      </c>
      <c r="B193" s="352" t="s">
        <v>2614</v>
      </c>
      <c r="C193" s="352">
        <v>47</v>
      </c>
      <c r="D193" s="352" t="s">
        <v>386</v>
      </c>
      <c r="E193" s="352" t="s">
        <v>308</v>
      </c>
      <c r="F193" s="352">
        <v>0.84799999999999998</v>
      </c>
      <c r="H193" s="352">
        <v>10084</v>
      </c>
      <c r="I193" s="352">
        <v>0</v>
      </c>
      <c r="O193" s="352">
        <v>185.05500000000001</v>
      </c>
      <c r="P193" s="352">
        <v>183.67500000000001</v>
      </c>
      <c r="S193" s="352" t="s">
        <v>619</v>
      </c>
      <c r="T193" s="352">
        <v>0</v>
      </c>
      <c r="U193" s="352" t="s">
        <v>620</v>
      </c>
      <c r="V193" s="352" t="s">
        <v>705</v>
      </c>
      <c r="X193" s="352" t="s">
        <v>705</v>
      </c>
      <c r="Y193" s="352">
        <v>2</v>
      </c>
      <c r="Z193" s="352">
        <v>53.5</v>
      </c>
      <c r="AA193" s="352">
        <v>78.599999999999994</v>
      </c>
      <c r="AB193" s="352">
        <v>25.2</v>
      </c>
      <c r="AC193" s="352">
        <v>1.38</v>
      </c>
      <c r="AG193" s="352">
        <v>6882</v>
      </c>
      <c r="AK193" s="352" t="s">
        <v>1376</v>
      </c>
      <c r="AL193" s="352" t="s">
        <v>1392</v>
      </c>
      <c r="AM193" s="352" t="s">
        <v>2802</v>
      </c>
      <c r="AS193" s="352">
        <v>1</v>
      </c>
      <c r="AT193" s="352">
        <v>0.68287100000000001</v>
      </c>
      <c r="AW193" s="352" t="s">
        <v>2801</v>
      </c>
    </row>
    <row r="194" spans="1:49">
      <c r="A194" s="352" t="s">
        <v>2181</v>
      </c>
      <c r="B194" s="352" t="s">
        <v>2614</v>
      </c>
      <c r="C194" s="352">
        <v>47</v>
      </c>
      <c r="D194" s="352" t="s">
        <v>386</v>
      </c>
      <c r="E194" s="352" t="s">
        <v>308</v>
      </c>
      <c r="F194" s="352">
        <v>0.84799999999999998</v>
      </c>
      <c r="G194" s="352" t="s">
        <v>630</v>
      </c>
      <c r="H194" s="352">
        <v>1550</v>
      </c>
      <c r="I194" s="352">
        <v>4.13</v>
      </c>
      <c r="N194" s="352">
        <v>6.2736425000000002</v>
      </c>
      <c r="O194" s="352">
        <v>31.157</v>
      </c>
      <c r="P194" s="352">
        <v>30.923999999999999</v>
      </c>
      <c r="S194" s="352" t="s">
        <v>619</v>
      </c>
      <c r="T194" s="352">
        <v>0</v>
      </c>
      <c r="U194" s="352" t="s">
        <v>620</v>
      </c>
      <c r="V194" s="352" t="s">
        <v>705</v>
      </c>
      <c r="X194" s="352" t="s">
        <v>705</v>
      </c>
      <c r="Y194" s="352">
        <v>3</v>
      </c>
      <c r="Z194" s="352">
        <v>83.7</v>
      </c>
      <c r="AA194" s="352">
        <v>144</v>
      </c>
      <c r="AB194" s="352">
        <v>60.4</v>
      </c>
      <c r="AC194" s="352">
        <v>0.23300000000000001</v>
      </c>
      <c r="AG194" s="352">
        <v>1063</v>
      </c>
      <c r="AK194" s="352" t="s">
        <v>2670</v>
      </c>
      <c r="AL194" s="352" t="s">
        <v>1344</v>
      </c>
      <c r="AM194" s="352" t="s">
        <v>2803</v>
      </c>
      <c r="AS194" s="352">
        <v>0</v>
      </c>
      <c r="AT194" s="352">
        <v>0.68569150000000001</v>
      </c>
      <c r="AW194" s="352" t="s">
        <v>2801</v>
      </c>
    </row>
    <row r="195" spans="1:49">
      <c r="A195" s="352" t="s">
        <v>2183</v>
      </c>
      <c r="B195" s="352" t="s">
        <v>2614</v>
      </c>
      <c r="C195" s="352">
        <v>47</v>
      </c>
      <c r="D195" s="352" t="s">
        <v>386</v>
      </c>
      <c r="E195" s="352" t="s">
        <v>308</v>
      </c>
      <c r="F195" s="352">
        <v>0.84799999999999998</v>
      </c>
      <c r="G195" s="352" t="s">
        <v>634</v>
      </c>
      <c r="J195" s="352">
        <v>6482</v>
      </c>
      <c r="K195" s="352">
        <v>9.8330000000000002</v>
      </c>
      <c r="N195" s="352">
        <v>69.789573000000004</v>
      </c>
      <c r="O195" s="352">
        <v>185.017</v>
      </c>
      <c r="Q195" s="352">
        <v>182.07</v>
      </c>
      <c r="S195" s="352" t="s">
        <v>635</v>
      </c>
      <c r="T195" s="352">
        <v>89</v>
      </c>
      <c r="U195" s="352" t="s">
        <v>620</v>
      </c>
      <c r="V195" s="352" t="s">
        <v>705</v>
      </c>
      <c r="X195" s="352" t="s">
        <v>705</v>
      </c>
      <c r="Y195" s="352">
        <v>4</v>
      </c>
      <c r="Z195" s="352">
        <v>200.7</v>
      </c>
      <c r="AA195" s="352">
        <v>293.7</v>
      </c>
      <c r="AB195" s="352">
        <v>93.1</v>
      </c>
      <c r="AD195" s="352">
        <v>2.1779999999999999</v>
      </c>
      <c r="AE195" s="352">
        <v>0.76900000000000002</v>
      </c>
      <c r="AH195" s="352">
        <v>7852</v>
      </c>
      <c r="AI195" s="352">
        <v>9143</v>
      </c>
      <c r="AN195" s="352" t="s">
        <v>694</v>
      </c>
      <c r="AO195" s="352" t="s">
        <v>738</v>
      </c>
      <c r="AP195" s="352" t="s">
        <v>2053</v>
      </c>
      <c r="AS195" s="352">
        <v>0</v>
      </c>
      <c r="AU195" s="352">
        <v>1.1960748999999999</v>
      </c>
      <c r="AW195" s="352" t="s">
        <v>2801</v>
      </c>
    </row>
    <row r="196" spans="1:49">
      <c r="A196" s="352" t="s">
        <v>2184</v>
      </c>
      <c r="B196" s="352" t="s">
        <v>2614</v>
      </c>
      <c r="C196" s="352">
        <v>47</v>
      </c>
      <c r="D196" s="352" t="s">
        <v>386</v>
      </c>
      <c r="E196" s="352" t="s">
        <v>308</v>
      </c>
      <c r="F196" s="352">
        <v>0.84799999999999998</v>
      </c>
      <c r="J196" s="352">
        <v>6439</v>
      </c>
      <c r="K196" s="352">
        <v>-10.978</v>
      </c>
      <c r="O196" s="352">
        <v>183.34399999999999</v>
      </c>
      <c r="Q196" s="352">
        <v>180.47300000000001</v>
      </c>
      <c r="S196" s="352" t="s">
        <v>635</v>
      </c>
      <c r="T196" s="352">
        <v>89</v>
      </c>
      <c r="U196" s="352" t="s">
        <v>620</v>
      </c>
      <c r="V196" s="352" t="s">
        <v>705</v>
      </c>
      <c r="X196" s="352" t="s">
        <v>705</v>
      </c>
      <c r="Y196" s="352">
        <v>5</v>
      </c>
      <c r="Z196" s="352">
        <v>437.8</v>
      </c>
      <c r="AA196" s="352">
        <v>473</v>
      </c>
      <c r="AB196" s="352">
        <v>35.200000000000003</v>
      </c>
      <c r="AD196" s="352">
        <v>2.1160000000000001</v>
      </c>
      <c r="AE196" s="352">
        <v>0.754</v>
      </c>
      <c r="AH196" s="352">
        <v>7547</v>
      </c>
      <c r="AI196" s="352">
        <v>8967</v>
      </c>
      <c r="AN196" s="352" t="s">
        <v>642</v>
      </c>
      <c r="AO196" s="352" t="s">
        <v>809</v>
      </c>
      <c r="AP196" s="352" t="s">
        <v>2746</v>
      </c>
      <c r="AS196" s="352">
        <v>0</v>
      </c>
      <c r="AU196" s="352">
        <v>1.1726546</v>
      </c>
      <c r="AW196" s="352" t="s">
        <v>2801</v>
      </c>
    </row>
    <row r="197" spans="1:49">
      <c r="A197" s="352" t="s">
        <v>2186</v>
      </c>
      <c r="B197" s="352" t="s">
        <v>2614</v>
      </c>
      <c r="C197" s="352">
        <v>47</v>
      </c>
      <c r="D197" s="352" t="s">
        <v>386</v>
      </c>
      <c r="E197" s="352" t="s">
        <v>308</v>
      </c>
      <c r="F197" s="352">
        <v>0.84799999999999998</v>
      </c>
      <c r="J197" s="352">
        <v>6434</v>
      </c>
      <c r="K197" s="352">
        <v>-11.5</v>
      </c>
      <c r="O197" s="352">
        <v>183.65700000000001</v>
      </c>
      <c r="Q197" s="352">
        <v>180.78299999999999</v>
      </c>
      <c r="S197" s="352" t="s">
        <v>635</v>
      </c>
      <c r="T197" s="352">
        <v>89</v>
      </c>
      <c r="U197" s="352" t="s">
        <v>620</v>
      </c>
      <c r="V197" s="352" t="s">
        <v>705</v>
      </c>
      <c r="X197" s="352" t="s">
        <v>705</v>
      </c>
      <c r="Y197" s="352">
        <v>6</v>
      </c>
      <c r="Z197" s="352">
        <v>488.1</v>
      </c>
      <c r="AA197" s="352">
        <v>523.29999999999995</v>
      </c>
      <c r="AB197" s="352">
        <v>35.200000000000003</v>
      </c>
      <c r="AD197" s="352">
        <v>2.1190000000000002</v>
      </c>
      <c r="AE197" s="352">
        <v>0.755</v>
      </c>
      <c r="AH197" s="352">
        <v>7540</v>
      </c>
      <c r="AI197" s="352">
        <v>8956</v>
      </c>
      <c r="AN197" s="352" t="s">
        <v>666</v>
      </c>
      <c r="AO197" s="352" t="s">
        <v>809</v>
      </c>
      <c r="AP197" s="352" t="s">
        <v>2036</v>
      </c>
      <c r="AS197" s="352">
        <v>1</v>
      </c>
      <c r="AU197" s="352">
        <v>1.1720463000000001</v>
      </c>
      <c r="AW197" s="352" t="s">
        <v>2801</v>
      </c>
    </row>
    <row r="198" spans="1:49">
      <c r="A198" s="352" t="s">
        <v>2188</v>
      </c>
      <c r="B198" s="352" t="s">
        <v>2614</v>
      </c>
      <c r="C198" s="352">
        <v>48</v>
      </c>
      <c r="D198" s="352" t="s">
        <v>386</v>
      </c>
      <c r="E198" s="352" t="s">
        <v>308</v>
      </c>
      <c r="F198" s="352">
        <v>0.84799999999999998</v>
      </c>
      <c r="L198" s="352">
        <v>22944</v>
      </c>
      <c r="M198" s="352">
        <v>9.6</v>
      </c>
      <c r="O198" s="352">
        <v>133.482</v>
      </c>
      <c r="R198" s="352">
        <v>127.108</v>
      </c>
      <c r="S198" s="352" t="s">
        <v>645</v>
      </c>
      <c r="T198" s="352">
        <v>0</v>
      </c>
      <c r="U198" s="352" t="s">
        <v>646</v>
      </c>
      <c r="V198" s="352" t="s">
        <v>673</v>
      </c>
      <c r="X198" s="352" t="s">
        <v>675</v>
      </c>
      <c r="Y198" s="352">
        <v>1</v>
      </c>
      <c r="Z198" s="352">
        <v>29.5</v>
      </c>
      <c r="AA198" s="352">
        <v>83.4</v>
      </c>
      <c r="AB198" s="352">
        <v>53.9</v>
      </c>
      <c r="AF198" s="352">
        <v>6.375</v>
      </c>
      <c r="AJ198" s="352">
        <v>4577</v>
      </c>
      <c r="AQ198" s="352" t="s">
        <v>1465</v>
      </c>
      <c r="AR198" s="352" t="s">
        <v>2804</v>
      </c>
      <c r="AS198" s="352">
        <v>1</v>
      </c>
      <c r="AV198" s="352">
        <v>5.0153366999999998</v>
      </c>
      <c r="AW198" s="352" t="s">
        <v>2805</v>
      </c>
    </row>
    <row r="199" spans="1:49">
      <c r="A199" s="352" t="s">
        <v>2190</v>
      </c>
      <c r="B199" s="352" t="s">
        <v>2614</v>
      </c>
      <c r="C199" s="352">
        <v>48</v>
      </c>
      <c r="D199" s="352" t="s">
        <v>386</v>
      </c>
      <c r="E199" s="352" t="s">
        <v>308</v>
      </c>
      <c r="F199" s="352">
        <v>0.84799999999999998</v>
      </c>
      <c r="G199" s="352" t="s">
        <v>764</v>
      </c>
      <c r="L199" s="352">
        <v>2724</v>
      </c>
      <c r="M199" s="352">
        <v>-2.8140000000000001</v>
      </c>
      <c r="O199" s="352">
        <v>4.7380000000000004</v>
      </c>
      <c r="R199" s="352">
        <v>4.5140000000000002</v>
      </c>
      <c r="S199" s="352" t="s">
        <v>645</v>
      </c>
      <c r="T199" s="352">
        <v>0</v>
      </c>
      <c r="U199" s="352" t="s">
        <v>646</v>
      </c>
      <c r="V199" s="352" t="s">
        <v>673</v>
      </c>
      <c r="X199" s="352" t="s">
        <v>675</v>
      </c>
      <c r="Y199" s="352">
        <v>2</v>
      </c>
      <c r="Z199" s="352">
        <v>231.2</v>
      </c>
      <c r="AA199" s="352">
        <v>259.2</v>
      </c>
      <c r="AB199" s="352">
        <v>28</v>
      </c>
      <c r="AF199" s="352">
        <v>0.224</v>
      </c>
      <c r="AJ199" s="352">
        <v>553</v>
      </c>
      <c r="AQ199" s="352" t="s">
        <v>1404</v>
      </c>
      <c r="AR199" s="352" t="s">
        <v>2806</v>
      </c>
      <c r="AS199" s="352">
        <v>0</v>
      </c>
      <c r="AV199" s="352">
        <v>4.9587593999999999</v>
      </c>
      <c r="AW199" s="352" t="s">
        <v>2805</v>
      </c>
    </row>
    <row r="200" spans="1:49">
      <c r="A200" s="352" t="s">
        <v>2193</v>
      </c>
      <c r="B200" s="352" t="s">
        <v>2614</v>
      </c>
      <c r="C200" s="352">
        <v>48</v>
      </c>
      <c r="D200" s="352" t="s">
        <v>386</v>
      </c>
      <c r="E200" s="352" t="s">
        <v>308</v>
      </c>
      <c r="F200" s="352">
        <v>0.84799999999999998</v>
      </c>
      <c r="L200" s="352">
        <v>22776</v>
      </c>
      <c r="M200" s="352">
        <v>9.8510000000000009</v>
      </c>
      <c r="O200" s="352">
        <v>130.86099999999999</v>
      </c>
      <c r="R200" s="352">
        <v>124.61</v>
      </c>
      <c r="S200" s="352" t="s">
        <v>645</v>
      </c>
      <c r="T200" s="352">
        <v>0</v>
      </c>
      <c r="U200" s="352" t="s">
        <v>646</v>
      </c>
      <c r="V200" s="352" t="s">
        <v>673</v>
      </c>
      <c r="X200" s="352" t="s">
        <v>675</v>
      </c>
      <c r="Y200" s="352">
        <v>3</v>
      </c>
      <c r="Z200" s="352">
        <v>412.8</v>
      </c>
      <c r="AA200" s="352">
        <v>465</v>
      </c>
      <c r="AB200" s="352">
        <v>52.3</v>
      </c>
      <c r="AF200" s="352">
        <v>6.2510000000000003</v>
      </c>
      <c r="AJ200" s="352">
        <v>4542</v>
      </c>
      <c r="AQ200" s="352" t="s">
        <v>1447</v>
      </c>
      <c r="AR200" s="352" t="s">
        <v>2782</v>
      </c>
      <c r="AS200" s="352">
        <v>0</v>
      </c>
      <c r="AV200" s="352">
        <v>5.0164821000000002</v>
      </c>
      <c r="AW200" s="352" t="s">
        <v>2805</v>
      </c>
    </row>
    <row r="201" spans="1:49">
      <c r="A201" s="352" t="s">
        <v>2195</v>
      </c>
      <c r="B201" s="352" t="s">
        <v>2614</v>
      </c>
      <c r="C201" s="352">
        <v>49</v>
      </c>
      <c r="D201" s="352" t="s">
        <v>388</v>
      </c>
      <c r="E201" s="352" t="s">
        <v>389</v>
      </c>
      <c r="F201" s="352">
        <v>0.80900000000000005</v>
      </c>
      <c r="H201" s="352">
        <v>10088</v>
      </c>
      <c r="I201" s="352">
        <v>0.46</v>
      </c>
      <c r="O201" s="352">
        <v>184.86799999999999</v>
      </c>
      <c r="P201" s="352">
        <v>183.49</v>
      </c>
      <c r="S201" s="352" t="s">
        <v>619</v>
      </c>
      <c r="T201" s="352">
        <v>0</v>
      </c>
      <c r="U201" s="352" t="s">
        <v>620</v>
      </c>
      <c r="V201" s="352" t="s">
        <v>705</v>
      </c>
      <c r="X201" s="352" t="s">
        <v>705</v>
      </c>
      <c r="Y201" s="352">
        <v>1</v>
      </c>
      <c r="Z201" s="352">
        <v>13.2</v>
      </c>
      <c r="AA201" s="352">
        <v>38.4</v>
      </c>
      <c r="AB201" s="352">
        <v>25.2</v>
      </c>
      <c r="AC201" s="352">
        <v>1.379</v>
      </c>
      <c r="AG201" s="352">
        <v>6890</v>
      </c>
      <c r="AK201" s="352" t="s">
        <v>1373</v>
      </c>
      <c r="AL201" s="352" t="s">
        <v>2094</v>
      </c>
      <c r="AM201" s="352" t="s">
        <v>2807</v>
      </c>
      <c r="AS201" s="352">
        <v>0</v>
      </c>
      <c r="AT201" s="352">
        <v>0.68319450000000004</v>
      </c>
      <c r="AW201" s="352" t="s">
        <v>2808</v>
      </c>
    </row>
    <row r="202" spans="1:49">
      <c r="A202" s="352" t="s">
        <v>2197</v>
      </c>
      <c r="B202" s="352" t="s">
        <v>2614</v>
      </c>
      <c r="C202" s="352">
        <v>49</v>
      </c>
      <c r="D202" s="352" t="s">
        <v>388</v>
      </c>
      <c r="E202" s="352" t="s">
        <v>389</v>
      </c>
      <c r="F202" s="352">
        <v>0.80900000000000005</v>
      </c>
      <c r="H202" s="352">
        <v>10091</v>
      </c>
      <c r="I202" s="352">
        <v>0</v>
      </c>
      <c r="O202" s="352">
        <v>185.24600000000001</v>
      </c>
      <c r="P202" s="352">
        <v>183.86500000000001</v>
      </c>
      <c r="S202" s="352" t="s">
        <v>619</v>
      </c>
      <c r="T202" s="352">
        <v>0</v>
      </c>
      <c r="U202" s="352" t="s">
        <v>620</v>
      </c>
      <c r="V202" s="352" t="s">
        <v>705</v>
      </c>
      <c r="X202" s="352" t="s">
        <v>705</v>
      </c>
      <c r="Y202" s="352">
        <v>2</v>
      </c>
      <c r="Z202" s="352">
        <v>53.5</v>
      </c>
      <c r="AA202" s="352">
        <v>78.599999999999994</v>
      </c>
      <c r="AB202" s="352">
        <v>25.2</v>
      </c>
      <c r="AC202" s="352">
        <v>1.381</v>
      </c>
      <c r="AG202" s="352">
        <v>6888</v>
      </c>
      <c r="AK202" s="352" t="s">
        <v>1376</v>
      </c>
      <c r="AL202" s="352" t="s">
        <v>1325</v>
      </c>
      <c r="AM202" s="352" t="s">
        <v>2809</v>
      </c>
      <c r="AS202" s="352">
        <v>1</v>
      </c>
      <c r="AT202" s="352">
        <v>0.68288059999999995</v>
      </c>
      <c r="AW202" s="352" t="s">
        <v>2808</v>
      </c>
    </row>
    <row r="203" spans="1:49">
      <c r="A203" s="352" t="s">
        <v>2200</v>
      </c>
      <c r="B203" s="352" t="s">
        <v>2614</v>
      </c>
      <c r="C203" s="352">
        <v>49</v>
      </c>
      <c r="D203" s="352" t="s">
        <v>388</v>
      </c>
      <c r="E203" s="352" t="s">
        <v>389</v>
      </c>
      <c r="F203" s="352">
        <v>0.80900000000000005</v>
      </c>
      <c r="G203" s="352" t="s">
        <v>630</v>
      </c>
      <c r="H203" s="352">
        <v>897</v>
      </c>
      <c r="I203" s="352">
        <v>6.5860000000000003</v>
      </c>
      <c r="N203" s="352">
        <v>3.7968552</v>
      </c>
      <c r="O203" s="352">
        <v>17.989000000000001</v>
      </c>
      <c r="P203" s="352">
        <v>17.853999999999999</v>
      </c>
      <c r="S203" s="352" t="s">
        <v>619</v>
      </c>
      <c r="T203" s="352">
        <v>0</v>
      </c>
      <c r="U203" s="352" t="s">
        <v>620</v>
      </c>
      <c r="V203" s="352" t="s">
        <v>705</v>
      </c>
      <c r="X203" s="352" t="s">
        <v>705</v>
      </c>
      <c r="Y203" s="352">
        <v>3</v>
      </c>
      <c r="Z203" s="352">
        <v>84.3</v>
      </c>
      <c r="AA203" s="352">
        <v>140.9</v>
      </c>
      <c r="AB203" s="352">
        <v>56.6</v>
      </c>
      <c r="AC203" s="352">
        <v>0.13500000000000001</v>
      </c>
      <c r="AG203" s="352">
        <v>617</v>
      </c>
      <c r="AK203" s="352" t="s">
        <v>1324</v>
      </c>
      <c r="AL203" s="352" t="s">
        <v>1344</v>
      </c>
      <c r="AM203" s="352" t="s">
        <v>2810</v>
      </c>
      <c r="AS203" s="352">
        <v>0</v>
      </c>
      <c r="AT203" s="352">
        <v>0.68737839999999995</v>
      </c>
      <c r="AW203" s="352" t="s">
        <v>2808</v>
      </c>
    </row>
    <row r="204" spans="1:49">
      <c r="A204" s="352" t="s">
        <v>2202</v>
      </c>
      <c r="B204" s="352" t="s">
        <v>2614</v>
      </c>
      <c r="C204" s="352">
        <v>49</v>
      </c>
      <c r="D204" s="352" t="s">
        <v>388</v>
      </c>
      <c r="E204" s="352" t="s">
        <v>389</v>
      </c>
      <c r="F204" s="352">
        <v>0.80900000000000005</v>
      </c>
      <c r="G204" s="352" t="s">
        <v>634</v>
      </c>
      <c r="J204" s="352">
        <v>4477</v>
      </c>
      <c r="K204" s="352">
        <v>4.7949999999999999</v>
      </c>
      <c r="N204" s="352">
        <v>48.626958999999999</v>
      </c>
      <c r="O204" s="352">
        <v>122.98399999999999</v>
      </c>
      <c r="Q204" s="352">
        <v>121.032</v>
      </c>
      <c r="S204" s="352" t="s">
        <v>635</v>
      </c>
      <c r="T204" s="352">
        <v>89</v>
      </c>
      <c r="U204" s="352" t="s">
        <v>620</v>
      </c>
      <c r="V204" s="352" t="s">
        <v>705</v>
      </c>
      <c r="X204" s="352" t="s">
        <v>705</v>
      </c>
      <c r="Y204" s="352">
        <v>4</v>
      </c>
      <c r="Z204" s="352">
        <v>203.2</v>
      </c>
      <c r="AA204" s="352">
        <v>291.89999999999998</v>
      </c>
      <c r="AB204" s="352">
        <v>88.7</v>
      </c>
      <c r="AD204" s="352">
        <v>1.4410000000000001</v>
      </c>
      <c r="AE204" s="352">
        <v>0.51100000000000001</v>
      </c>
      <c r="AH204" s="352">
        <v>5379</v>
      </c>
      <c r="AI204" s="352">
        <v>6317</v>
      </c>
      <c r="AN204" s="352" t="s">
        <v>869</v>
      </c>
      <c r="AO204" s="352" t="s">
        <v>809</v>
      </c>
      <c r="AP204" s="352" t="s">
        <v>2811</v>
      </c>
      <c r="AS204" s="352">
        <v>0</v>
      </c>
      <c r="AU204" s="352">
        <v>1.1906859000000001</v>
      </c>
      <c r="AW204" s="352" t="s">
        <v>2808</v>
      </c>
    </row>
    <row r="205" spans="1:49">
      <c r="A205" s="352" t="s">
        <v>2204</v>
      </c>
      <c r="B205" s="352" t="s">
        <v>2614</v>
      </c>
      <c r="C205" s="352">
        <v>49</v>
      </c>
      <c r="D205" s="352" t="s">
        <v>388</v>
      </c>
      <c r="E205" s="352" t="s">
        <v>389</v>
      </c>
      <c r="F205" s="352">
        <v>0.80900000000000005</v>
      </c>
      <c r="J205" s="352">
        <v>6434</v>
      </c>
      <c r="K205" s="352">
        <v>-10.885</v>
      </c>
      <c r="O205" s="352">
        <v>183.48400000000001</v>
      </c>
      <c r="Q205" s="352">
        <v>180.61</v>
      </c>
      <c r="S205" s="352" t="s">
        <v>635</v>
      </c>
      <c r="T205" s="352">
        <v>89</v>
      </c>
      <c r="U205" s="352" t="s">
        <v>620</v>
      </c>
      <c r="V205" s="352" t="s">
        <v>705</v>
      </c>
      <c r="X205" s="352" t="s">
        <v>705</v>
      </c>
      <c r="Y205" s="352">
        <v>5</v>
      </c>
      <c r="Z205" s="352">
        <v>437.8</v>
      </c>
      <c r="AA205" s="352">
        <v>473</v>
      </c>
      <c r="AB205" s="352">
        <v>35.200000000000003</v>
      </c>
      <c r="AD205" s="352">
        <v>2.1179999999999999</v>
      </c>
      <c r="AE205" s="352">
        <v>0.755</v>
      </c>
      <c r="AH205" s="352">
        <v>7543</v>
      </c>
      <c r="AI205" s="352">
        <v>8962</v>
      </c>
      <c r="AN205" s="352" t="s">
        <v>973</v>
      </c>
      <c r="AO205" s="352" t="s">
        <v>738</v>
      </c>
      <c r="AP205" s="352" t="s">
        <v>1350</v>
      </c>
      <c r="AS205" s="352">
        <v>0</v>
      </c>
      <c r="AU205" s="352">
        <v>1.1729303</v>
      </c>
      <c r="AW205" s="352" t="s">
        <v>2808</v>
      </c>
    </row>
    <row r="206" spans="1:49">
      <c r="A206" s="352" t="s">
        <v>2206</v>
      </c>
      <c r="B206" s="352" t="s">
        <v>2614</v>
      </c>
      <c r="C206" s="352">
        <v>49</v>
      </c>
      <c r="D206" s="352" t="s">
        <v>388</v>
      </c>
      <c r="E206" s="352" t="s">
        <v>389</v>
      </c>
      <c r="F206" s="352">
        <v>0.80900000000000005</v>
      </c>
      <c r="J206" s="352">
        <v>6427</v>
      </c>
      <c r="K206" s="352">
        <v>-11.5</v>
      </c>
      <c r="O206" s="352">
        <v>183.65899999999999</v>
      </c>
      <c r="Q206" s="352">
        <v>180.785</v>
      </c>
      <c r="S206" s="352" t="s">
        <v>635</v>
      </c>
      <c r="T206" s="352">
        <v>89</v>
      </c>
      <c r="U206" s="352" t="s">
        <v>620</v>
      </c>
      <c r="V206" s="352" t="s">
        <v>705</v>
      </c>
      <c r="X206" s="352" t="s">
        <v>705</v>
      </c>
      <c r="Y206" s="352">
        <v>6</v>
      </c>
      <c r="Z206" s="352">
        <v>488.1</v>
      </c>
      <c r="AA206" s="352">
        <v>523.29999999999995</v>
      </c>
      <c r="AB206" s="352">
        <v>35.200000000000003</v>
      </c>
      <c r="AD206" s="352">
        <v>2.1190000000000002</v>
      </c>
      <c r="AE206" s="352">
        <v>0.755</v>
      </c>
      <c r="AH206" s="352">
        <v>7531</v>
      </c>
      <c r="AI206" s="352">
        <v>8944</v>
      </c>
      <c r="AN206" s="352" t="s">
        <v>891</v>
      </c>
      <c r="AO206" s="352" t="s">
        <v>974</v>
      </c>
      <c r="AP206" s="352" t="s">
        <v>729</v>
      </c>
      <c r="AS206" s="352">
        <v>1</v>
      </c>
      <c r="AU206" s="352">
        <v>1.1722155999999999</v>
      </c>
      <c r="AW206" s="352" t="s">
        <v>2808</v>
      </c>
    </row>
    <row r="207" spans="1:49">
      <c r="A207" s="352" t="s">
        <v>2208</v>
      </c>
      <c r="B207" s="352" t="s">
        <v>2614</v>
      </c>
      <c r="C207" s="352">
        <v>50</v>
      </c>
      <c r="D207" s="352" t="s">
        <v>388</v>
      </c>
      <c r="E207" s="352" t="s">
        <v>389</v>
      </c>
      <c r="F207" s="352">
        <v>0.80900000000000005</v>
      </c>
      <c r="L207" s="352">
        <v>22717</v>
      </c>
      <c r="M207" s="352">
        <v>9.6</v>
      </c>
      <c r="O207" s="352">
        <v>132.93299999999999</v>
      </c>
      <c r="R207" s="352">
        <v>126.583</v>
      </c>
      <c r="S207" s="352" t="s">
        <v>645</v>
      </c>
      <c r="T207" s="352">
        <v>0</v>
      </c>
      <c r="U207" s="352" t="s">
        <v>646</v>
      </c>
      <c r="V207" s="352" t="s">
        <v>673</v>
      </c>
      <c r="X207" s="352" t="s">
        <v>675</v>
      </c>
      <c r="Y207" s="352">
        <v>1</v>
      </c>
      <c r="Z207" s="352">
        <v>29.5</v>
      </c>
      <c r="AA207" s="352">
        <v>83.6</v>
      </c>
      <c r="AB207" s="352">
        <v>54.1</v>
      </c>
      <c r="AF207" s="352">
        <v>6.35</v>
      </c>
      <c r="AJ207" s="352">
        <v>4531</v>
      </c>
      <c r="AQ207" s="352" t="s">
        <v>1465</v>
      </c>
      <c r="AR207" s="352" t="s">
        <v>2812</v>
      </c>
      <c r="AS207" s="352">
        <v>1</v>
      </c>
      <c r="AV207" s="352">
        <v>5.0166871999999998</v>
      </c>
      <c r="AW207" s="352" t="s">
        <v>2813</v>
      </c>
    </row>
    <row r="208" spans="1:49">
      <c r="A208" s="352" t="s">
        <v>2209</v>
      </c>
      <c r="B208" s="352" t="s">
        <v>2614</v>
      </c>
      <c r="C208" s="352">
        <v>50</v>
      </c>
      <c r="D208" s="352" t="s">
        <v>388</v>
      </c>
      <c r="E208" s="352" t="s">
        <v>389</v>
      </c>
      <c r="F208" s="352">
        <v>0.80900000000000005</v>
      </c>
      <c r="G208" s="352" t="s">
        <v>764</v>
      </c>
      <c r="L208" s="352">
        <v>1592</v>
      </c>
      <c r="M208" s="352">
        <v>2.7509999999999999</v>
      </c>
      <c r="O208" s="352">
        <v>2.7669999999999999</v>
      </c>
      <c r="R208" s="352">
        <v>2.6360000000000001</v>
      </c>
      <c r="S208" s="352" t="s">
        <v>645</v>
      </c>
      <c r="T208" s="352">
        <v>0</v>
      </c>
      <c r="U208" s="352" t="s">
        <v>646</v>
      </c>
      <c r="V208" s="352" t="s">
        <v>673</v>
      </c>
      <c r="X208" s="352" t="s">
        <v>675</v>
      </c>
      <c r="Y208" s="352">
        <v>2</v>
      </c>
      <c r="Z208" s="352">
        <v>232</v>
      </c>
      <c r="AA208" s="352">
        <v>257.7</v>
      </c>
      <c r="AB208" s="352">
        <v>25.7</v>
      </c>
      <c r="AF208" s="352">
        <v>0.13100000000000001</v>
      </c>
      <c r="AJ208" s="352">
        <v>321</v>
      </c>
      <c r="AQ208" s="352" t="s">
        <v>776</v>
      </c>
      <c r="AR208" s="352" t="s">
        <v>2814</v>
      </c>
      <c r="AS208" s="352">
        <v>0</v>
      </c>
      <c r="AV208" s="352">
        <v>4.9854650999999999</v>
      </c>
      <c r="AW208" s="352" t="s">
        <v>2813</v>
      </c>
    </row>
    <row r="209" spans="1:49">
      <c r="A209" s="352" t="s">
        <v>2211</v>
      </c>
      <c r="B209" s="352" t="s">
        <v>2614</v>
      </c>
      <c r="C209" s="352">
        <v>50</v>
      </c>
      <c r="D209" s="352" t="s">
        <v>388</v>
      </c>
      <c r="E209" s="352" t="s">
        <v>389</v>
      </c>
      <c r="F209" s="352">
        <v>0.80900000000000005</v>
      </c>
      <c r="L209" s="352">
        <v>22824</v>
      </c>
      <c r="M209" s="352">
        <v>9.8670000000000009</v>
      </c>
      <c r="O209" s="352">
        <v>130.80099999999999</v>
      </c>
      <c r="R209" s="352">
        <v>124.55200000000001</v>
      </c>
      <c r="S209" s="352" t="s">
        <v>645</v>
      </c>
      <c r="T209" s="352">
        <v>0</v>
      </c>
      <c r="U209" s="352" t="s">
        <v>646</v>
      </c>
      <c r="V209" s="352" t="s">
        <v>673</v>
      </c>
      <c r="X209" s="352" t="s">
        <v>675</v>
      </c>
      <c r="Y209" s="352">
        <v>3</v>
      </c>
      <c r="Z209" s="352">
        <v>412.8</v>
      </c>
      <c r="AA209" s="352">
        <v>465.2</v>
      </c>
      <c r="AB209" s="352">
        <v>52.5</v>
      </c>
      <c r="AF209" s="352">
        <v>6.25</v>
      </c>
      <c r="AJ209" s="352">
        <v>4551</v>
      </c>
      <c r="AQ209" s="352" t="s">
        <v>664</v>
      </c>
      <c r="AR209" s="352" t="s">
        <v>1548</v>
      </c>
      <c r="AS209" s="352">
        <v>0</v>
      </c>
      <c r="AV209" s="352">
        <v>5.0179023999999997</v>
      </c>
      <c r="AW209" s="352" t="s">
        <v>2813</v>
      </c>
    </row>
    <row r="210" spans="1:49">
      <c r="A210" s="352" t="s">
        <v>2212</v>
      </c>
      <c r="B210" s="352" t="s">
        <v>2614</v>
      </c>
      <c r="C210" s="352">
        <v>51</v>
      </c>
      <c r="D210" s="352" t="s">
        <v>390</v>
      </c>
      <c r="E210" s="352" t="s">
        <v>391</v>
      </c>
      <c r="F210" s="352">
        <v>0.79900000000000004</v>
      </c>
      <c r="H210" s="352">
        <v>10094</v>
      </c>
      <c r="I210" s="352">
        <v>0.46200000000000002</v>
      </c>
      <c r="O210" s="352">
        <v>184.863</v>
      </c>
      <c r="P210" s="352">
        <v>183.48500000000001</v>
      </c>
      <c r="S210" s="352" t="s">
        <v>619</v>
      </c>
      <c r="T210" s="352">
        <v>0</v>
      </c>
      <c r="U210" s="352" t="s">
        <v>620</v>
      </c>
      <c r="V210" s="352" t="s">
        <v>1083</v>
      </c>
      <c r="X210" s="352" t="s">
        <v>1083</v>
      </c>
      <c r="Y210" s="352">
        <v>1</v>
      </c>
      <c r="Z210" s="352">
        <v>13.2</v>
      </c>
      <c r="AA210" s="352">
        <v>38.4</v>
      </c>
      <c r="AB210" s="352">
        <v>25.2</v>
      </c>
      <c r="AC210" s="352">
        <v>1.379</v>
      </c>
      <c r="AG210" s="352">
        <v>6894</v>
      </c>
      <c r="AK210" s="352" t="s">
        <v>1243</v>
      </c>
      <c r="AL210" s="352" t="s">
        <v>2094</v>
      </c>
      <c r="AM210" s="352" t="s">
        <v>2815</v>
      </c>
      <c r="AS210" s="352">
        <v>0</v>
      </c>
      <c r="AT210" s="352">
        <v>0.68305660000000001</v>
      </c>
      <c r="AW210" s="352" t="s">
        <v>2816</v>
      </c>
    </row>
    <row r="211" spans="1:49">
      <c r="A211" s="352" t="s">
        <v>2214</v>
      </c>
      <c r="B211" s="352" t="s">
        <v>2614</v>
      </c>
      <c r="C211" s="352">
        <v>51</v>
      </c>
      <c r="D211" s="352" t="s">
        <v>390</v>
      </c>
      <c r="E211" s="352" t="s">
        <v>391</v>
      </c>
      <c r="F211" s="352">
        <v>0.79900000000000004</v>
      </c>
      <c r="H211" s="352">
        <v>10103</v>
      </c>
      <c r="I211" s="352">
        <v>0</v>
      </c>
      <c r="O211" s="352">
        <v>185.386</v>
      </c>
      <c r="P211" s="352">
        <v>184.005</v>
      </c>
      <c r="S211" s="352" t="s">
        <v>619</v>
      </c>
      <c r="T211" s="352">
        <v>0</v>
      </c>
      <c r="U211" s="352" t="s">
        <v>620</v>
      </c>
      <c r="V211" s="352" t="s">
        <v>1083</v>
      </c>
      <c r="X211" s="352" t="s">
        <v>1083</v>
      </c>
      <c r="Y211" s="352">
        <v>2</v>
      </c>
      <c r="Z211" s="352">
        <v>53.5</v>
      </c>
      <c r="AA211" s="352">
        <v>78.599999999999994</v>
      </c>
      <c r="AB211" s="352">
        <v>25.2</v>
      </c>
      <c r="AC211" s="352">
        <v>1.3819999999999999</v>
      </c>
      <c r="AG211" s="352">
        <v>6894</v>
      </c>
      <c r="AK211" s="352" t="s">
        <v>1376</v>
      </c>
      <c r="AL211" s="352" t="s">
        <v>1392</v>
      </c>
      <c r="AM211" s="352" t="s">
        <v>2817</v>
      </c>
      <c r="AS211" s="352">
        <v>1</v>
      </c>
      <c r="AT211" s="352">
        <v>0.68274089999999998</v>
      </c>
      <c r="AW211" s="352" t="s">
        <v>2816</v>
      </c>
    </row>
    <row r="212" spans="1:49">
      <c r="A212" s="352" t="s">
        <v>2217</v>
      </c>
      <c r="B212" s="352" t="s">
        <v>2614</v>
      </c>
      <c r="C212" s="352">
        <v>51</v>
      </c>
      <c r="D212" s="352" t="s">
        <v>390</v>
      </c>
      <c r="E212" s="352" t="s">
        <v>391</v>
      </c>
      <c r="F212" s="352">
        <v>0.79900000000000004</v>
      </c>
      <c r="G212" s="352" t="s">
        <v>630</v>
      </c>
      <c r="H212" s="352">
        <v>833</v>
      </c>
      <c r="I212" s="352">
        <v>6.508</v>
      </c>
      <c r="N212" s="352">
        <v>3.5650906</v>
      </c>
      <c r="O212" s="352">
        <v>16.681999999999999</v>
      </c>
      <c r="P212" s="352">
        <v>16.556999999999999</v>
      </c>
      <c r="S212" s="352" t="s">
        <v>619</v>
      </c>
      <c r="T212" s="352">
        <v>0</v>
      </c>
      <c r="U212" s="352" t="s">
        <v>620</v>
      </c>
      <c r="V212" s="352" t="s">
        <v>1083</v>
      </c>
      <c r="X212" s="352" t="s">
        <v>1083</v>
      </c>
      <c r="Y212" s="352">
        <v>3</v>
      </c>
      <c r="Z212" s="352">
        <v>84.9</v>
      </c>
      <c r="AA212" s="352">
        <v>140.9</v>
      </c>
      <c r="AB212" s="352">
        <v>56</v>
      </c>
      <c r="AC212" s="352">
        <v>0.125</v>
      </c>
      <c r="AG212" s="352">
        <v>573</v>
      </c>
      <c r="AK212" s="352" t="s">
        <v>1324</v>
      </c>
      <c r="AL212" s="352" t="s">
        <v>1756</v>
      </c>
      <c r="AM212" s="352" t="s">
        <v>2818</v>
      </c>
      <c r="AS212" s="352">
        <v>0</v>
      </c>
      <c r="AT212" s="352">
        <v>0.68718420000000002</v>
      </c>
      <c r="AW212" s="352" t="s">
        <v>2816</v>
      </c>
    </row>
    <row r="213" spans="1:49">
      <c r="A213" s="352" t="s">
        <v>2219</v>
      </c>
      <c r="B213" s="352" t="s">
        <v>2614</v>
      </c>
      <c r="C213" s="352">
        <v>51</v>
      </c>
      <c r="D213" s="352" t="s">
        <v>390</v>
      </c>
      <c r="E213" s="352" t="s">
        <v>391</v>
      </c>
      <c r="F213" s="352">
        <v>0.79900000000000004</v>
      </c>
      <c r="G213" s="352" t="s">
        <v>634</v>
      </c>
      <c r="J213" s="352">
        <v>4223</v>
      </c>
      <c r="K213" s="352">
        <v>3.1739999999999999</v>
      </c>
      <c r="N213" s="352">
        <v>46.527850399999998</v>
      </c>
      <c r="O213" s="352">
        <v>116.221</v>
      </c>
      <c r="Q213" s="352">
        <v>114.378</v>
      </c>
      <c r="S213" s="352" t="s">
        <v>635</v>
      </c>
      <c r="T213" s="352">
        <v>89</v>
      </c>
      <c r="U213" s="352" t="s">
        <v>620</v>
      </c>
      <c r="V213" s="352" t="s">
        <v>1083</v>
      </c>
      <c r="X213" s="352" t="s">
        <v>1083</v>
      </c>
      <c r="Y213" s="352">
        <v>4</v>
      </c>
      <c r="Z213" s="352">
        <v>203.2</v>
      </c>
      <c r="AA213" s="352">
        <v>290.60000000000002</v>
      </c>
      <c r="AB213" s="352">
        <v>87.4</v>
      </c>
      <c r="AD213" s="352">
        <v>1.36</v>
      </c>
      <c r="AE213" s="352">
        <v>0.48299999999999998</v>
      </c>
      <c r="AH213" s="352">
        <v>5062</v>
      </c>
      <c r="AI213" s="352">
        <v>5959</v>
      </c>
      <c r="AN213" s="352" t="s">
        <v>869</v>
      </c>
      <c r="AO213" s="352" t="s">
        <v>809</v>
      </c>
      <c r="AP213" s="352" t="s">
        <v>1666</v>
      </c>
      <c r="AS213" s="352">
        <v>0</v>
      </c>
      <c r="AU213" s="352">
        <v>1.1889562</v>
      </c>
      <c r="AW213" s="352" t="s">
        <v>2816</v>
      </c>
    </row>
    <row r="214" spans="1:49">
      <c r="A214" s="352" t="s">
        <v>2220</v>
      </c>
      <c r="B214" s="352" t="s">
        <v>2614</v>
      </c>
      <c r="C214" s="352">
        <v>51</v>
      </c>
      <c r="D214" s="352" t="s">
        <v>390</v>
      </c>
      <c r="E214" s="352" t="s">
        <v>391</v>
      </c>
      <c r="F214" s="352">
        <v>0.79900000000000004</v>
      </c>
      <c r="J214" s="352">
        <v>6429</v>
      </c>
      <c r="K214" s="352">
        <v>-10.859</v>
      </c>
      <c r="O214" s="352">
        <v>183.476</v>
      </c>
      <c r="Q214" s="352">
        <v>180.60300000000001</v>
      </c>
      <c r="S214" s="352" t="s">
        <v>635</v>
      </c>
      <c r="T214" s="352">
        <v>89</v>
      </c>
      <c r="U214" s="352" t="s">
        <v>620</v>
      </c>
      <c r="V214" s="352" t="s">
        <v>1083</v>
      </c>
      <c r="X214" s="352" t="s">
        <v>1083</v>
      </c>
      <c r="Y214" s="352">
        <v>5</v>
      </c>
      <c r="Z214" s="352">
        <v>437.8</v>
      </c>
      <c r="AA214" s="352">
        <v>473</v>
      </c>
      <c r="AB214" s="352">
        <v>35.200000000000003</v>
      </c>
      <c r="AD214" s="352">
        <v>2.1190000000000002</v>
      </c>
      <c r="AE214" s="352">
        <v>0.755</v>
      </c>
      <c r="AH214" s="352">
        <v>7538</v>
      </c>
      <c r="AI214" s="352">
        <v>8955</v>
      </c>
      <c r="AN214" s="352" t="s">
        <v>973</v>
      </c>
      <c r="AO214" s="352" t="s">
        <v>1427</v>
      </c>
      <c r="AP214" s="352" t="s">
        <v>1608</v>
      </c>
      <c r="AS214" s="352">
        <v>0</v>
      </c>
      <c r="AU214" s="352">
        <v>1.1730182</v>
      </c>
      <c r="AW214" s="352" t="s">
        <v>2816</v>
      </c>
    </row>
    <row r="215" spans="1:49">
      <c r="A215" s="352" t="s">
        <v>2221</v>
      </c>
      <c r="B215" s="352" t="s">
        <v>2614</v>
      </c>
      <c r="C215" s="352">
        <v>51</v>
      </c>
      <c r="D215" s="352" t="s">
        <v>390</v>
      </c>
      <c r="E215" s="352" t="s">
        <v>391</v>
      </c>
      <c r="F215" s="352">
        <v>0.79900000000000004</v>
      </c>
      <c r="J215" s="352">
        <v>6434</v>
      </c>
      <c r="K215" s="352">
        <v>-11.5</v>
      </c>
      <c r="O215" s="352">
        <v>183.96700000000001</v>
      </c>
      <c r="Q215" s="352">
        <v>181.08699999999999</v>
      </c>
      <c r="S215" s="352" t="s">
        <v>635</v>
      </c>
      <c r="T215" s="352">
        <v>89</v>
      </c>
      <c r="U215" s="352" t="s">
        <v>620</v>
      </c>
      <c r="V215" s="352" t="s">
        <v>1083</v>
      </c>
      <c r="X215" s="352" t="s">
        <v>1083</v>
      </c>
      <c r="Y215" s="352">
        <v>6</v>
      </c>
      <c r="Z215" s="352">
        <v>488.1</v>
      </c>
      <c r="AA215" s="352">
        <v>523.29999999999995</v>
      </c>
      <c r="AB215" s="352">
        <v>35.200000000000003</v>
      </c>
      <c r="AD215" s="352">
        <v>2.1230000000000002</v>
      </c>
      <c r="AE215" s="352">
        <v>0.75600000000000001</v>
      </c>
      <c r="AH215" s="352">
        <v>7540</v>
      </c>
      <c r="AI215" s="352">
        <v>8953</v>
      </c>
      <c r="AN215" s="352" t="s">
        <v>973</v>
      </c>
      <c r="AO215" s="352" t="s">
        <v>692</v>
      </c>
      <c r="AP215" s="352" t="s">
        <v>1520</v>
      </c>
      <c r="AS215" s="352">
        <v>1</v>
      </c>
      <c r="AU215" s="352">
        <v>1.1722733000000001</v>
      </c>
      <c r="AW215" s="352" t="s">
        <v>2816</v>
      </c>
    </row>
    <row r="216" spans="1:49">
      <c r="A216" s="352" t="s">
        <v>2222</v>
      </c>
      <c r="B216" s="352" t="s">
        <v>2614</v>
      </c>
      <c r="C216" s="352">
        <v>52</v>
      </c>
      <c r="D216" s="352" t="s">
        <v>390</v>
      </c>
      <c r="E216" s="352" t="s">
        <v>391</v>
      </c>
      <c r="F216" s="352">
        <v>0.79900000000000004</v>
      </c>
      <c r="L216" s="352">
        <v>22969</v>
      </c>
      <c r="M216" s="352">
        <v>9.6</v>
      </c>
      <c r="O216" s="352">
        <v>133.55199999999999</v>
      </c>
      <c r="R216" s="352">
        <v>127.173</v>
      </c>
      <c r="S216" s="352" t="s">
        <v>645</v>
      </c>
      <c r="T216" s="352">
        <v>0</v>
      </c>
      <c r="U216" s="352" t="s">
        <v>646</v>
      </c>
      <c r="V216" s="352" t="s">
        <v>673</v>
      </c>
      <c r="X216" s="352" t="s">
        <v>675</v>
      </c>
      <c r="Y216" s="352">
        <v>1</v>
      </c>
      <c r="Z216" s="352">
        <v>29.5</v>
      </c>
      <c r="AA216" s="352">
        <v>83.4</v>
      </c>
      <c r="AB216" s="352">
        <v>53.9</v>
      </c>
      <c r="AF216" s="352">
        <v>6.3789999999999996</v>
      </c>
      <c r="AJ216" s="352">
        <v>4582</v>
      </c>
      <c r="AQ216" s="352" t="s">
        <v>1494</v>
      </c>
      <c r="AR216" s="352" t="s">
        <v>2819</v>
      </c>
      <c r="AS216" s="352">
        <v>1</v>
      </c>
      <c r="AV216" s="352">
        <v>5.0157442999999997</v>
      </c>
      <c r="AW216" s="352" t="s">
        <v>2820</v>
      </c>
    </row>
    <row r="217" spans="1:49">
      <c r="A217" s="352" t="s">
        <v>2223</v>
      </c>
      <c r="B217" s="352" t="s">
        <v>2614</v>
      </c>
      <c r="C217" s="352">
        <v>52</v>
      </c>
      <c r="D217" s="352" t="s">
        <v>390</v>
      </c>
      <c r="E217" s="352" t="s">
        <v>391</v>
      </c>
      <c r="F217" s="352">
        <v>0.79900000000000004</v>
      </c>
      <c r="G217" s="352" t="s">
        <v>764</v>
      </c>
      <c r="L217" s="352">
        <v>1358</v>
      </c>
      <c r="M217" s="352">
        <v>3.4929999999999999</v>
      </c>
      <c r="O217" s="352">
        <v>2.4</v>
      </c>
      <c r="R217" s="352">
        <v>2.286</v>
      </c>
      <c r="S217" s="352" t="s">
        <v>645</v>
      </c>
      <c r="T217" s="352">
        <v>0</v>
      </c>
      <c r="U217" s="352" t="s">
        <v>646</v>
      </c>
      <c r="V217" s="352" t="s">
        <v>673</v>
      </c>
      <c r="X217" s="352" t="s">
        <v>675</v>
      </c>
      <c r="Y217" s="352">
        <v>2</v>
      </c>
      <c r="Z217" s="352">
        <v>231.4</v>
      </c>
      <c r="AA217" s="352">
        <v>256.7</v>
      </c>
      <c r="AB217" s="352">
        <v>25.3</v>
      </c>
      <c r="AF217" s="352">
        <v>0.114</v>
      </c>
      <c r="AJ217" s="352">
        <v>274</v>
      </c>
      <c r="AQ217" s="352" t="s">
        <v>1475</v>
      </c>
      <c r="AR217" s="352" t="s">
        <v>1737</v>
      </c>
      <c r="AS217" s="352">
        <v>0</v>
      </c>
      <c r="AV217" s="352">
        <v>4.9879072999999998</v>
      </c>
      <c r="AW217" s="352" t="s">
        <v>2820</v>
      </c>
    </row>
    <row r="218" spans="1:49">
      <c r="A218" s="352" t="s">
        <v>2227</v>
      </c>
      <c r="B218" s="352" t="s">
        <v>2614</v>
      </c>
      <c r="C218" s="352">
        <v>52</v>
      </c>
      <c r="D218" s="352" t="s">
        <v>390</v>
      </c>
      <c r="E218" s="352" t="s">
        <v>391</v>
      </c>
      <c r="F218" s="352">
        <v>0.79900000000000004</v>
      </c>
      <c r="L218" s="352">
        <v>22841</v>
      </c>
      <c r="M218" s="352">
        <v>9.8989999999999991</v>
      </c>
      <c r="O218" s="352">
        <v>130.94300000000001</v>
      </c>
      <c r="R218" s="352">
        <v>124.687</v>
      </c>
      <c r="S218" s="352" t="s">
        <v>645</v>
      </c>
      <c r="T218" s="352">
        <v>0</v>
      </c>
      <c r="U218" s="352" t="s">
        <v>646</v>
      </c>
      <c r="V218" s="352" t="s">
        <v>673</v>
      </c>
      <c r="X218" s="352" t="s">
        <v>675</v>
      </c>
      <c r="Y218" s="352">
        <v>3</v>
      </c>
      <c r="Z218" s="352">
        <v>412.8</v>
      </c>
      <c r="AA218" s="352">
        <v>465</v>
      </c>
      <c r="AB218" s="352">
        <v>52.3</v>
      </c>
      <c r="AF218" s="352">
        <v>6.2560000000000002</v>
      </c>
      <c r="AJ218" s="352">
        <v>4555</v>
      </c>
      <c r="AQ218" s="352" t="s">
        <v>664</v>
      </c>
      <c r="AR218" s="352" t="s">
        <v>2821</v>
      </c>
      <c r="AS218" s="352">
        <v>0</v>
      </c>
      <c r="AV218" s="352">
        <v>5.0171058000000004</v>
      </c>
      <c r="AW218" s="352" t="s">
        <v>2820</v>
      </c>
    </row>
    <row r="219" spans="1:49">
      <c r="A219" s="352" t="s">
        <v>2228</v>
      </c>
      <c r="B219" s="352" t="s">
        <v>2614</v>
      </c>
      <c r="C219" s="352">
        <v>53</v>
      </c>
      <c r="D219" s="352" t="s">
        <v>392</v>
      </c>
      <c r="E219" s="352" t="s">
        <v>393</v>
      </c>
      <c r="F219" s="352">
        <v>0.755</v>
      </c>
      <c r="H219" s="352">
        <v>10074</v>
      </c>
      <c r="I219" s="352">
        <v>0.47</v>
      </c>
      <c r="O219" s="352">
        <v>184.52099999999999</v>
      </c>
      <c r="P219" s="352">
        <v>183.14500000000001</v>
      </c>
      <c r="S219" s="352" t="s">
        <v>619</v>
      </c>
      <c r="T219" s="352">
        <v>0</v>
      </c>
      <c r="U219" s="352" t="s">
        <v>620</v>
      </c>
      <c r="V219" s="352" t="s">
        <v>705</v>
      </c>
      <c r="X219" s="352" t="s">
        <v>705</v>
      </c>
      <c r="Y219" s="352">
        <v>1</v>
      </c>
      <c r="Z219" s="352">
        <v>13.2</v>
      </c>
      <c r="AA219" s="352">
        <v>38.4</v>
      </c>
      <c r="AB219" s="352">
        <v>25.2</v>
      </c>
      <c r="AC219" s="352">
        <v>1.3759999999999999</v>
      </c>
      <c r="AG219" s="352">
        <v>6880</v>
      </c>
      <c r="AK219" s="352" t="s">
        <v>1243</v>
      </c>
      <c r="AL219" s="352" t="s">
        <v>2094</v>
      </c>
      <c r="AM219" s="352" t="s">
        <v>2822</v>
      </c>
      <c r="AS219" s="352">
        <v>0</v>
      </c>
      <c r="AT219" s="352">
        <v>0.68321569999999998</v>
      </c>
      <c r="AW219" s="352" t="s">
        <v>2823</v>
      </c>
    </row>
    <row r="220" spans="1:49">
      <c r="A220" s="352" t="s">
        <v>2229</v>
      </c>
      <c r="B220" s="352" t="s">
        <v>2614</v>
      </c>
      <c r="C220" s="352">
        <v>53</v>
      </c>
      <c r="D220" s="352" t="s">
        <v>392</v>
      </c>
      <c r="E220" s="352" t="s">
        <v>393</v>
      </c>
      <c r="F220" s="352">
        <v>0.755</v>
      </c>
      <c r="H220" s="352">
        <v>10086</v>
      </c>
      <c r="I220" s="352">
        <v>0</v>
      </c>
      <c r="O220" s="352">
        <v>185.34</v>
      </c>
      <c r="P220" s="352">
        <v>183.958</v>
      </c>
      <c r="S220" s="352" t="s">
        <v>619</v>
      </c>
      <c r="T220" s="352">
        <v>0</v>
      </c>
      <c r="U220" s="352" t="s">
        <v>620</v>
      </c>
      <c r="V220" s="352" t="s">
        <v>705</v>
      </c>
      <c r="X220" s="352" t="s">
        <v>705</v>
      </c>
      <c r="Y220" s="352">
        <v>2</v>
      </c>
      <c r="Z220" s="352">
        <v>53.5</v>
      </c>
      <c r="AA220" s="352">
        <v>78.599999999999994</v>
      </c>
      <c r="AB220" s="352">
        <v>25.2</v>
      </c>
      <c r="AC220" s="352">
        <v>1.3819999999999999</v>
      </c>
      <c r="AG220" s="352">
        <v>6883</v>
      </c>
      <c r="AK220" s="352" t="s">
        <v>1727</v>
      </c>
      <c r="AL220" s="352" t="s">
        <v>1392</v>
      </c>
      <c r="AM220" s="352" t="s">
        <v>2824</v>
      </c>
      <c r="AS220" s="352">
        <v>1</v>
      </c>
      <c r="AT220" s="352">
        <v>0.68289449999999996</v>
      </c>
      <c r="AW220" s="352" t="s">
        <v>2823</v>
      </c>
    </row>
    <row r="221" spans="1:49">
      <c r="A221" s="352" t="s">
        <v>2232</v>
      </c>
      <c r="B221" s="352" t="s">
        <v>2614</v>
      </c>
      <c r="C221" s="352">
        <v>53</v>
      </c>
      <c r="D221" s="352" t="s">
        <v>392</v>
      </c>
      <c r="E221" s="352" t="s">
        <v>393</v>
      </c>
      <c r="F221" s="352">
        <v>0.755</v>
      </c>
      <c r="G221" s="352" t="s">
        <v>630</v>
      </c>
      <c r="H221" s="352">
        <v>1948</v>
      </c>
      <c r="I221" s="352">
        <v>6.266</v>
      </c>
      <c r="N221" s="352">
        <v>8.8354946999999999</v>
      </c>
      <c r="O221" s="352">
        <v>39.067</v>
      </c>
      <c r="P221" s="352">
        <v>38.774000000000001</v>
      </c>
      <c r="S221" s="352" t="s">
        <v>619</v>
      </c>
      <c r="T221" s="352">
        <v>0</v>
      </c>
      <c r="U221" s="352" t="s">
        <v>620</v>
      </c>
      <c r="V221" s="352" t="s">
        <v>705</v>
      </c>
      <c r="X221" s="352" t="s">
        <v>705</v>
      </c>
      <c r="Y221" s="352">
        <v>3</v>
      </c>
      <c r="Z221" s="352">
        <v>83.7</v>
      </c>
      <c r="AA221" s="352">
        <v>144.69999999999999</v>
      </c>
      <c r="AB221" s="352">
        <v>61</v>
      </c>
      <c r="AC221" s="352">
        <v>0.29299999999999998</v>
      </c>
      <c r="AG221" s="352">
        <v>1339</v>
      </c>
      <c r="AK221" s="352" t="s">
        <v>2670</v>
      </c>
      <c r="AL221" s="352" t="s">
        <v>1344</v>
      </c>
      <c r="AM221" s="352" t="s">
        <v>2825</v>
      </c>
      <c r="AS221" s="352">
        <v>0</v>
      </c>
      <c r="AT221" s="352">
        <v>0.68717320000000004</v>
      </c>
      <c r="AW221" s="352" t="s">
        <v>2823</v>
      </c>
    </row>
    <row r="222" spans="1:49">
      <c r="A222" s="352" t="s">
        <v>2234</v>
      </c>
      <c r="B222" s="352" t="s">
        <v>2614</v>
      </c>
      <c r="C222" s="352">
        <v>53</v>
      </c>
      <c r="D222" s="352" t="s">
        <v>392</v>
      </c>
      <c r="E222" s="352" t="s">
        <v>393</v>
      </c>
      <c r="F222" s="352">
        <v>0.755</v>
      </c>
      <c r="G222" s="352" t="s">
        <v>634</v>
      </c>
      <c r="J222" s="352">
        <v>5069</v>
      </c>
      <c r="K222" s="352">
        <v>9.1189999999999998</v>
      </c>
      <c r="N222" s="352">
        <v>59.880929999999999</v>
      </c>
      <c r="O222" s="352">
        <v>141.33799999999999</v>
      </c>
      <c r="Q222" s="352">
        <v>139.08799999999999</v>
      </c>
      <c r="S222" s="352" t="s">
        <v>635</v>
      </c>
      <c r="T222" s="352">
        <v>89</v>
      </c>
      <c r="U222" s="352" t="s">
        <v>620</v>
      </c>
      <c r="V222" s="352" t="s">
        <v>705</v>
      </c>
      <c r="X222" s="352" t="s">
        <v>705</v>
      </c>
      <c r="Y222" s="352">
        <v>4</v>
      </c>
      <c r="Z222" s="352">
        <v>202.5</v>
      </c>
      <c r="AA222" s="352">
        <v>292.5</v>
      </c>
      <c r="AB222" s="352">
        <v>89.9</v>
      </c>
      <c r="AD222" s="352">
        <v>1.663</v>
      </c>
      <c r="AE222" s="352">
        <v>0.58699999999999997</v>
      </c>
      <c r="AH222" s="352">
        <v>6120</v>
      </c>
      <c r="AI222" s="352">
        <v>7150</v>
      </c>
      <c r="AN222" s="352" t="s">
        <v>666</v>
      </c>
      <c r="AO222" s="352" t="s">
        <v>667</v>
      </c>
      <c r="AP222" s="352" t="s">
        <v>2826</v>
      </c>
      <c r="AS222" s="352">
        <v>0</v>
      </c>
      <c r="AU222" s="352">
        <v>1.1954861000000001</v>
      </c>
      <c r="AW222" s="352" t="s">
        <v>2823</v>
      </c>
    </row>
    <row r="223" spans="1:49">
      <c r="A223" s="352" t="s">
        <v>2235</v>
      </c>
      <c r="B223" s="352" t="s">
        <v>2614</v>
      </c>
      <c r="C223" s="352">
        <v>53</v>
      </c>
      <c r="D223" s="352" t="s">
        <v>392</v>
      </c>
      <c r="E223" s="352" t="s">
        <v>393</v>
      </c>
      <c r="F223" s="352">
        <v>0.755</v>
      </c>
      <c r="J223" s="352">
        <v>6463</v>
      </c>
      <c r="K223" s="352">
        <v>-10.891</v>
      </c>
      <c r="O223" s="352">
        <v>183.512</v>
      </c>
      <c r="Q223" s="352">
        <v>180.63800000000001</v>
      </c>
      <c r="S223" s="352" t="s">
        <v>635</v>
      </c>
      <c r="T223" s="352">
        <v>89</v>
      </c>
      <c r="U223" s="352" t="s">
        <v>620</v>
      </c>
      <c r="V223" s="352" t="s">
        <v>705</v>
      </c>
      <c r="X223" s="352" t="s">
        <v>705</v>
      </c>
      <c r="Y223" s="352">
        <v>5</v>
      </c>
      <c r="Z223" s="352">
        <v>437.8</v>
      </c>
      <c r="AA223" s="352">
        <v>473</v>
      </c>
      <c r="AB223" s="352">
        <v>35.200000000000003</v>
      </c>
      <c r="AD223" s="352">
        <v>2.1190000000000002</v>
      </c>
      <c r="AE223" s="352">
        <v>0.755</v>
      </c>
      <c r="AH223" s="352">
        <v>7577</v>
      </c>
      <c r="AI223" s="352">
        <v>9002</v>
      </c>
      <c r="AN223" s="352" t="s">
        <v>891</v>
      </c>
      <c r="AO223" s="352" t="s">
        <v>692</v>
      </c>
      <c r="AP223" s="352" t="s">
        <v>1697</v>
      </c>
      <c r="AS223" s="352">
        <v>0</v>
      </c>
      <c r="AU223" s="352">
        <v>1.1729544000000001</v>
      </c>
      <c r="AW223" s="352" t="s">
        <v>2823</v>
      </c>
    </row>
    <row r="224" spans="1:49">
      <c r="A224" s="352" t="s">
        <v>2237</v>
      </c>
      <c r="B224" s="352" t="s">
        <v>2614</v>
      </c>
      <c r="C224" s="352">
        <v>53</v>
      </c>
      <c r="D224" s="352" t="s">
        <v>392</v>
      </c>
      <c r="E224" s="352" t="s">
        <v>393</v>
      </c>
      <c r="F224" s="352">
        <v>0.755</v>
      </c>
      <c r="J224" s="352">
        <v>6433</v>
      </c>
      <c r="K224" s="352">
        <v>-11.5</v>
      </c>
      <c r="O224" s="352">
        <v>183.91499999999999</v>
      </c>
      <c r="Q224" s="352">
        <v>181.03700000000001</v>
      </c>
      <c r="S224" s="352" t="s">
        <v>635</v>
      </c>
      <c r="T224" s="352">
        <v>89</v>
      </c>
      <c r="U224" s="352" t="s">
        <v>620</v>
      </c>
      <c r="V224" s="352" t="s">
        <v>705</v>
      </c>
      <c r="X224" s="352" t="s">
        <v>705</v>
      </c>
      <c r="Y224" s="352">
        <v>6</v>
      </c>
      <c r="Z224" s="352">
        <v>488.1</v>
      </c>
      <c r="AA224" s="352">
        <v>523.29999999999995</v>
      </c>
      <c r="AB224" s="352">
        <v>35.200000000000003</v>
      </c>
      <c r="AD224" s="352">
        <v>2.1219999999999999</v>
      </c>
      <c r="AE224" s="352">
        <v>0.75600000000000001</v>
      </c>
      <c r="AH224" s="352">
        <v>7539</v>
      </c>
      <c r="AI224" s="352">
        <v>8953</v>
      </c>
      <c r="AN224" s="352" t="s">
        <v>891</v>
      </c>
      <c r="AO224" s="352" t="s">
        <v>1133</v>
      </c>
      <c r="AP224" s="352" t="s">
        <v>1790</v>
      </c>
      <c r="AS224" s="352">
        <v>1</v>
      </c>
      <c r="AU224" s="352">
        <v>1.1722467999999999</v>
      </c>
      <c r="AW224" s="352" t="s">
        <v>2823</v>
      </c>
    </row>
    <row r="225" spans="1:49">
      <c r="A225" s="352" t="s">
        <v>2238</v>
      </c>
      <c r="B225" s="352" t="s">
        <v>2614</v>
      </c>
      <c r="C225" s="352">
        <v>54</v>
      </c>
      <c r="D225" s="352" t="s">
        <v>392</v>
      </c>
      <c r="E225" s="352" t="s">
        <v>393</v>
      </c>
      <c r="F225" s="352">
        <v>0.755</v>
      </c>
      <c r="L225" s="352">
        <v>23026</v>
      </c>
      <c r="M225" s="352">
        <v>9.6</v>
      </c>
      <c r="O225" s="352">
        <v>133.71100000000001</v>
      </c>
      <c r="R225" s="352">
        <v>127.325</v>
      </c>
      <c r="S225" s="352" t="s">
        <v>645</v>
      </c>
      <c r="T225" s="352">
        <v>0</v>
      </c>
      <c r="U225" s="352" t="s">
        <v>646</v>
      </c>
      <c r="V225" s="352" t="s">
        <v>673</v>
      </c>
      <c r="X225" s="352" t="s">
        <v>675</v>
      </c>
      <c r="Y225" s="352">
        <v>1</v>
      </c>
      <c r="Z225" s="352">
        <v>29.5</v>
      </c>
      <c r="AA225" s="352">
        <v>83.2</v>
      </c>
      <c r="AB225" s="352">
        <v>53.7</v>
      </c>
      <c r="AF225" s="352">
        <v>6.3860000000000001</v>
      </c>
      <c r="AJ225" s="352">
        <v>4594</v>
      </c>
      <c r="AQ225" s="352" t="s">
        <v>2827</v>
      </c>
      <c r="AR225" s="352" t="s">
        <v>2828</v>
      </c>
      <c r="AS225" s="352">
        <v>1</v>
      </c>
      <c r="AV225" s="352">
        <v>5.0157502000000003</v>
      </c>
      <c r="AW225" s="352" t="s">
        <v>2829</v>
      </c>
    </row>
    <row r="226" spans="1:49">
      <c r="A226" s="352" t="s">
        <v>2240</v>
      </c>
      <c r="B226" s="352" t="s">
        <v>2614</v>
      </c>
      <c r="C226" s="352">
        <v>54</v>
      </c>
      <c r="D226" s="352" t="s">
        <v>392</v>
      </c>
      <c r="E226" s="352" t="s">
        <v>393</v>
      </c>
      <c r="F226" s="352">
        <v>0.755</v>
      </c>
      <c r="G226" s="352" t="s">
        <v>764</v>
      </c>
      <c r="L226" s="352">
        <v>2096</v>
      </c>
      <c r="M226" s="352">
        <v>9.4039999999999999</v>
      </c>
      <c r="O226" s="352">
        <v>3.524</v>
      </c>
      <c r="R226" s="352">
        <v>3.3559999999999999</v>
      </c>
      <c r="S226" s="352" t="s">
        <v>645</v>
      </c>
      <c r="T226" s="352">
        <v>0</v>
      </c>
      <c r="U226" s="352" t="s">
        <v>646</v>
      </c>
      <c r="V226" s="352" t="s">
        <v>673</v>
      </c>
      <c r="X226" s="352" t="s">
        <v>675</v>
      </c>
      <c r="Y226" s="352">
        <v>2</v>
      </c>
      <c r="Z226" s="352">
        <v>233.7</v>
      </c>
      <c r="AA226" s="352">
        <v>260.2</v>
      </c>
      <c r="AB226" s="352">
        <v>26.5</v>
      </c>
      <c r="AF226" s="352">
        <v>0.16800000000000001</v>
      </c>
      <c r="AJ226" s="352">
        <v>420</v>
      </c>
      <c r="AQ226" s="352" t="s">
        <v>1489</v>
      </c>
      <c r="AR226" s="352" t="s">
        <v>1755</v>
      </c>
      <c r="AS226" s="352">
        <v>0</v>
      </c>
      <c r="AV226" s="352">
        <v>5.0148586000000002</v>
      </c>
      <c r="AW226" s="352" t="s">
        <v>2829</v>
      </c>
    </row>
    <row r="227" spans="1:49">
      <c r="A227" s="352" t="s">
        <v>2243</v>
      </c>
      <c r="B227" s="352" t="s">
        <v>2614</v>
      </c>
      <c r="C227" s="352">
        <v>54</v>
      </c>
      <c r="D227" s="352" t="s">
        <v>392</v>
      </c>
      <c r="E227" s="352" t="s">
        <v>393</v>
      </c>
      <c r="F227" s="352">
        <v>0.755</v>
      </c>
      <c r="L227" s="352">
        <v>22831</v>
      </c>
      <c r="M227" s="352">
        <v>9.9</v>
      </c>
      <c r="O227" s="352">
        <v>130.83199999999999</v>
      </c>
      <c r="R227" s="352">
        <v>124.58199999999999</v>
      </c>
      <c r="S227" s="352" t="s">
        <v>645</v>
      </c>
      <c r="T227" s="352">
        <v>0</v>
      </c>
      <c r="U227" s="352" t="s">
        <v>646</v>
      </c>
      <c r="V227" s="352" t="s">
        <v>673</v>
      </c>
      <c r="X227" s="352" t="s">
        <v>675</v>
      </c>
      <c r="Y227" s="352">
        <v>3</v>
      </c>
      <c r="Z227" s="352">
        <v>412.8</v>
      </c>
      <c r="AA227" s="352">
        <v>465</v>
      </c>
      <c r="AB227" s="352">
        <v>52.3</v>
      </c>
      <c r="AF227" s="352">
        <v>6.25</v>
      </c>
      <c r="AJ227" s="352">
        <v>4553</v>
      </c>
      <c r="AQ227" s="352" t="s">
        <v>938</v>
      </c>
      <c r="AR227" s="352" t="s">
        <v>2830</v>
      </c>
      <c r="AS227" s="352">
        <v>0</v>
      </c>
      <c r="AV227" s="352">
        <v>5.0171175000000003</v>
      </c>
      <c r="AW227" s="352" t="s">
        <v>2829</v>
      </c>
    </row>
    <row r="228" spans="1:49">
      <c r="A228" s="352" t="s">
        <v>2245</v>
      </c>
      <c r="B228" s="352" t="s">
        <v>2614</v>
      </c>
      <c r="C228" s="352">
        <v>55</v>
      </c>
      <c r="D228" s="352" t="s">
        <v>394</v>
      </c>
      <c r="E228" s="352" t="s">
        <v>395</v>
      </c>
      <c r="F228" s="352">
        <v>0.76700000000000002</v>
      </c>
      <c r="H228" s="352">
        <v>10088</v>
      </c>
      <c r="I228" s="352">
        <v>0.47</v>
      </c>
      <c r="O228" s="352">
        <v>184.69399999999999</v>
      </c>
      <c r="P228" s="352">
        <v>183.316</v>
      </c>
      <c r="S228" s="352" t="s">
        <v>619</v>
      </c>
      <c r="T228" s="352">
        <v>0</v>
      </c>
      <c r="U228" s="352" t="s">
        <v>620</v>
      </c>
      <c r="V228" s="352" t="s">
        <v>1083</v>
      </c>
      <c r="X228" s="352" t="s">
        <v>1083</v>
      </c>
      <c r="Y228" s="352">
        <v>1</v>
      </c>
      <c r="Z228" s="352">
        <v>13.2</v>
      </c>
      <c r="AA228" s="352">
        <v>38.4</v>
      </c>
      <c r="AB228" s="352">
        <v>25.2</v>
      </c>
      <c r="AC228" s="352">
        <v>1.377</v>
      </c>
      <c r="AG228" s="352">
        <v>6889</v>
      </c>
      <c r="AK228" s="352" t="s">
        <v>1243</v>
      </c>
      <c r="AL228" s="352" t="s">
        <v>2094</v>
      </c>
      <c r="AM228" s="352" t="s">
        <v>888</v>
      </c>
      <c r="AS228" s="352">
        <v>0</v>
      </c>
      <c r="AT228" s="352">
        <v>0.6830678</v>
      </c>
      <c r="AW228" s="352" t="s">
        <v>2831</v>
      </c>
    </row>
    <row r="229" spans="1:49">
      <c r="A229" s="352" t="s">
        <v>2247</v>
      </c>
      <c r="B229" s="352" t="s">
        <v>2614</v>
      </c>
      <c r="C229" s="352">
        <v>55</v>
      </c>
      <c r="D229" s="352" t="s">
        <v>394</v>
      </c>
      <c r="E229" s="352" t="s">
        <v>395</v>
      </c>
      <c r="F229" s="352">
        <v>0.76700000000000002</v>
      </c>
      <c r="H229" s="352">
        <v>10112</v>
      </c>
      <c r="I229" s="352">
        <v>0</v>
      </c>
      <c r="O229" s="352">
        <v>185.31299999999999</v>
      </c>
      <c r="P229" s="352">
        <v>183.93199999999999</v>
      </c>
      <c r="S229" s="352" t="s">
        <v>619</v>
      </c>
      <c r="T229" s="352">
        <v>0</v>
      </c>
      <c r="U229" s="352" t="s">
        <v>620</v>
      </c>
      <c r="V229" s="352" t="s">
        <v>1083</v>
      </c>
      <c r="X229" s="352" t="s">
        <v>1083</v>
      </c>
      <c r="Y229" s="352">
        <v>2</v>
      </c>
      <c r="Z229" s="352">
        <v>53.5</v>
      </c>
      <c r="AA229" s="352">
        <v>78.599999999999994</v>
      </c>
      <c r="AB229" s="352">
        <v>25.2</v>
      </c>
      <c r="AC229" s="352">
        <v>1.381</v>
      </c>
      <c r="AG229" s="352">
        <v>6900</v>
      </c>
      <c r="AK229" s="352" t="s">
        <v>1727</v>
      </c>
      <c r="AL229" s="352" t="s">
        <v>1392</v>
      </c>
      <c r="AM229" s="352" t="s">
        <v>2832</v>
      </c>
      <c r="AS229" s="352">
        <v>1</v>
      </c>
      <c r="AT229" s="352">
        <v>0.6827472</v>
      </c>
      <c r="AW229" s="352" t="s">
        <v>2831</v>
      </c>
    </row>
    <row r="230" spans="1:49">
      <c r="A230" s="352" t="s">
        <v>2250</v>
      </c>
      <c r="B230" s="352" t="s">
        <v>2614</v>
      </c>
      <c r="C230" s="352">
        <v>55</v>
      </c>
      <c r="D230" s="352" t="s">
        <v>394</v>
      </c>
      <c r="E230" s="352" t="s">
        <v>395</v>
      </c>
      <c r="F230" s="352">
        <v>0.76700000000000002</v>
      </c>
      <c r="G230" s="352" t="s">
        <v>630</v>
      </c>
      <c r="H230" s="352">
        <v>2598</v>
      </c>
      <c r="I230" s="352">
        <v>7.226</v>
      </c>
      <c r="N230" s="352">
        <v>11.579056400000001</v>
      </c>
      <c r="O230" s="352">
        <v>52.012</v>
      </c>
      <c r="P230" s="352">
        <v>51.622</v>
      </c>
      <c r="S230" s="352" t="s">
        <v>619</v>
      </c>
      <c r="T230" s="352">
        <v>0</v>
      </c>
      <c r="U230" s="352" t="s">
        <v>620</v>
      </c>
      <c r="V230" s="352" t="s">
        <v>1083</v>
      </c>
      <c r="X230" s="352" t="s">
        <v>1083</v>
      </c>
      <c r="Y230" s="352">
        <v>3</v>
      </c>
      <c r="Z230" s="352">
        <v>83</v>
      </c>
      <c r="AA230" s="352">
        <v>146.6</v>
      </c>
      <c r="AB230" s="352">
        <v>63.5</v>
      </c>
      <c r="AC230" s="352">
        <v>0.39</v>
      </c>
      <c r="AG230" s="352">
        <v>1788</v>
      </c>
      <c r="AK230" s="352" t="s">
        <v>2670</v>
      </c>
      <c r="AL230" s="352" t="s">
        <v>1328</v>
      </c>
      <c r="AM230" s="352" t="s">
        <v>2833</v>
      </c>
      <c r="AS230" s="352">
        <v>0</v>
      </c>
      <c r="AT230" s="352">
        <v>0.68768050000000003</v>
      </c>
      <c r="AW230" s="352" t="s">
        <v>2831</v>
      </c>
    </row>
    <row r="231" spans="1:49">
      <c r="A231" s="352" t="s">
        <v>2252</v>
      </c>
      <c r="B231" s="352" t="s">
        <v>2614</v>
      </c>
      <c r="C231" s="352">
        <v>55</v>
      </c>
      <c r="D231" s="352" t="s">
        <v>394</v>
      </c>
      <c r="E231" s="352" t="s">
        <v>395</v>
      </c>
      <c r="F231" s="352">
        <v>0.76700000000000002</v>
      </c>
      <c r="G231" s="352" t="s">
        <v>634</v>
      </c>
      <c r="J231" s="352">
        <v>5788</v>
      </c>
      <c r="K231" s="352">
        <v>7.7249999999999996</v>
      </c>
      <c r="N231" s="352">
        <v>67.386885899999996</v>
      </c>
      <c r="O231" s="352">
        <v>161.583</v>
      </c>
      <c r="Q231" s="352">
        <v>159.01300000000001</v>
      </c>
      <c r="S231" s="352" t="s">
        <v>635</v>
      </c>
      <c r="T231" s="352">
        <v>89</v>
      </c>
      <c r="U231" s="352" t="s">
        <v>620</v>
      </c>
      <c r="V231" s="352" t="s">
        <v>1083</v>
      </c>
      <c r="X231" s="352" t="s">
        <v>1083</v>
      </c>
      <c r="Y231" s="352">
        <v>4</v>
      </c>
      <c r="Z231" s="352">
        <v>200.7</v>
      </c>
      <c r="AA231" s="352">
        <v>291.89999999999998</v>
      </c>
      <c r="AB231" s="352">
        <v>91.2</v>
      </c>
      <c r="AD231" s="352">
        <v>1.899</v>
      </c>
      <c r="AE231" s="352">
        <v>0.67100000000000004</v>
      </c>
      <c r="AH231" s="352">
        <v>6986</v>
      </c>
      <c r="AI231" s="352">
        <v>8164</v>
      </c>
      <c r="AN231" s="352" t="s">
        <v>694</v>
      </c>
      <c r="AO231" s="352" t="s">
        <v>1427</v>
      </c>
      <c r="AP231" s="352" t="s">
        <v>2834</v>
      </c>
      <c r="AS231" s="352">
        <v>0</v>
      </c>
      <c r="AU231" s="352">
        <v>1.1939473</v>
      </c>
      <c r="AW231" s="352" t="s">
        <v>2831</v>
      </c>
    </row>
    <row r="232" spans="1:49">
      <c r="A232" s="352" t="s">
        <v>2253</v>
      </c>
      <c r="B232" s="352" t="s">
        <v>2614</v>
      </c>
      <c r="C232" s="352">
        <v>55</v>
      </c>
      <c r="D232" s="352" t="s">
        <v>394</v>
      </c>
      <c r="E232" s="352" t="s">
        <v>395</v>
      </c>
      <c r="F232" s="352">
        <v>0.76700000000000002</v>
      </c>
      <c r="J232" s="352">
        <v>6444</v>
      </c>
      <c r="K232" s="352">
        <v>-10.904</v>
      </c>
      <c r="O232" s="352">
        <v>183.708</v>
      </c>
      <c r="Q232" s="352">
        <v>180.83099999999999</v>
      </c>
      <c r="S232" s="352" t="s">
        <v>635</v>
      </c>
      <c r="T232" s="352">
        <v>89</v>
      </c>
      <c r="U232" s="352" t="s">
        <v>620</v>
      </c>
      <c r="V232" s="352" t="s">
        <v>1083</v>
      </c>
      <c r="X232" s="352" t="s">
        <v>1083</v>
      </c>
      <c r="Y232" s="352">
        <v>5</v>
      </c>
      <c r="Z232" s="352">
        <v>437.8</v>
      </c>
      <c r="AA232" s="352">
        <v>473</v>
      </c>
      <c r="AB232" s="352">
        <v>35.200000000000003</v>
      </c>
      <c r="AD232" s="352">
        <v>2.121</v>
      </c>
      <c r="AE232" s="352">
        <v>0.75600000000000001</v>
      </c>
      <c r="AH232" s="352">
        <v>7555</v>
      </c>
      <c r="AI232" s="352">
        <v>8972</v>
      </c>
      <c r="AN232" s="352" t="s">
        <v>666</v>
      </c>
      <c r="AO232" s="352" t="s">
        <v>1133</v>
      </c>
      <c r="AP232" s="352" t="s">
        <v>1507</v>
      </c>
      <c r="AS232" s="352">
        <v>0</v>
      </c>
      <c r="AU232" s="352">
        <v>1.1729453000000001</v>
      </c>
      <c r="AW232" s="352" t="s">
        <v>2831</v>
      </c>
    </row>
    <row r="233" spans="1:49">
      <c r="A233" s="352" t="s">
        <v>2255</v>
      </c>
      <c r="B233" s="352" t="s">
        <v>2614</v>
      </c>
      <c r="C233" s="352">
        <v>55</v>
      </c>
      <c r="D233" s="352" t="s">
        <v>394</v>
      </c>
      <c r="E233" s="352" t="s">
        <v>395</v>
      </c>
      <c r="F233" s="352">
        <v>0.76700000000000002</v>
      </c>
      <c r="J233" s="352">
        <v>6432</v>
      </c>
      <c r="K233" s="352">
        <v>-11.5</v>
      </c>
      <c r="O233" s="352">
        <v>183.958</v>
      </c>
      <c r="Q233" s="352">
        <v>181.07900000000001</v>
      </c>
      <c r="S233" s="352" t="s">
        <v>635</v>
      </c>
      <c r="T233" s="352">
        <v>89</v>
      </c>
      <c r="U233" s="352" t="s">
        <v>620</v>
      </c>
      <c r="V233" s="352" t="s">
        <v>1083</v>
      </c>
      <c r="X233" s="352" t="s">
        <v>1083</v>
      </c>
      <c r="Y233" s="352">
        <v>6</v>
      </c>
      <c r="Z233" s="352">
        <v>488.1</v>
      </c>
      <c r="AA233" s="352">
        <v>523.29999999999995</v>
      </c>
      <c r="AB233" s="352">
        <v>35.200000000000003</v>
      </c>
      <c r="AD233" s="352">
        <v>2.1230000000000002</v>
      </c>
      <c r="AE233" s="352">
        <v>0.75600000000000001</v>
      </c>
      <c r="AH233" s="352">
        <v>7539</v>
      </c>
      <c r="AI233" s="352">
        <v>8950</v>
      </c>
      <c r="AN233" s="352" t="s">
        <v>666</v>
      </c>
      <c r="AO233" s="352" t="s">
        <v>1131</v>
      </c>
      <c r="AP233" s="352" t="s">
        <v>1814</v>
      </c>
      <c r="AS233" s="352">
        <v>1</v>
      </c>
      <c r="AU233" s="352">
        <v>1.1722531</v>
      </c>
      <c r="AW233" s="352" t="s">
        <v>2831</v>
      </c>
    </row>
    <row r="234" spans="1:49">
      <c r="A234" s="352" t="s">
        <v>2257</v>
      </c>
      <c r="B234" s="352" t="s">
        <v>2614</v>
      </c>
      <c r="C234" s="352">
        <v>56</v>
      </c>
      <c r="D234" s="352" t="s">
        <v>394</v>
      </c>
      <c r="E234" s="352" t="s">
        <v>395</v>
      </c>
      <c r="F234" s="352">
        <v>0.76700000000000002</v>
      </c>
      <c r="L234" s="352">
        <v>22951</v>
      </c>
      <c r="M234" s="352">
        <v>9.6</v>
      </c>
      <c r="O234" s="352">
        <v>133.38800000000001</v>
      </c>
      <c r="R234" s="352">
        <v>127.017</v>
      </c>
      <c r="S234" s="352" t="s">
        <v>645</v>
      </c>
      <c r="T234" s="352">
        <v>0</v>
      </c>
      <c r="U234" s="352" t="s">
        <v>646</v>
      </c>
      <c r="V234" s="352" t="s">
        <v>673</v>
      </c>
      <c r="X234" s="352" t="s">
        <v>675</v>
      </c>
      <c r="Y234" s="352">
        <v>1</v>
      </c>
      <c r="Z234" s="352">
        <v>29.5</v>
      </c>
      <c r="AA234" s="352">
        <v>83.4</v>
      </c>
      <c r="AB234" s="352">
        <v>53.9</v>
      </c>
      <c r="AF234" s="352">
        <v>6.37</v>
      </c>
      <c r="AJ234" s="352">
        <v>4579</v>
      </c>
      <c r="AQ234" s="352" t="s">
        <v>1508</v>
      </c>
      <c r="AR234" s="352" t="s">
        <v>2835</v>
      </c>
      <c r="AS234" s="352">
        <v>1</v>
      </c>
      <c r="AV234" s="352">
        <v>5.0154221000000003</v>
      </c>
      <c r="AW234" s="352" t="s">
        <v>2836</v>
      </c>
    </row>
    <row r="235" spans="1:49">
      <c r="A235" s="352" t="s">
        <v>2259</v>
      </c>
      <c r="B235" s="352" t="s">
        <v>2614</v>
      </c>
      <c r="C235" s="352">
        <v>56</v>
      </c>
      <c r="D235" s="352" t="s">
        <v>394</v>
      </c>
      <c r="E235" s="352" t="s">
        <v>395</v>
      </c>
      <c r="F235" s="352">
        <v>0.76700000000000002</v>
      </c>
      <c r="G235" s="352" t="s">
        <v>764</v>
      </c>
      <c r="L235" s="352">
        <v>2520</v>
      </c>
      <c r="M235" s="352">
        <v>8.8460000000000001</v>
      </c>
      <c r="O235" s="352">
        <v>4.391</v>
      </c>
      <c r="R235" s="352">
        <v>4.181</v>
      </c>
      <c r="S235" s="352" t="s">
        <v>645</v>
      </c>
      <c r="T235" s="352">
        <v>0</v>
      </c>
      <c r="U235" s="352" t="s">
        <v>646</v>
      </c>
      <c r="V235" s="352" t="s">
        <v>673</v>
      </c>
      <c r="X235" s="352" t="s">
        <v>675</v>
      </c>
      <c r="Y235" s="352">
        <v>2</v>
      </c>
      <c r="Z235" s="352">
        <v>233</v>
      </c>
      <c r="AA235" s="352">
        <v>261</v>
      </c>
      <c r="AB235" s="352">
        <v>28</v>
      </c>
      <c r="AF235" s="352">
        <v>0.21</v>
      </c>
      <c r="AJ235" s="352">
        <v>506</v>
      </c>
      <c r="AQ235" s="352" t="s">
        <v>1475</v>
      </c>
      <c r="AR235" s="352" t="s">
        <v>1737</v>
      </c>
      <c r="AS235" s="352">
        <v>0</v>
      </c>
      <c r="AV235" s="352">
        <v>5.0119854000000004</v>
      </c>
      <c r="AW235" s="352" t="s">
        <v>2836</v>
      </c>
    </row>
    <row r="236" spans="1:49">
      <c r="A236" s="352" t="s">
        <v>2263</v>
      </c>
      <c r="B236" s="352" t="s">
        <v>2614</v>
      </c>
      <c r="C236" s="352">
        <v>56</v>
      </c>
      <c r="D236" s="352" t="s">
        <v>394</v>
      </c>
      <c r="E236" s="352" t="s">
        <v>395</v>
      </c>
      <c r="F236" s="352">
        <v>0.76700000000000002</v>
      </c>
      <c r="L236" s="352">
        <v>22847</v>
      </c>
      <c r="M236" s="352">
        <v>9.8960000000000008</v>
      </c>
      <c r="O236" s="352">
        <v>130.852</v>
      </c>
      <c r="R236" s="352">
        <v>124.601</v>
      </c>
      <c r="S236" s="352" t="s">
        <v>645</v>
      </c>
      <c r="T236" s="352">
        <v>0</v>
      </c>
      <c r="U236" s="352" t="s">
        <v>646</v>
      </c>
      <c r="V236" s="352" t="s">
        <v>673</v>
      </c>
      <c r="X236" s="352" t="s">
        <v>675</v>
      </c>
      <c r="Y236" s="352">
        <v>3</v>
      </c>
      <c r="Z236" s="352">
        <v>412.8</v>
      </c>
      <c r="AA236" s="352">
        <v>465.2</v>
      </c>
      <c r="AB236" s="352">
        <v>52.5</v>
      </c>
      <c r="AF236" s="352">
        <v>6.2510000000000003</v>
      </c>
      <c r="AJ236" s="352">
        <v>4557</v>
      </c>
      <c r="AQ236" s="352" t="s">
        <v>1490</v>
      </c>
      <c r="AR236" s="352" t="s">
        <v>1801</v>
      </c>
      <c r="AS236" s="352">
        <v>0</v>
      </c>
      <c r="AV236" s="352">
        <v>5.0167733999999999</v>
      </c>
      <c r="AW236" s="352" t="s">
        <v>2836</v>
      </c>
    </row>
    <row r="237" spans="1:49">
      <c r="A237" s="352" t="s">
        <v>2264</v>
      </c>
      <c r="B237" s="352" t="s">
        <v>2614</v>
      </c>
      <c r="C237" s="352">
        <v>57</v>
      </c>
      <c r="D237" s="352" t="s">
        <v>396</v>
      </c>
      <c r="E237" s="352" t="s">
        <v>397</v>
      </c>
      <c r="F237" s="352">
        <v>0.80200000000000005</v>
      </c>
      <c r="H237" s="352">
        <v>10115</v>
      </c>
      <c r="I237" s="352">
        <v>0.42499999999999999</v>
      </c>
      <c r="O237" s="352">
        <v>184.90799999999999</v>
      </c>
      <c r="P237" s="352">
        <v>183.53</v>
      </c>
      <c r="S237" s="352" t="s">
        <v>619</v>
      </c>
      <c r="T237" s="352">
        <v>0</v>
      </c>
      <c r="U237" s="352" t="s">
        <v>620</v>
      </c>
      <c r="V237" s="352" t="s">
        <v>1105</v>
      </c>
      <c r="X237" s="352" t="s">
        <v>1105</v>
      </c>
      <c r="Y237" s="352">
        <v>1</v>
      </c>
      <c r="Z237" s="352">
        <v>13.2</v>
      </c>
      <c r="AA237" s="352">
        <v>38.4</v>
      </c>
      <c r="AB237" s="352">
        <v>25.2</v>
      </c>
      <c r="AC237" s="352">
        <v>1.3779999999999999</v>
      </c>
      <c r="AG237" s="352">
        <v>6904</v>
      </c>
      <c r="AK237" s="352" t="s">
        <v>1373</v>
      </c>
      <c r="AL237" s="352" t="s">
        <v>1032</v>
      </c>
      <c r="AM237" s="352" t="s">
        <v>2837</v>
      </c>
      <c r="AS237" s="352">
        <v>0</v>
      </c>
      <c r="AT237" s="352">
        <v>0.68280569999999996</v>
      </c>
      <c r="AW237" s="352" t="s">
        <v>2838</v>
      </c>
    </row>
    <row r="238" spans="1:49">
      <c r="A238" s="352" t="s">
        <v>2266</v>
      </c>
      <c r="B238" s="352" t="s">
        <v>2614</v>
      </c>
      <c r="C238" s="352">
        <v>57</v>
      </c>
      <c r="D238" s="352" t="s">
        <v>396</v>
      </c>
      <c r="E238" s="352" t="s">
        <v>397</v>
      </c>
      <c r="F238" s="352">
        <v>0.80200000000000005</v>
      </c>
      <c r="H238" s="352">
        <v>10104</v>
      </c>
      <c r="I238" s="352">
        <v>0</v>
      </c>
      <c r="O238" s="352">
        <v>185.62899999999999</v>
      </c>
      <c r="P238" s="352">
        <v>184.24600000000001</v>
      </c>
      <c r="S238" s="352" t="s">
        <v>619</v>
      </c>
      <c r="T238" s="352">
        <v>0</v>
      </c>
      <c r="U238" s="352" t="s">
        <v>620</v>
      </c>
      <c r="V238" s="352" t="s">
        <v>1105</v>
      </c>
      <c r="X238" s="352" t="s">
        <v>1105</v>
      </c>
      <c r="Y238" s="352">
        <v>2</v>
      </c>
      <c r="Z238" s="352">
        <v>53.5</v>
      </c>
      <c r="AA238" s="352">
        <v>78.599999999999994</v>
      </c>
      <c r="AB238" s="352">
        <v>25.2</v>
      </c>
      <c r="AC238" s="352">
        <v>1.383</v>
      </c>
      <c r="AG238" s="352">
        <v>6895</v>
      </c>
      <c r="AK238" s="352" t="s">
        <v>1376</v>
      </c>
      <c r="AL238" s="352" t="s">
        <v>1325</v>
      </c>
      <c r="AM238" s="352" t="s">
        <v>2839</v>
      </c>
      <c r="AS238" s="352">
        <v>1</v>
      </c>
      <c r="AT238" s="352">
        <v>0.68251539999999999</v>
      </c>
      <c r="AW238" s="352" t="s">
        <v>2838</v>
      </c>
    </row>
    <row r="239" spans="1:49">
      <c r="A239" s="352" t="s">
        <v>2269</v>
      </c>
      <c r="B239" s="352" t="s">
        <v>2614</v>
      </c>
      <c r="C239" s="352">
        <v>57</v>
      </c>
      <c r="D239" s="352" t="s">
        <v>396</v>
      </c>
      <c r="E239" s="352" t="s">
        <v>397</v>
      </c>
      <c r="F239" s="352">
        <v>0.80200000000000005</v>
      </c>
      <c r="G239" s="352" t="s">
        <v>630</v>
      </c>
      <c r="H239" s="352">
        <v>3006</v>
      </c>
      <c r="I239" s="352">
        <v>11.061999999999999</v>
      </c>
      <c r="N239" s="352">
        <v>12.8462248</v>
      </c>
      <c r="O239" s="352">
        <v>60.337000000000003</v>
      </c>
      <c r="P239" s="352">
        <v>59.883000000000003</v>
      </c>
      <c r="S239" s="352" t="s">
        <v>619</v>
      </c>
      <c r="T239" s="352">
        <v>0</v>
      </c>
      <c r="U239" s="352" t="s">
        <v>620</v>
      </c>
      <c r="V239" s="352" t="s">
        <v>1105</v>
      </c>
      <c r="X239" s="352" t="s">
        <v>1105</v>
      </c>
      <c r="Y239" s="352">
        <v>3</v>
      </c>
      <c r="Z239" s="352">
        <v>83</v>
      </c>
      <c r="AA239" s="352">
        <v>147.80000000000001</v>
      </c>
      <c r="AB239" s="352">
        <v>64.8</v>
      </c>
      <c r="AC239" s="352">
        <v>0.45500000000000002</v>
      </c>
      <c r="AG239" s="352">
        <v>2075</v>
      </c>
      <c r="AK239" s="352" t="s">
        <v>2670</v>
      </c>
      <c r="AL239" s="352" t="s">
        <v>1328</v>
      </c>
      <c r="AM239" s="352" t="s">
        <v>2840</v>
      </c>
      <c r="AS239" s="352">
        <v>0</v>
      </c>
      <c r="AT239" s="352">
        <v>0.6900657</v>
      </c>
      <c r="AW239" s="352" t="s">
        <v>2838</v>
      </c>
    </row>
    <row r="240" spans="1:49">
      <c r="A240" s="352" t="s">
        <v>2271</v>
      </c>
      <c r="B240" s="352" t="s">
        <v>2614</v>
      </c>
      <c r="C240" s="352">
        <v>57</v>
      </c>
      <c r="D240" s="352" t="s">
        <v>396</v>
      </c>
      <c r="E240" s="352" t="s">
        <v>397</v>
      </c>
      <c r="F240" s="352">
        <v>0.80200000000000005</v>
      </c>
      <c r="G240" s="352" t="s">
        <v>634</v>
      </c>
      <c r="J240" s="352">
        <v>6866</v>
      </c>
      <c r="K240" s="352">
        <v>7.3</v>
      </c>
      <c r="N240" s="352">
        <v>80.706240800000003</v>
      </c>
      <c r="O240" s="352">
        <v>202.351</v>
      </c>
      <c r="Q240" s="352">
        <v>199.13399999999999</v>
      </c>
      <c r="S240" s="352" t="s">
        <v>635</v>
      </c>
      <c r="T240" s="352">
        <v>89</v>
      </c>
      <c r="U240" s="352" t="s">
        <v>620</v>
      </c>
      <c r="V240" s="352" t="s">
        <v>1105</v>
      </c>
      <c r="X240" s="352" t="s">
        <v>1105</v>
      </c>
      <c r="Y240" s="352">
        <v>4</v>
      </c>
      <c r="Z240" s="352">
        <v>200.7</v>
      </c>
      <c r="AA240" s="352">
        <v>295.60000000000002</v>
      </c>
      <c r="AB240" s="352">
        <v>95</v>
      </c>
      <c r="AD240" s="352">
        <v>2.3759999999999999</v>
      </c>
      <c r="AE240" s="352">
        <v>0.84099999999999997</v>
      </c>
      <c r="AH240" s="352">
        <v>8299</v>
      </c>
      <c r="AI240" s="352">
        <v>9682</v>
      </c>
      <c r="AN240" s="352" t="s">
        <v>694</v>
      </c>
      <c r="AO240" s="352" t="s">
        <v>1427</v>
      </c>
      <c r="AP240" s="352" t="s">
        <v>2841</v>
      </c>
      <c r="AS240" s="352">
        <v>0</v>
      </c>
      <c r="AU240" s="352">
        <v>1.1934079</v>
      </c>
      <c r="AW240" s="352" t="s">
        <v>2838</v>
      </c>
    </row>
    <row r="241" spans="1:49">
      <c r="A241" s="352" t="s">
        <v>2272</v>
      </c>
      <c r="B241" s="352" t="s">
        <v>2614</v>
      </c>
      <c r="C241" s="352">
        <v>57</v>
      </c>
      <c r="D241" s="352" t="s">
        <v>396</v>
      </c>
      <c r="E241" s="352" t="s">
        <v>397</v>
      </c>
      <c r="F241" s="352">
        <v>0.80200000000000005</v>
      </c>
      <c r="J241" s="352">
        <v>6415</v>
      </c>
      <c r="K241" s="352">
        <v>-10.993</v>
      </c>
      <c r="O241" s="352">
        <v>183.79</v>
      </c>
      <c r="Q241" s="352">
        <v>180.91200000000001</v>
      </c>
      <c r="S241" s="352" t="s">
        <v>635</v>
      </c>
      <c r="T241" s="352">
        <v>89</v>
      </c>
      <c r="U241" s="352" t="s">
        <v>620</v>
      </c>
      <c r="V241" s="352" t="s">
        <v>1105</v>
      </c>
      <c r="X241" s="352" t="s">
        <v>1105</v>
      </c>
      <c r="Y241" s="352">
        <v>5</v>
      </c>
      <c r="Z241" s="352">
        <v>437.8</v>
      </c>
      <c r="AA241" s="352">
        <v>473</v>
      </c>
      <c r="AB241" s="352">
        <v>35.200000000000003</v>
      </c>
      <c r="AD241" s="352">
        <v>2.1219999999999999</v>
      </c>
      <c r="AE241" s="352">
        <v>0.75600000000000001</v>
      </c>
      <c r="AH241" s="352">
        <v>7522</v>
      </c>
      <c r="AI241" s="352">
        <v>8934</v>
      </c>
      <c r="AN241" s="352" t="s">
        <v>736</v>
      </c>
      <c r="AO241" s="352" t="s">
        <v>722</v>
      </c>
      <c r="AP241" s="352" t="s">
        <v>1735</v>
      </c>
      <c r="AS241" s="352">
        <v>0</v>
      </c>
      <c r="AU241" s="352">
        <v>1.1727806999999999</v>
      </c>
      <c r="AW241" s="352" t="s">
        <v>2838</v>
      </c>
    </row>
    <row r="242" spans="1:49">
      <c r="A242" s="352" t="s">
        <v>2274</v>
      </c>
      <c r="B242" s="352" t="s">
        <v>2614</v>
      </c>
      <c r="C242" s="352">
        <v>57</v>
      </c>
      <c r="D242" s="352" t="s">
        <v>396</v>
      </c>
      <c r="E242" s="352" t="s">
        <v>397</v>
      </c>
      <c r="F242" s="352">
        <v>0.80200000000000005</v>
      </c>
      <c r="J242" s="352">
        <v>6426</v>
      </c>
      <c r="K242" s="352">
        <v>-11.5</v>
      </c>
      <c r="O242" s="352">
        <v>184.017</v>
      </c>
      <c r="Q242" s="352">
        <v>181.137</v>
      </c>
      <c r="S242" s="352" t="s">
        <v>635</v>
      </c>
      <c r="T242" s="352">
        <v>89</v>
      </c>
      <c r="U242" s="352" t="s">
        <v>620</v>
      </c>
      <c r="V242" s="352" t="s">
        <v>1105</v>
      </c>
      <c r="X242" s="352" t="s">
        <v>1105</v>
      </c>
      <c r="Y242" s="352">
        <v>6</v>
      </c>
      <c r="Z242" s="352">
        <v>488.1</v>
      </c>
      <c r="AA242" s="352">
        <v>523.29999999999995</v>
      </c>
      <c r="AB242" s="352">
        <v>35.200000000000003</v>
      </c>
      <c r="AD242" s="352">
        <v>2.1230000000000002</v>
      </c>
      <c r="AE242" s="352">
        <v>0.75600000000000001</v>
      </c>
      <c r="AH242" s="352">
        <v>7532</v>
      </c>
      <c r="AI242" s="352">
        <v>8943</v>
      </c>
      <c r="AN242" s="352" t="s">
        <v>642</v>
      </c>
      <c r="AO242" s="352" t="s">
        <v>643</v>
      </c>
      <c r="AP242" s="352" t="s">
        <v>2842</v>
      </c>
      <c r="AS242" s="352">
        <v>1</v>
      </c>
      <c r="AU242" s="352">
        <v>1.1721885999999999</v>
      </c>
      <c r="AW242" s="352" t="s">
        <v>2838</v>
      </c>
    </row>
    <row r="243" spans="1:49">
      <c r="A243" s="352" t="s">
        <v>2275</v>
      </c>
      <c r="B243" s="352" t="s">
        <v>2614</v>
      </c>
      <c r="C243" s="352">
        <v>58</v>
      </c>
      <c r="D243" s="352" t="s">
        <v>396</v>
      </c>
      <c r="E243" s="352" t="s">
        <v>397</v>
      </c>
      <c r="F243" s="352">
        <v>0.80200000000000005</v>
      </c>
      <c r="L243" s="352">
        <v>22972</v>
      </c>
      <c r="M243" s="352">
        <v>9.6</v>
      </c>
      <c r="O243" s="352">
        <v>133.446</v>
      </c>
      <c r="R243" s="352">
        <v>127.07299999999999</v>
      </c>
      <c r="S243" s="352" t="s">
        <v>645</v>
      </c>
      <c r="T243" s="352">
        <v>0</v>
      </c>
      <c r="U243" s="352" t="s">
        <v>646</v>
      </c>
      <c r="V243" s="352" t="s">
        <v>673</v>
      </c>
      <c r="X243" s="352" t="s">
        <v>675</v>
      </c>
      <c r="Y243" s="352">
        <v>1</v>
      </c>
      <c r="Z243" s="352">
        <v>29.5</v>
      </c>
      <c r="AA243" s="352">
        <v>83.2</v>
      </c>
      <c r="AB243" s="352">
        <v>53.7</v>
      </c>
      <c r="AF243" s="352">
        <v>6.3730000000000002</v>
      </c>
      <c r="AJ243" s="352">
        <v>4584</v>
      </c>
      <c r="AQ243" s="352" t="s">
        <v>1531</v>
      </c>
      <c r="AR243" s="352" t="s">
        <v>2843</v>
      </c>
      <c r="AS243" s="352">
        <v>1</v>
      </c>
      <c r="AV243" s="352">
        <v>5.0151306</v>
      </c>
      <c r="AW243" s="352" t="s">
        <v>2844</v>
      </c>
    </row>
    <row r="244" spans="1:49">
      <c r="A244" s="352" t="s">
        <v>2277</v>
      </c>
      <c r="B244" s="352" t="s">
        <v>2614</v>
      </c>
      <c r="C244" s="352">
        <v>58</v>
      </c>
      <c r="D244" s="352" t="s">
        <v>396</v>
      </c>
      <c r="E244" s="352" t="s">
        <v>397</v>
      </c>
      <c r="F244" s="352">
        <v>0.80200000000000005</v>
      </c>
      <c r="G244" s="352" t="s">
        <v>764</v>
      </c>
      <c r="L244" s="352">
        <v>2921</v>
      </c>
      <c r="M244" s="352">
        <v>4.0419999999999998</v>
      </c>
      <c r="O244" s="352">
        <v>5.24</v>
      </c>
      <c r="R244" s="352">
        <v>4.9909999999999997</v>
      </c>
      <c r="S244" s="352" t="s">
        <v>645</v>
      </c>
      <c r="T244" s="352">
        <v>0</v>
      </c>
      <c r="U244" s="352" t="s">
        <v>646</v>
      </c>
      <c r="V244" s="352" t="s">
        <v>673</v>
      </c>
      <c r="X244" s="352" t="s">
        <v>675</v>
      </c>
      <c r="Y244" s="352">
        <v>2</v>
      </c>
      <c r="Z244" s="352">
        <v>232.2</v>
      </c>
      <c r="AA244" s="352">
        <v>261</v>
      </c>
      <c r="AB244" s="352">
        <v>28.8</v>
      </c>
      <c r="AF244" s="352">
        <v>0.249</v>
      </c>
      <c r="AJ244" s="352">
        <v>589</v>
      </c>
      <c r="AQ244" s="352" t="s">
        <v>1489</v>
      </c>
      <c r="AR244" s="352" t="s">
        <v>1767</v>
      </c>
      <c r="AS244" s="352">
        <v>0</v>
      </c>
      <c r="AV244" s="352">
        <v>4.9897996999999998</v>
      </c>
      <c r="AW244" s="352" t="s">
        <v>2844</v>
      </c>
    </row>
    <row r="245" spans="1:49">
      <c r="A245" s="352" t="s">
        <v>2280</v>
      </c>
      <c r="B245" s="352" t="s">
        <v>2614</v>
      </c>
      <c r="C245" s="352">
        <v>58</v>
      </c>
      <c r="D245" s="352" t="s">
        <v>396</v>
      </c>
      <c r="E245" s="352" t="s">
        <v>397</v>
      </c>
      <c r="F245" s="352">
        <v>0.80200000000000005</v>
      </c>
      <c r="L245" s="352">
        <v>22905</v>
      </c>
      <c r="M245" s="352">
        <v>9.8780000000000001</v>
      </c>
      <c r="O245" s="352">
        <v>131.19800000000001</v>
      </c>
      <c r="R245" s="352">
        <v>124.931</v>
      </c>
      <c r="S245" s="352" t="s">
        <v>645</v>
      </c>
      <c r="T245" s="352">
        <v>0</v>
      </c>
      <c r="U245" s="352" t="s">
        <v>646</v>
      </c>
      <c r="V245" s="352" t="s">
        <v>673</v>
      </c>
      <c r="X245" s="352" t="s">
        <v>675</v>
      </c>
      <c r="Y245" s="352">
        <v>3</v>
      </c>
      <c r="Z245" s="352">
        <v>412.8</v>
      </c>
      <c r="AA245" s="352">
        <v>464.8</v>
      </c>
      <c r="AB245" s="352">
        <v>52</v>
      </c>
      <c r="AF245" s="352">
        <v>6.2670000000000003</v>
      </c>
      <c r="AJ245" s="352">
        <v>4569</v>
      </c>
      <c r="AQ245" s="352" t="s">
        <v>1388</v>
      </c>
      <c r="AR245" s="352" t="s">
        <v>1611</v>
      </c>
      <c r="AS245" s="352">
        <v>0</v>
      </c>
      <c r="AV245" s="352">
        <v>5.0163979000000003</v>
      </c>
      <c r="AW245" s="352" t="s">
        <v>2844</v>
      </c>
    </row>
    <row r="246" spans="1:49">
      <c r="A246" s="352" t="s">
        <v>2282</v>
      </c>
      <c r="B246" s="352" t="s">
        <v>2614</v>
      </c>
      <c r="C246" s="352">
        <v>59</v>
      </c>
      <c r="D246" s="352" t="s">
        <v>398</v>
      </c>
      <c r="E246" s="352" t="s">
        <v>399</v>
      </c>
      <c r="F246" s="352">
        <v>0.82799999999999996</v>
      </c>
      <c r="H246" s="352">
        <v>10123</v>
      </c>
      <c r="I246" s="352">
        <v>0.45900000000000002</v>
      </c>
      <c r="O246" s="352">
        <v>184.83699999999999</v>
      </c>
      <c r="P246" s="352">
        <v>183.459</v>
      </c>
      <c r="S246" s="352" t="s">
        <v>619</v>
      </c>
      <c r="T246" s="352">
        <v>0</v>
      </c>
      <c r="U246" s="352" t="s">
        <v>620</v>
      </c>
      <c r="V246" s="352" t="s">
        <v>1083</v>
      </c>
      <c r="X246" s="352" t="s">
        <v>1083</v>
      </c>
      <c r="Y246" s="352">
        <v>1</v>
      </c>
      <c r="Z246" s="352">
        <v>13.2</v>
      </c>
      <c r="AA246" s="352">
        <v>38.4</v>
      </c>
      <c r="AB246" s="352">
        <v>25.2</v>
      </c>
      <c r="AC246" s="352">
        <v>1.3779999999999999</v>
      </c>
      <c r="AG246" s="352">
        <v>6914</v>
      </c>
      <c r="AK246" s="352" t="s">
        <v>1373</v>
      </c>
      <c r="AL246" s="352" t="s">
        <v>1032</v>
      </c>
      <c r="AM246" s="352" t="s">
        <v>2845</v>
      </c>
      <c r="AS246" s="352">
        <v>0</v>
      </c>
      <c r="AT246" s="352">
        <v>0.68308069999999999</v>
      </c>
      <c r="AW246" s="352" t="s">
        <v>2846</v>
      </c>
    </row>
    <row r="247" spans="1:49">
      <c r="A247" s="352" t="s">
        <v>2284</v>
      </c>
      <c r="B247" s="352" t="s">
        <v>2614</v>
      </c>
      <c r="C247" s="352">
        <v>59</v>
      </c>
      <c r="D247" s="352" t="s">
        <v>398</v>
      </c>
      <c r="E247" s="352" t="s">
        <v>399</v>
      </c>
      <c r="F247" s="352">
        <v>0.82799999999999996</v>
      </c>
      <c r="H247" s="352">
        <v>10126</v>
      </c>
      <c r="I247" s="352">
        <v>0</v>
      </c>
      <c r="O247" s="352">
        <v>185.62899999999999</v>
      </c>
      <c r="P247" s="352">
        <v>184.245</v>
      </c>
      <c r="S247" s="352" t="s">
        <v>619</v>
      </c>
      <c r="T247" s="352">
        <v>0</v>
      </c>
      <c r="U247" s="352" t="s">
        <v>620</v>
      </c>
      <c r="V247" s="352" t="s">
        <v>1083</v>
      </c>
      <c r="X247" s="352" t="s">
        <v>1083</v>
      </c>
      <c r="Y247" s="352">
        <v>2</v>
      </c>
      <c r="Z247" s="352">
        <v>53.5</v>
      </c>
      <c r="AA247" s="352">
        <v>78.599999999999994</v>
      </c>
      <c r="AB247" s="352">
        <v>25.2</v>
      </c>
      <c r="AC247" s="352">
        <v>1.3839999999999999</v>
      </c>
      <c r="AG247" s="352">
        <v>6910</v>
      </c>
      <c r="AK247" s="352" t="s">
        <v>1376</v>
      </c>
      <c r="AL247" s="352" t="s">
        <v>1325</v>
      </c>
      <c r="AM247" s="352" t="s">
        <v>2847</v>
      </c>
      <c r="AS247" s="352">
        <v>1</v>
      </c>
      <c r="AT247" s="352">
        <v>0.68276700000000001</v>
      </c>
      <c r="AW247" s="352" t="s">
        <v>2846</v>
      </c>
    </row>
    <row r="248" spans="1:49">
      <c r="A248" s="352" t="s">
        <v>2287</v>
      </c>
      <c r="B248" s="352" t="s">
        <v>2614</v>
      </c>
      <c r="C248" s="352">
        <v>59</v>
      </c>
      <c r="D248" s="352" t="s">
        <v>398</v>
      </c>
      <c r="E248" s="352" t="s">
        <v>399</v>
      </c>
      <c r="F248" s="352">
        <v>0.82799999999999996</v>
      </c>
      <c r="G248" s="352" t="s">
        <v>630</v>
      </c>
      <c r="H248" s="352">
        <v>2410</v>
      </c>
      <c r="I248" s="352">
        <v>11.374000000000001</v>
      </c>
      <c r="N248" s="352">
        <v>9.9929222000000006</v>
      </c>
      <c r="O248" s="352">
        <v>48.457000000000001</v>
      </c>
      <c r="P248" s="352">
        <v>48.091999999999999</v>
      </c>
      <c r="S248" s="352" t="s">
        <v>619</v>
      </c>
      <c r="T248" s="352">
        <v>0</v>
      </c>
      <c r="U248" s="352" t="s">
        <v>620</v>
      </c>
      <c r="V248" s="352" t="s">
        <v>1083</v>
      </c>
      <c r="X248" s="352" t="s">
        <v>1083</v>
      </c>
      <c r="Y248" s="352">
        <v>3</v>
      </c>
      <c r="Z248" s="352">
        <v>83.7</v>
      </c>
      <c r="AA248" s="352">
        <v>146.6</v>
      </c>
      <c r="AB248" s="352">
        <v>62.9</v>
      </c>
      <c r="AC248" s="352">
        <v>0.36499999999999999</v>
      </c>
      <c r="AG248" s="352">
        <v>1665</v>
      </c>
      <c r="AK248" s="352" t="s">
        <v>2670</v>
      </c>
      <c r="AL248" s="352" t="s">
        <v>1328</v>
      </c>
      <c r="AM248" s="352" t="s">
        <v>2848</v>
      </c>
      <c r="AS248" s="352">
        <v>0</v>
      </c>
      <c r="AT248" s="352">
        <v>0.69053290000000001</v>
      </c>
      <c r="AW248" s="352" t="s">
        <v>2846</v>
      </c>
    </row>
    <row r="249" spans="1:49">
      <c r="A249" s="352" t="s">
        <v>2288</v>
      </c>
      <c r="B249" s="352" t="s">
        <v>2614</v>
      </c>
      <c r="C249" s="352">
        <v>59</v>
      </c>
      <c r="D249" s="352" t="s">
        <v>398</v>
      </c>
      <c r="E249" s="352" t="s">
        <v>399</v>
      </c>
      <c r="F249" s="352">
        <v>0.82799999999999996</v>
      </c>
      <c r="G249" s="352" t="s">
        <v>634</v>
      </c>
      <c r="J249" s="352">
        <v>7332</v>
      </c>
      <c r="K249" s="352">
        <v>5.0129999999999999</v>
      </c>
      <c r="N249" s="352">
        <v>82.635046299999999</v>
      </c>
      <c r="O249" s="352">
        <v>213.904</v>
      </c>
      <c r="Q249" s="352">
        <v>210.50800000000001</v>
      </c>
      <c r="S249" s="352" t="s">
        <v>635</v>
      </c>
      <c r="T249" s="352">
        <v>89</v>
      </c>
      <c r="U249" s="352" t="s">
        <v>620</v>
      </c>
      <c r="V249" s="352" t="s">
        <v>1083</v>
      </c>
      <c r="X249" s="352" t="s">
        <v>1083</v>
      </c>
      <c r="Y249" s="352">
        <v>4</v>
      </c>
      <c r="Z249" s="352">
        <v>200.7</v>
      </c>
      <c r="AA249" s="352">
        <v>295.60000000000002</v>
      </c>
      <c r="AB249" s="352">
        <v>95</v>
      </c>
      <c r="AD249" s="352">
        <v>2.5070000000000001</v>
      </c>
      <c r="AE249" s="352">
        <v>0.88900000000000001</v>
      </c>
      <c r="AH249" s="352">
        <v>8837</v>
      </c>
      <c r="AI249" s="352">
        <v>10336</v>
      </c>
      <c r="AN249" s="352" t="s">
        <v>694</v>
      </c>
      <c r="AO249" s="352" t="s">
        <v>1427</v>
      </c>
      <c r="AP249" s="352" t="s">
        <v>2849</v>
      </c>
      <c r="AS249" s="352">
        <v>0</v>
      </c>
      <c r="AU249" s="352">
        <v>1.1908969</v>
      </c>
      <c r="AW249" s="352" t="s">
        <v>2846</v>
      </c>
    </row>
    <row r="250" spans="1:49">
      <c r="A250" s="352" t="s">
        <v>2289</v>
      </c>
      <c r="B250" s="352" t="s">
        <v>2614</v>
      </c>
      <c r="C250" s="352">
        <v>59</v>
      </c>
      <c r="D250" s="352" t="s">
        <v>398</v>
      </c>
      <c r="E250" s="352" t="s">
        <v>399</v>
      </c>
      <c r="F250" s="352">
        <v>0.82799999999999996</v>
      </c>
      <c r="J250" s="352">
        <v>6460</v>
      </c>
      <c r="K250" s="352">
        <v>-10.997</v>
      </c>
      <c r="O250" s="352">
        <v>184.01499999999999</v>
      </c>
      <c r="Q250" s="352">
        <v>181.13399999999999</v>
      </c>
      <c r="S250" s="352" t="s">
        <v>635</v>
      </c>
      <c r="T250" s="352">
        <v>89</v>
      </c>
      <c r="U250" s="352" t="s">
        <v>620</v>
      </c>
      <c r="V250" s="352" t="s">
        <v>1083</v>
      </c>
      <c r="X250" s="352" t="s">
        <v>1083</v>
      </c>
      <c r="Y250" s="352">
        <v>5</v>
      </c>
      <c r="Z250" s="352">
        <v>437.8</v>
      </c>
      <c r="AA250" s="352">
        <v>473</v>
      </c>
      <c r="AB250" s="352">
        <v>35.200000000000003</v>
      </c>
      <c r="AD250" s="352">
        <v>2.1240000000000001</v>
      </c>
      <c r="AE250" s="352">
        <v>0.75700000000000001</v>
      </c>
      <c r="AH250" s="352">
        <v>7574</v>
      </c>
      <c r="AI250" s="352">
        <v>8995</v>
      </c>
      <c r="AN250" s="352" t="s">
        <v>736</v>
      </c>
      <c r="AO250" s="352" t="s">
        <v>829</v>
      </c>
      <c r="AP250" s="352" t="s">
        <v>2850</v>
      </c>
      <c r="AS250" s="352">
        <v>0</v>
      </c>
      <c r="AU250" s="352">
        <v>1.1727886999999999</v>
      </c>
      <c r="AW250" s="352" t="s">
        <v>2846</v>
      </c>
    </row>
    <row r="251" spans="1:49">
      <c r="A251" s="352" t="s">
        <v>2291</v>
      </c>
      <c r="B251" s="352" t="s">
        <v>2614</v>
      </c>
      <c r="C251" s="352">
        <v>59</v>
      </c>
      <c r="D251" s="352" t="s">
        <v>398</v>
      </c>
      <c r="E251" s="352" t="s">
        <v>399</v>
      </c>
      <c r="F251" s="352">
        <v>0.82799999999999996</v>
      </c>
      <c r="J251" s="352">
        <v>6462</v>
      </c>
      <c r="K251" s="352">
        <v>-11.5</v>
      </c>
      <c r="O251" s="352">
        <v>184.30699999999999</v>
      </c>
      <c r="Q251" s="352">
        <v>181.423</v>
      </c>
      <c r="S251" s="352" t="s">
        <v>635</v>
      </c>
      <c r="T251" s="352">
        <v>89</v>
      </c>
      <c r="U251" s="352" t="s">
        <v>620</v>
      </c>
      <c r="V251" s="352" t="s">
        <v>1083</v>
      </c>
      <c r="X251" s="352" t="s">
        <v>1083</v>
      </c>
      <c r="Y251" s="352">
        <v>6</v>
      </c>
      <c r="Z251" s="352">
        <v>488.1</v>
      </c>
      <c r="AA251" s="352">
        <v>523.29999999999995</v>
      </c>
      <c r="AB251" s="352">
        <v>35.200000000000003</v>
      </c>
      <c r="AD251" s="352">
        <v>2.1269999999999998</v>
      </c>
      <c r="AE251" s="352">
        <v>0.75800000000000001</v>
      </c>
      <c r="AH251" s="352">
        <v>7573</v>
      </c>
      <c r="AI251" s="352">
        <v>8992</v>
      </c>
      <c r="AN251" s="352" t="s">
        <v>721</v>
      </c>
      <c r="AO251" s="352" t="s">
        <v>722</v>
      </c>
      <c r="AP251" s="352" t="s">
        <v>1752</v>
      </c>
      <c r="AS251" s="352">
        <v>1</v>
      </c>
      <c r="AU251" s="352">
        <v>1.1722018000000001</v>
      </c>
      <c r="AW251" s="352" t="s">
        <v>2846</v>
      </c>
    </row>
    <row r="252" spans="1:49">
      <c r="A252" s="352" t="s">
        <v>2292</v>
      </c>
      <c r="B252" s="352" t="s">
        <v>2614</v>
      </c>
      <c r="C252" s="352">
        <v>60</v>
      </c>
      <c r="D252" s="352" t="s">
        <v>398</v>
      </c>
      <c r="E252" s="352" t="s">
        <v>399</v>
      </c>
      <c r="F252" s="352">
        <v>0.82799999999999996</v>
      </c>
      <c r="L252" s="352">
        <v>22935</v>
      </c>
      <c r="M252" s="352">
        <v>9.6</v>
      </c>
      <c r="O252" s="352">
        <v>133.364</v>
      </c>
      <c r="R252" s="352">
        <v>126.995</v>
      </c>
      <c r="S252" s="352" t="s">
        <v>645</v>
      </c>
      <c r="T252" s="352">
        <v>0</v>
      </c>
      <c r="U252" s="352" t="s">
        <v>646</v>
      </c>
      <c r="V252" s="352" t="s">
        <v>673</v>
      </c>
      <c r="X252" s="352" t="s">
        <v>675</v>
      </c>
      <c r="Y252" s="352">
        <v>1</v>
      </c>
      <c r="Z252" s="352">
        <v>29.5</v>
      </c>
      <c r="AA252" s="352">
        <v>83.6</v>
      </c>
      <c r="AB252" s="352">
        <v>54.1</v>
      </c>
      <c r="AF252" s="352">
        <v>6.3689999999999998</v>
      </c>
      <c r="AJ252" s="352">
        <v>4576</v>
      </c>
      <c r="AQ252" s="352" t="s">
        <v>1544</v>
      </c>
      <c r="AR252" s="352" t="s">
        <v>1858</v>
      </c>
      <c r="AS252" s="352">
        <v>1</v>
      </c>
      <c r="AV252" s="352">
        <v>5.0150065000000001</v>
      </c>
      <c r="AW252" s="352" t="s">
        <v>2851</v>
      </c>
    </row>
    <row r="253" spans="1:49">
      <c r="A253" s="352" t="s">
        <v>2293</v>
      </c>
      <c r="B253" s="352" t="s">
        <v>2614</v>
      </c>
      <c r="C253" s="352">
        <v>60</v>
      </c>
      <c r="D253" s="352" t="s">
        <v>398</v>
      </c>
      <c r="E253" s="352" t="s">
        <v>399</v>
      </c>
      <c r="F253" s="352">
        <v>0.82799999999999996</v>
      </c>
      <c r="G253" s="352" t="s">
        <v>764</v>
      </c>
      <c r="L253" s="352">
        <v>2558</v>
      </c>
      <c r="M253" s="352">
        <v>4.4820000000000002</v>
      </c>
      <c r="O253" s="352">
        <v>4.4089999999999998</v>
      </c>
      <c r="R253" s="352">
        <v>4.2</v>
      </c>
      <c r="S253" s="352" t="s">
        <v>645</v>
      </c>
      <c r="T253" s="352">
        <v>0</v>
      </c>
      <c r="U253" s="352" t="s">
        <v>646</v>
      </c>
      <c r="V253" s="352" t="s">
        <v>673</v>
      </c>
      <c r="X253" s="352" t="s">
        <v>675</v>
      </c>
      <c r="Y253" s="352">
        <v>2</v>
      </c>
      <c r="Z253" s="352">
        <v>232</v>
      </c>
      <c r="AA253" s="352">
        <v>259.60000000000002</v>
      </c>
      <c r="AB253" s="352">
        <v>27.6</v>
      </c>
      <c r="AF253" s="352">
        <v>0.21</v>
      </c>
      <c r="AJ253" s="352">
        <v>516</v>
      </c>
      <c r="AQ253" s="352" t="s">
        <v>1243</v>
      </c>
      <c r="AR253" s="352" t="s">
        <v>762</v>
      </c>
      <c r="AS253" s="352">
        <v>0</v>
      </c>
      <c r="AV253" s="352">
        <v>4.9916801</v>
      </c>
      <c r="AW253" s="352" t="s">
        <v>2851</v>
      </c>
    </row>
    <row r="254" spans="1:49">
      <c r="A254" s="352" t="s">
        <v>2297</v>
      </c>
      <c r="B254" s="352" t="s">
        <v>2614</v>
      </c>
      <c r="C254" s="352">
        <v>60</v>
      </c>
      <c r="D254" s="352" t="s">
        <v>398</v>
      </c>
      <c r="E254" s="352" t="s">
        <v>399</v>
      </c>
      <c r="F254" s="352">
        <v>0.82799999999999996</v>
      </c>
      <c r="L254" s="352">
        <v>22795</v>
      </c>
      <c r="M254" s="352">
        <v>9.8620000000000001</v>
      </c>
      <c r="O254" s="352">
        <v>130.77600000000001</v>
      </c>
      <c r="R254" s="352">
        <v>124.53</v>
      </c>
      <c r="S254" s="352" t="s">
        <v>645</v>
      </c>
      <c r="T254" s="352">
        <v>0</v>
      </c>
      <c r="U254" s="352" t="s">
        <v>646</v>
      </c>
      <c r="V254" s="352" t="s">
        <v>673</v>
      </c>
      <c r="X254" s="352" t="s">
        <v>675</v>
      </c>
      <c r="Y254" s="352">
        <v>3</v>
      </c>
      <c r="Z254" s="352">
        <v>412.8</v>
      </c>
      <c r="AA254" s="352">
        <v>465</v>
      </c>
      <c r="AB254" s="352">
        <v>52.3</v>
      </c>
      <c r="AF254" s="352">
        <v>6.2469999999999999</v>
      </c>
      <c r="AJ254" s="352">
        <v>4547</v>
      </c>
      <c r="AQ254" s="352" t="s">
        <v>1388</v>
      </c>
      <c r="AR254" s="352" t="s">
        <v>1785</v>
      </c>
      <c r="AS254" s="352">
        <v>0</v>
      </c>
      <c r="AV254" s="352">
        <v>5.0161990000000003</v>
      </c>
      <c r="AW254" s="352" t="s">
        <v>2851</v>
      </c>
    </row>
    <row r="255" spans="1:49">
      <c r="A255" s="352" t="s">
        <v>2299</v>
      </c>
      <c r="B255" s="352" t="s">
        <v>2614</v>
      </c>
      <c r="C255" s="352">
        <v>61</v>
      </c>
      <c r="D255" s="352" t="s">
        <v>400</v>
      </c>
      <c r="E255" s="352" t="s">
        <v>401</v>
      </c>
      <c r="F255" s="352">
        <v>0.81200000000000006</v>
      </c>
      <c r="H255" s="352">
        <v>10131</v>
      </c>
      <c r="I255" s="352">
        <v>0.44400000000000001</v>
      </c>
      <c r="O255" s="352">
        <v>185.102</v>
      </c>
      <c r="P255" s="352">
        <v>183.72200000000001</v>
      </c>
      <c r="S255" s="352" t="s">
        <v>619</v>
      </c>
      <c r="T255" s="352">
        <v>0</v>
      </c>
      <c r="U255" s="352" t="s">
        <v>620</v>
      </c>
      <c r="V255" s="352" t="s">
        <v>1105</v>
      </c>
      <c r="X255" s="352" t="s">
        <v>1105</v>
      </c>
      <c r="Y255" s="352">
        <v>1</v>
      </c>
      <c r="Z255" s="352">
        <v>13.2</v>
      </c>
      <c r="AA255" s="352">
        <v>38.4</v>
      </c>
      <c r="AB255" s="352">
        <v>25.2</v>
      </c>
      <c r="AC255" s="352">
        <v>1.38</v>
      </c>
      <c r="AG255" s="352">
        <v>6917</v>
      </c>
      <c r="AK255" s="352" t="s">
        <v>1373</v>
      </c>
      <c r="AL255" s="352" t="s">
        <v>1358</v>
      </c>
      <c r="AM255" s="352" t="s">
        <v>2852</v>
      </c>
      <c r="AS255" s="352">
        <v>0</v>
      </c>
      <c r="AT255" s="352">
        <v>0.68287359999999997</v>
      </c>
      <c r="AW255" s="352" t="s">
        <v>2853</v>
      </c>
    </row>
    <row r="256" spans="1:49">
      <c r="A256" s="352" t="s">
        <v>2300</v>
      </c>
      <c r="B256" s="352" t="s">
        <v>2614</v>
      </c>
      <c r="C256" s="352">
        <v>61</v>
      </c>
      <c r="D256" s="352" t="s">
        <v>400</v>
      </c>
      <c r="E256" s="352" t="s">
        <v>401</v>
      </c>
      <c r="F256" s="352">
        <v>0.81200000000000006</v>
      </c>
      <c r="H256" s="352">
        <v>10119</v>
      </c>
      <c r="I256" s="352">
        <v>0</v>
      </c>
      <c r="O256" s="352">
        <v>185.78800000000001</v>
      </c>
      <c r="P256" s="352">
        <v>184.40299999999999</v>
      </c>
      <c r="S256" s="352" t="s">
        <v>619</v>
      </c>
      <c r="T256" s="352">
        <v>0</v>
      </c>
      <c r="U256" s="352" t="s">
        <v>620</v>
      </c>
      <c r="V256" s="352" t="s">
        <v>1105</v>
      </c>
      <c r="X256" s="352" t="s">
        <v>1105</v>
      </c>
      <c r="Y256" s="352">
        <v>2</v>
      </c>
      <c r="Z256" s="352">
        <v>53.5</v>
      </c>
      <c r="AA256" s="352">
        <v>78.599999999999994</v>
      </c>
      <c r="AB256" s="352">
        <v>25.2</v>
      </c>
      <c r="AC256" s="352">
        <v>1.385</v>
      </c>
      <c r="AG256" s="352">
        <v>6904</v>
      </c>
      <c r="AK256" s="352" t="s">
        <v>1766</v>
      </c>
      <c r="AL256" s="352" t="s">
        <v>1738</v>
      </c>
      <c r="AM256" s="352" t="s">
        <v>2854</v>
      </c>
      <c r="AS256" s="352">
        <v>1</v>
      </c>
      <c r="AT256" s="352">
        <v>0.68257080000000003</v>
      </c>
      <c r="AW256" s="352" t="s">
        <v>2853</v>
      </c>
    </row>
    <row r="257" spans="1:49">
      <c r="A257" s="352" t="s">
        <v>2302</v>
      </c>
      <c r="B257" s="352" t="s">
        <v>2614</v>
      </c>
      <c r="C257" s="352">
        <v>61</v>
      </c>
      <c r="D257" s="352" t="s">
        <v>400</v>
      </c>
      <c r="E257" s="352" t="s">
        <v>401</v>
      </c>
      <c r="F257" s="352">
        <v>0.81200000000000006</v>
      </c>
      <c r="G257" s="352" t="s">
        <v>630</v>
      </c>
      <c r="H257" s="352">
        <v>1485</v>
      </c>
      <c r="I257" s="352">
        <v>3.899</v>
      </c>
      <c r="N257" s="352">
        <v>6.2113341999999996</v>
      </c>
      <c r="O257" s="352">
        <v>29.538</v>
      </c>
      <c r="P257" s="352">
        <v>29.317</v>
      </c>
      <c r="S257" s="352" t="s">
        <v>619</v>
      </c>
      <c r="T257" s="352">
        <v>0</v>
      </c>
      <c r="U257" s="352" t="s">
        <v>620</v>
      </c>
      <c r="V257" s="352" t="s">
        <v>1105</v>
      </c>
      <c r="X257" s="352" t="s">
        <v>1105</v>
      </c>
      <c r="Y257" s="352">
        <v>3</v>
      </c>
      <c r="Z257" s="352">
        <v>83.7</v>
      </c>
      <c r="AA257" s="352">
        <v>143.4</v>
      </c>
      <c r="AB257" s="352">
        <v>59.8</v>
      </c>
      <c r="AC257" s="352">
        <v>0.221</v>
      </c>
      <c r="AG257" s="352">
        <v>1018</v>
      </c>
      <c r="AK257" s="352" t="s">
        <v>2670</v>
      </c>
      <c r="AL257" s="352" t="s">
        <v>1188</v>
      </c>
      <c r="AM257" s="352" t="s">
        <v>2855</v>
      </c>
      <c r="AS257" s="352">
        <v>0</v>
      </c>
      <c r="AT257" s="352">
        <v>0.6852319</v>
      </c>
      <c r="AW257" s="352" t="s">
        <v>2853</v>
      </c>
    </row>
    <row r="258" spans="1:49">
      <c r="A258" s="352" t="s">
        <v>2304</v>
      </c>
      <c r="B258" s="352" t="s">
        <v>2614</v>
      </c>
      <c r="C258" s="352">
        <v>61</v>
      </c>
      <c r="D258" s="352" t="s">
        <v>400</v>
      </c>
      <c r="E258" s="352" t="s">
        <v>401</v>
      </c>
      <c r="F258" s="352">
        <v>0.81200000000000006</v>
      </c>
      <c r="G258" s="352" t="s">
        <v>634</v>
      </c>
      <c r="J258" s="352">
        <v>4781</v>
      </c>
      <c r="K258" s="352">
        <v>13.045999999999999</v>
      </c>
      <c r="N258" s="352">
        <v>52.359736099999999</v>
      </c>
      <c r="O258" s="352">
        <v>132.916</v>
      </c>
      <c r="Q258" s="352">
        <v>130.79499999999999</v>
      </c>
      <c r="S258" s="352" t="s">
        <v>635</v>
      </c>
      <c r="T258" s="352">
        <v>89</v>
      </c>
      <c r="U258" s="352" t="s">
        <v>620</v>
      </c>
      <c r="V258" s="352" t="s">
        <v>1105</v>
      </c>
      <c r="X258" s="352" t="s">
        <v>1105</v>
      </c>
      <c r="Y258" s="352">
        <v>4</v>
      </c>
      <c r="Z258" s="352">
        <v>201.9</v>
      </c>
      <c r="AA258" s="352">
        <v>291.2</v>
      </c>
      <c r="AB258" s="352">
        <v>89.3</v>
      </c>
      <c r="AD258" s="352">
        <v>1.569</v>
      </c>
      <c r="AE258" s="352">
        <v>0.55200000000000005</v>
      </c>
      <c r="AH258" s="352">
        <v>5794</v>
      </c>
      <c r="AI258" s="352">
        <v>6744</v>
      </c>
      <c r="AN258" s="352" t="s">
        <v>973</v>
      </c>
      <c r="AO258" s="352" t="s">
        <v>974</v>
      </c>
      <c r="AP258" s="352" t="s">
        <v>2856</v>
      </c>
      <c r="AS258" s="352">
        <v>0</v>
      </c>
      <c r="AU258" s="352">
        <v>1.1998781999999999</v>
      </c>
      <c r="AW258" s="352" t="s">
        <v>2853</v>
      </c>
    </row>
    <row r="259" spans="1:49">
      <c r="A259" s="352" t="s">
        <v>2305</v>
      </c>
      <c r="B259" s="352" t="s">
        <v>2614</v>
      </c>
      <c r="C259" s="352">
        <v>61</v>
      </c>
      <c r="D259" s="352" t="s">
        <v>400</v>
      </c>
      <c r="E259" s="352" t="s">
        <v>401</v>
      </c>
      <c r="F259" s="352">
        <v>0.81200000000000006</v>
      </c>
      <c r="J259" s="352">
        <v>6448</v>
      </c>
      <c r="K259" s="352">
        <v>-10.882999999999999</v>
      </c>
      <c r="O259" s="352">
        <v>183.84299999999999</v>
      </c>
      <c r="Q259" s="352">
        <v>180.964</v>
      </c>
      <c r="S259" s="352" t="s">
        <v>635</v>
      </c>
      <c r="T259" s="352">
        <v>89</v>
      </c>
      <c r="U259" s="352" t="s">
        <v>620</v>
      </c>
      <c r="V259" s="352" t="s">
        <v>1105</v>
      </c>
      <c r="X259" s="352" t="s">
        <v>1105</v>
      </c>
      <c r="Y259" s="352">
        <v>5</v>
      </c>
      <c r="Z259" s="352">
        <v>437.8</v>
      </c>
      <c r="AA259" s="352">
        <v>473</v>
      </c>
      <c r="AB259" s="352">
        <v>35.200000000000003</v>
      </c>
      <c r="AD259" s="352">
        <v>2.1230000000000002</v>
      </c>
      <c r="AE259" s="352">
        <v>0.75600000000000001</v>
      </c>
      <c r="AH259" s="352">
        <v>7561</v>
      </c>
      <c r="AI259" s="352">
        <v>8981</v>
      </c>
      <c r="AN259" s="352" t="s">
        <v>869</v>
      </c>
      <c r="AO259" s="352" t="s">
        <v>974</v>
      </c>
      <c r="AP259" s="352" t="s">
        <v>1874</v>
      </c>
      <c r="AS259" s="352">
        <v>0</v>
      </c>
      <c r="AU259" s="352">
        <v>1.1730288</v>
      </c>
      <c r="AW259" s="352" t="s">
        <v>2853</v>
      </c>
    </row>
    <row r="260" spans="1:49">
      <c r="A260" s="352" t="s">
        <v>2306</v>
      </c>
      <c r="B260" s="352" t="s">
        <v>2614</v>
      </c>
      <c r="C260" s="352">
        <v>61</v>
      </c>
      <c r="D260" s="352" t="s">
        <v>400</v>
      </c>
      <c r="E260" s="352" t="s">
        <v>401</v>
      </c>
      <c r="F260" s="352">
        <v>0.81200000000000006</v>
      </c>
      <c r="J260" s="352">
        <v>6434</v>
      </c>
      <c r="K260" s="352">
        <v>-11.5</v>
      </c>
      <c r="O260" s="352">
        <v>184.17699999999999</v>
      </c>
      <c r="Q260" s="352">
        <v>181.29499999999999</v>
      </c>
      <c r="S260" s="352" t="s">
        <v>635</v>
      </c>
      <c r="T260" s="352">
        <v>89</v>
      </c>
      <c r="U260" s="352" t="s">
        <v>620</v>
      </c>
      <c r="V260" s="352" t="s">
        <v>1105</v>
      </c>
      <c r="X260" s="352" t="s">
        <v>1105</v>
      </c>
      <c r="Y260" s="352">
        <v>6</v>
      </c>
      <c r="Z260" s="352">
        <v>488.1</v>
      </c>
      <c r="AA260" s="352">
        <v>523.29999999999995</v>
      </c>
      <c r="AB260" s="352">
        <v>35.200000000000003</v>
      </c>
      <c r="AD260" s="352">
        <v>2.125</v>
      </c>
      <c r="AE260" s="352">
        <v>0.75700000000000001</v>
      </c>
      <c r="AH260" s="352">
        <v>7541</v>
      </c>
      <c r="AI260" s="352">
        <v>8952</v>
      </c>
      <c r="AN260" s="352" t="s">
        <v>869</v>
      </c>
      <c r="AO260" s="352" t="s">
        <v>1131</v>
      </c>
      <c r="AP260" s="352" t="s">
        <v>2026</v>
      </c>
      <c r="AS260" s="352">
        <v>1</v>
      </c>
      <c r="AU260" s="352">
        <v>1.1723109</v>
      </c>
      <c r="AW260" s="352" t="s">
        <v>2853</v>
      </c>
    </row>
    <row r="261" spans="1:49">
      <c r="A261" s="352" t="s">
        <v>2308</v>
      </c>
      <c r="B261" s="352" t="s">
        <v>2614</v>
      </c>
      <c r="C261" s="352">
        <v>62</v>
      </c>
      <c r="D261" s="352" t="s">
        <v>400</v>
      </c>
      <c r="E261" s="352" t="s">
        <v>401</v>
      </c>
      <c r="F261" s="352">
        <v>0.81200000000000006</v>
      </c>
      <c r="L261" s="352">
        <v>23009</v>
      </c>
      <c r="M261" s="352">
        <v>9.6</v>
      </c>
      <c r="O261" s="352">
        <v>133.703</v>
      </c>
      <c r="R261" s="352">
        <v>127.31699999999999</v>
      </c>
      <c r="S261" s="352" t="s">
        <v>645</v>
      </c>
      <c r="T261" s="352">
        <v>0</v>
      </c>
      <c r="U261" s="352" t="s">
        <v>646</v>
      </c>
      <c r="V261" s="352" t="s">
        <v>673</v>
      </c>
      <c r="X261" s="352" t="s">
        <v>675</v>
      </c>
      <c r="Y261" s="352">
        <v>1</v>
      </c>
      <c r="Z261" s="352">
        <v>29.5</v>
      </c>
      <c r="AA261" s="352">
        <v>83.4</v>
      </c>
      <c r="AB261" s="352">
        <v>53.9</v>
      </c>
      <c r="AF261" s="352">
        <v>6.3849999999999998</v>
      </c>
      <c r="AJ261" s="352">
        <v>4591</v>
      </c>
      <c r="AQ261" s="352" t="s">
        <v>1554</v>
      </c>
      <c r="AR261" s="352" t="s">
        <v>1744</v>
      </c>
      <c r="AS261" s="352">
        <v>1</v>
      </c>
      <c r="AV261" s="352">
        <v>5.0154025000000004</v>
      </c>
      <c r="AW261" s="352" t="s">
        <v>2857</v>
      </c>
    </row>
    <row r="262" spans="1:49">
      <c r="A262" s="352" t="s">
        <v>2309</v>
      </c>
      <c r="B262" s="352" t="s">
        <v>2614</v>
      </c>
      <c r="C262" s="352">
        <v>62</v>
      </c>
      <c r="D262" s="352" t="s">
        <v>400</v>
      </c>
      <c r="E262" s="352" t="s">
        <v>401</v>
      </c>
      <c r="F262" s="352">
        <v>0.81200000000000006</v>
      </c>
      <c r="G262" s="352" t="s">
        <v>764</v>
      </c>
      <c r="L262" s="352">
        <v>5368</v>
      </c>
      <c r="M262" s="352">
        <v>-1.8140000000000001</v>
      </c>
      <c r="O262" s="352">
        <v>10.406000000000001</v>
      </c>
      <c r="R262" s="352">
        <v>9.9139999999999997</v>
      </c>
      <c r="S262" s="352" t="s">
        <v>645</v>
      </c>
      <c r="T262" s="352">
        <v>0</v>
      </c>
      <c r="U262" s="352" t="s">
        <v>646</v>
      </c>
      <c r="V262" s="352" t="s">
        <v>673</v>
      </c>
      <c r="X262" s="352" t="s">
        <v>675</v>
      </c>
      <c r="Y262" s="352">
        <v>2</v>
      </c>
      <c r="Z262" s="352">
        <v>230.9</v>
      </c>
      <c r="AA262" s="352">
        <v>265.39999999999998</v>
      </c>
      <c r="AB262" s="352">
        <v>34.5</v>
      </c>
      <c r="AF262" s="352">
        <v>0.49199999999999999</v>
      </c>
      <c r="AJ262" s="352">
        <v>1088</v>
      </c>
      <c r="AQ262" s="352" t="s">
        <v>1373</v>
      </c>
      <c r="AR262" s="352" t="s">
        <v>2858</v>
      </c>
      <c r="AS262" s="352">
        <v>0</v>
      </c>
      <c r="AV262" s="352">
        <v>4.9633834999999999</v>
      </c>
      <c r="AW262" s="352" t="s">
        <v>2857</v>
      </c>
    </row>
    <row r="263" spans="1:49">
      <c r="A263" s="352" t="s">
        <v>2312</v>
      </c>
      <c r="B263" s="352" t="s">
        <v>2614</v>
      </c>
      <c r="C263" s="352">
        <v>62</v>
      </c>
      <c r="D263" s="352" t="s">
        <v>400</v>
      </c>
      <c r="E263" s="352" t="s">
        <v>401</v>
      </c>
      <c r="F263" s="352">
        <v>0.81200000000000006</v>
      </c>
      <c r="L263" s="352">
        <v>22892</v>
      </c>
      <c r="M263" s="352">
        <v>9.8279999999999994</v>
      </c>
      <c r="O263" s="352">
        <v>131.40100000000001</v>
      </c>
      <c r="R263" s="352">
        <v>125.124</v>
      </c>
      <c r="S263" s="352" t="s">
        <v>645</v>
      </c>
      <c r="T263" s="352">
        <v>0</v>
      </c>
      <c r="U263" s="352" t="s">
        <v>646</v>
      </c>
      <c r="V263" s="352" t="s">
        <v>673</v>
      </c>
      <c r="X263" s="352" t="s">
        <v>675</v>
      </c>
      <c r="Y263" s="352">
        <v>3</v>
      </c>
      <c r="Z263" s="352">
        <v>412.8</v>
      </c>
      <c r="AA263" s="352">
        <v>465.2</v>
      </c>
      <c r="AB263" s="352">
        <v>52.5</v>
      </c>
      <c r="AF263" s="352">
        <v>6.2770000000000001</v>
      </c>
      <c r="AJ263" s="352">
        <v>4566</v>
      </c>
      <c r="AQ263" s="352" t="s">
        <v>1423</v>
      </c>
      <c r="AR263" s="352" t="s">
        <v>2859</v>
      </c>
      <c r="AS263" s="352">
        <v>0</v>
      </c>
      <c r="AV263" s="352">
        <v>5.0164396</v>
      </c>
      <c r="AW263" s="352" t="s">
        <v>2857</v>
      </c>
    </row>
    <row r="264" spans="1:49">
      <c r="A264" s="352" t="s">
        <v>2314</v>
      </c>
      <c r="B264" s="352" t="s">
        <v>2614</v>
      </c>
      <c r="C264" s="352">
        <v>63</v>
      </c>
      <c r="D264" s="352" t="s">
        <v>402</v>
      </c>
      <c r="E264" s="352" t="s">
        <v>403</v>
      </c>
      <c r="F264" s="352">
        <v>0.81299999999999994</v>
      </c>
      <c r="H264" s="352">
        <v>10100</v>
      </c>
      <c r="I264" s="352">
        <v>0.441</v>
      </c>
      <c r="O264" s="352">
        <v>185.316</v>
      </c>
      <c r="P264" s="352">
        <v>183.934</v>
      </c>
      <c r="S264" s="352" t="s">
        <v>619</v>
      </c>
      <c r="T264" s="352">
        <v>0</v>
      </c>
      <c r="U264" s="352" t="s">
        <v>620</v>
      </c>
      <c r="V264" s="352" t="s">
        <v>1083</v>
      </c>
      <c r="X264" s="352" t="s">
        <v>1083</v>
      </c>
      <c r="Y264" s="352">
        <v>1</v>
      </c>
      <c r="Z264" s="352">
        <v>13.2</v>
      </c>
      <c r="AA264" s="352">
        <v>38.4</v>
      </c>
      <c r="AB264" s="352">
        <v>25.2</v>
      </c>
      <c r="AC264" s="352">
        <v>1.3819999999999999</v>
      </c>
      <c r="AG264" s="352">
        <v>6899</v>
      </c>
      <c r="AK264" s="352" t="s">
        <v>1373</v>
      </c>
      <c r="AL264" s="352" t="s">
        <v>1358</v>
      </c>
      <c r="AM264" s="352" t="s">
        <v>2860</v>
      </c>
      <c r="AS264" s="352">
        <v>0</v>
      </c>
      <c r="AT264" s="352">
        <v>0.68311440000000001</v>
      </c>
      <c r="AW264" s="352" t="s">
        <v>2861</v>
      </c>
    </row>
    <row r="265" spans="1:49">
      <c r="A265" s="352" t="s">
        <v>2316</v>
      </c>
      <c r="B265" s="352" t="s">
        <v>2614</v>
      </c>
      <c r="C265" s="352">
        <v>63</v>
      </c>
      <c r="D265" s="352" t="s">
        <v>402</v>
      </c>
      <c r="E265" s="352" t="s">
        <v>403</v>
      </c>
      <c r="F265" s="352">
        <v>0.81299999999999994</v>
      </c>
      <c r="H265" s="352">
        <v>10123</v>
      </c>
      <c r="I265" s="352">
        <v>0</v>
      </c>
      <c r="O265" s="352">
        <v>185.95400000000001</v>
      </c>
      <c r="P265" s="352">
        <v>184.56700000000001</v>
      </c>
      <c r="S265" s="352" t="s">
        <v>619</v>
      </c>
      <c r="T265" s="352">
        <v>0</v>
      </c>
      <c r="U265" s="352" t="s">
        <v>620</v>
      </c>
      <c r="V265" s="352" t="s">
        <v>1083</v>
      </c>
      <c r="X265" s="352" t="s">
        <v>1083</v>
      </c>
      <c r="Y265" s="352">
        <v>2</v>
      </c>
      <c r="Z265" s="352">
        <v>53.5</v>
      </c>
      <c r="AA265" s="352">
        <v>78.599999999999994</v>
      </c>
      <c r="AB265" s="352">
        <v>25.2</v>
      </c>
      <c r="AC265" s="352">
        <v>1.3859999999999999</v>
      </c>
      <c r="AG265" s="352">
        <v>6910</v>
      </c>
      <c r="AK265" s="352" t="s">
        <v>1376</v>
      </c>
      <c r="AL265" s="352" t="s">
        <v>1325</v>
      </c>
      <c r="AM265" s="352" t="s">
        <v>2862</v>
      </c>
      <c r="AS265" s="352">
        <v>1</v>
      </c>
      <c r="AT265" s="352">
        <v>0.68281309999999995</v>
      </c>
      <c r="AW265" s="352" t="s">
        <v>2861</v>
      </c>
    </row>
    <row r="266" spans="1:49">
      <c r="A266" s="352" t="s">
        <v>2319</v>
      </c>
      <c r="B266" s="352" t="s">
        <v>2614</v>
      </c>
      <c r="C266" s="352">
        <v>63</v>
      </c>
      <c r="D266" s="352" t="s">
        <v>402</v>
      </c>
      <c r="E266" s="352" t="s">
        <v>403</v>
      </c>
      <c r="F266" s="352">
        <v>0.81299999999999994</v>
      </c>
      <c r="G266" s="352" t="s">
        <v>630</v>
      </c>
      <c r="H266" s="352">
        <v>2596</v>
      </c>
      <c r="I266" s="352">
        <v>10.754</v>
      </c>
      <c r="N266" s="352">
        <v>10.941127</v>
      </c>
      <c r="O266" s="352">
        <v>52.094000000000001</v>
      </c>
      <c r="P266" s="352">
        <v>51.701999999999998</v>
      </c>
      <c r="S266" s="352" t="s">
        <v>619</v>
      </c>
      <c r="T266" s="352">
        <v>0</v>
      </c>
      <c r="U266" s="352" t="s">
        <v>620</v>
      </c>
      <c r="V266" s="352" t="s">
        <v>1083</v>
      </c>
      <c r="X266" s="352" t="s">
        <v>1083</v>
      </c>
      <c r="Y266" s="352">
        <v>3</v>
      </c>
      <c r="Z266" s="352">
        <v>83</v>
      </c>
      <c r="AA266" s="352">
        <v>146.6</v>
      </c>
      <c r="AB266" s="352">
        <v>63.5</v>
      </c>
      <c r="AC266" s="352">
        <v>0.39300000000000002</v>
      </c>
      <c r="AG266" s="352">
        <v>1792</v>
      </c>
      <c r="AK266" s="352" t="s">
        <v>1961</v>
      </c>
      <c r="AL266" s="352" t="s">
        <v>1188</v>
      </c>
      <c r="AM266" s="352" t="s">
        <v>2863</v>
      </c>
      <c r="AS266" s="352">
        <v>0</v>
      </c>
      <c r="AT266" s="352">
        <v>0.69015629999999994</v>
      </c>
      <c r="AW266" s="352" t="s">
        <v>2861</v>
      </c>
    </row>
    <row r="267" spans="1:49">
      <c r="A267" s="352" t="s">
        <v>2321</v>
      </c>
      <c r="B267" s="352" t="s">
        <v>2614</v>
      </c>
      <c r="C267" s="352">
        <v>63</v>
      </c>
      <c r="D267" s="352" t="s">
        <v>402</v>
      </c>
      <c r="E267" s="352" t="s">
        <v>403</v>
      </c>
      <c r="F267" s="352">
        <v>0.81299999999999994</v>
      </c>
      <c r="G267" s="352" t="s">
        <v>634</v>
      </c>
      <c r="J267" s="352">
        <v>6534</v>
      </c>
      <c r="K267" s="352">
        <v>5.4909999999999997</v>
      </c>
      <c r="N267" s="352">
        <v>74.781209899999993</v>
      </c>
      <c r="O267" s="352">
        <v>190.06700000000001</v>
      </c>
      <c r="Q267" s="352">
        <v>187.04900000000001</v>
      </c>
      <c r="S267" s="352" t="s">
        <v>635</v>
      </c>
      <c r="T267" s="352">
        <v>89</v>
      </c>
      <c r="U267" s="352" t="s">
        <v>620</v>
      </c>
      <c r="V267" s="352" t="s">
        <v>1083</v>
      </c>
      <c r="X267" s="352" t="s">
        <v>1083</v>
      </c>
      <c r="Y267" s="352">
        <v>4</v>
      </c>
      <c r="Z267" s="352">
        <v>200.7</v>
      </c>
      <c r="AA267" s="352">
        <v>295</v>
      </c>
      <c r="AB267" s="352">
        <v>94.4</v>
      </c>
      <c r="AD267" s="352">
        <v>2.2290000000000001</v>
      </c>
      <c r="AE267" s="352">
        <v>0.79</v>
      </c>
      <c r="AH267" s="352">
        <v>7882</v>
      </c>
      <c r="AI267" s="352">
        <v>9213</v>
      </c>
      <c r="AN267" s="352" t="s">
        <v>694</v>
      </c>
      <c r="AO267" s="352" t="s">
        <v>738</v>
      </c>
      <c r="AP267" s="352" t="s">
        <v>2864</v>
      </c>
      <c r="AS267" s="352">
        <v>0</v>
      </c>
      <c r="AU267" s="352">
        <v>1.1914723</v>
      </c>
      <c r="AW267" s="352" t="s">
        <v>2861</v>
      </c>
    </row>
    <row r="268" spans="1:49">
      <c r="A268" s="352" t="s">
        <v>2322</v>
      </c>
      <c r="B268" s="352" t="s">
        <v>2614</v>
      </c>
      <c r="C268" s="352">
        <v>63</v>
      </c>
      <c r="D268" s="352" t="s">
        <v>402</v>
      </c>
      <c r="E268" s="352" t="s">
        <v>403</v>
      </c>
      <c r="F268" s="352">
        <v>0.81299999999999994</v>
      </c>
      <c r="J268" s="352">
        <v>6439</v>
      </c>
      <c r="K268" s="352">
        <v>-10.945</v>
      </c>
      <c r="O268" s="352">
        <v>183.83099999999999</v>
      </c>
      <c r="Q268" s="352">
        <v>180.952</v>
      </c>
      <c r="S268" s="352" t="s">
        <v>635</v>
      </c>
      <c r="T268" s="352">
        <v>89</v>
      </c>
      <c r="U268" s="352" t="s">
        <v>620</v>
      </c>
      <c r="V268" s="352" t="s">
        <v>1083</v>
      </c>
      <c r="X268" s="352" t="s">
        <v>1083</v>
      </c>
      <c r="Y268" s="352">
        <v>5</v>
      </c>
      <c r="Z268" s="352">
        <v>437.8</v>
      </c>
      <c r="AA268" s="352">
        <v>473</v>
      </c>
      <c r="AB268" s="352">
        <v>35.200000000000003</v>
      </c>
      <c r="AD268" s="352">
        <v>2.1219999999999999</v>
      </c>
      <c r="AE268" s="352">
        <v>0.75600000000000001</v>
      </c>
      <c r="AH268" s="352">
        <v>7550</v>
      </c>
      <c r="AI268" s="352">
        <v>8968</v>
      </c>
      <c r="AN268" s="352" t="s">
        <v>721</v>
      </c>
      <c r="AO268" s="352" t="s">
        <v>643</v>
      </c>
      <c r="AP268" s="352" t="s">
        <v>1735</v>
      </c>
      <c r="AS268" s="352">
        <v>0</v>
      </c>
      <c r="AU268" s="352">
        <v>1.1728984</v>
      </c>
      <c r="AW268" s="352" t="s">
        <v>2861</v>
      </c>
    </row>
    <row r="269" spans="1:49">
      <c r="A269" s="352" t="s">
        <v>2324</v>
      </c>
      <c r="B269" s="352" t="s">
        <v>2614</v>
      </c>
      <c r="C269" s="352">
        <v>63</v>
      </c>
      <c r="D269" s="352" t="s">
        <v>402</v>
      </c>
      <c r="E269" s="352" t="s">
        <v>403</v>
      </c>
      <c r="F269" s="352">
        <v>0.81299999999999994</v>
      </c>
      <c r="J269" s="352">
        <v>6439</v>
      </c>
      <c r="K269" s="352">
        <v>-11.5</v>
      </c>
      <c r="O269" s="352">
        <v>184.09700000000001</v>
      </c>
      <c r="Q269" s="352">
        <v>181.21600000000001</v>
      </c>
      <c r="S269" s="352" t="s">
        <v>635</v>
      </c>
      <c r="T269" s="352">
        <v>89</v>
      </c>
      <c r="U269" s="352" t="s">
        <v>620</v>
      </c>
      <c r="V269" s="352" t="s">
        <v>1083</v>
      </c>
      <c r="X269" s="352" t="s">
        <v>1083</v>
      </c>
      <c r="Y269" s="352">
        <v>6</v>
      </c>
      <c r="Z269" s="352">
        <v>488.1</v>
      </c>
      <c r="AA269" s="352">
        <v>523.29999999999995</v>
      </c>
      <c r="AB269" s="352">
        <v>35.200000000000003</v>
      </c>
      <c r="AD269" s="352">
        <v>2.1240000000000001</v>
      </c>
      <c r="AE269" s="352">
        <v>0.75700000000000001</v>
      </c>
      <c r="AH269" s="352">
        <v>7547</v>
      </c>
      <c r="AI269" s="352">
        <v>8961</v>
      </c>
      <c r="AN269" s="352" t="s">
        <v>642</v>
      </c>
      <c r="AO269" s="352" t="s">
        <v>643</v>
      </c>
      <c r="AP269" s="352" t="s">
        <v>1824</v>
      </c>
      <c r="AS269" s="352">
        <v>1</v>
      </c>
      <c r="AU269" s="352">
        <v>1.1722527</v>
      </c>
      <c r="AW269" s="352" t="s">
        <v>2861</v>
      </c>
    </row>
    <row r="270" spans="1:49">
      <c r="A270" s="352" t="s">
        <v>2326</v>
      </c>
      <c r="B270" s="352" t="s">
        <v>2614</v>
      </c>
      <c r="C270" s="352">
        <v>64</v>
      </c>
      <c r="D270" s="352" t="s">
        <v>402</v>
      </c>
      <c r="E270" s="352" t="s">
        <v>403</v>
      </c>
      <c r="F270" s="352">
        <v>0.81299999999999994</v>
      </c>
      <c r="L270" s="352">
        <v>22873</v>
      </c>
      <c r="M270" s="352">
        <v>9.6</v>
      </c>
      <c r="O270" s="352">
        <v>133.02199999999999</v>
      </c>
      <c r="R270" s="352">
        <v>126.67</v>
      </c>
      <c r="S270" s="352" t="s">
        <v>645</v>
      </c>
      <c r="T270" s="352">
        <v>0</v>
      </c>
      <c r="U270" s="352" t="s">
        <v>646</v>
      </c>
      <c r="V270" s="352" t="s">
        <v>673</v>
      </c>
      <c r="X270" s="352" t="s">
        <v>675</v>
      </c>
      <c r="Y270" s="352">
        <v>1</v>
      </c>
      <c r="Z270" s="352">
        <v>29.5</v>
      </c>
      <c r="AA270" s="352">
        <v>83.4</v>
      </c>
      <c r="AB270" s="352">
        <v>53.9</v>
      </c>
      <c r="AF270" s="352">
        <v>6.3520000000000003</v>
      </c>
      <c r="AJ270" s="352">
        <v>4564</v>
      </c>
      <c r="AQ270" s="352" t="s">
        <v>1588</v>
      </c>
      <c r="AR270" s="352" t="s">
        <v>1753</v>
      </c>
      <c r="AS270" s="352">
        <v>1</v>
      </c>
      <c r="AV270" s="352">
        <v>5.0149201999999997</v>
      </c>
      <c r="AW270" s="352" t="s">
        <v>2865</v>
      </c>
    </row>
    <row r="271" spans="1:49">
      <c r="A271" s="352" t="s">
        <v>2327</v>
      </c>
      <c r="B271" s="352" t="s">
        <v>2614</v>
      </c>
      <c r="C271" s="352">
        <v>64</v>
      </c>
      <c r="D271" s="352" t="s">
        <v>402</v>
      </c>
      <c r="E271" s="352" t="s">
        <v>403</v>
      </c>
      <c r="F271" s="352">
        <v>0.81299999999999994</v>
      </c>
      <c r="G271" s="352" t="s">
        <v>764</v>
      </c>
      <c r="L271" s="352">
        <v>2939</v>
      </c>
      <c r="M271" s="352">
        <v>4.0570000000000004</v>
      </c>
      <c r="O271" s="352">
        <v>5.2850000000000001</v>
      </c>
      <c r="R271" s="352">
        <v>5.0339999999999998</v>
      </c>
      <c r="S271" s="352" t="s">
        <v>645</v>
      </c>
      <c r="T271" s="352">
        <v>0</v>
      </c>
      <c r="U271" s="352" t="s">
        <v>646</v>
      </c>
      <c r="V271" s="352" t="s">
        <v>673</v>
      </c>
      <c r="X271" s="352" t="s">
        <v>675</v>
      </c>
      <c r="Y271" s="352">
        <v>2</v>
      </c>
      <c r="Z271" s="352">
        <v>230.9</v>
      </c>
      <c r="AA271" s="352">
        <v>260.8</v>
      </c>
      <c r="AB271" s="352">
        <v>29.9</v>
      </c>
      <c r="AF271" s="352">
        <v>0.251</v>
      </c>
      <c r="AJ271" s="352">
        <v>592</v>
      </c>
      <c r="AQ271" s="352" t="s">
        <v>1327</v>
      </c>
      <c r="AR271" s="352" t="s">
        <v>2866</v>
      </c>
      <c r="AS271" s="352">
        <v>0</v>
      </c>
      <c r="AV271" s="352">
        <v>4.9896602000000003</v>
      </c>
      <c r="AW271" s="352" t="s">
        <v>2865</v>
      </c>
    </row>
    <row r="272" spans="1:49">
      <c r="A272" s="352" t="s">
        <v>2330</v>
      </c>
      <c r="B272" s="352" t="s">
        <v>2614</v>
      </c>
      <c r="C272" s="352">
        <v>64</v>
      </c>
      <c r="D272" s="352" t="s">
        <v>402</v>
      </c>
      <c r="E272" s="352" t="s">
        <v>403</v>
      </c>
      <c r="F272" s="352">
        <v>0.81299999999999994</v>
      </c>
      <c r="L272" s="352">
        <v>22796</v>
      </c>
      <c r="M272" s="352">
        <v>9.907</v>
      </c>
      <c r="O272" s="352">
        <v>130.61799999999999</v>
      </c>
      <c r="R272" s="352">
        <v>124.378</v>
      </c>
      <c r="S272" s="352" t="s">
        <v>645</v>
      </c>
      <c r="T272" s="352">
        <v>0</v>
      </c>
      <c r="U272" s="352" t="s">
        <v>646</v>
      </c>
      <c r="V272" s="352" t="s">
        <v>673</v>
      </c>
      <c r="X272" s="352" t="s">
        <v>675</v>
      </c>
      <c r="Y272" s="352">
        <v>3</v>
      </c>
      <c r="Z272" s="352">
        <v>412.8</v>
      </c>
      <c r="AA272" s="352">
        <v>465</v>
      </c>
      <c r="AB272" s="352">
        <v>52.3</v>
      </c>
      <c r="AF272" s="352">
        <v>6.2389999999999999</v>
      </c>
      <c r="AJ272" s="352">
        <v>4547</v>
      </c>
      <c r="AQ272" s="352" t="s">
        <v>1009</v>
      </c>
      <c r="AR272" s="352" t="s">
        <v>1634</v>
      </c>
      <c r="AS272" s="352">
        <v>0</v>
      </c>
      <c r="AV272" s="352">
        <v>5.0163181000000003</v>
      </c>
      <c r="AW272" s="352" t="s">
        <v>2865</v>
      </c>
    </row>
    <row r="273" spans="1:49">
      <c r="A273" s="352" t="s">
        <v>2331</v>
      </c>
      <c r="B273" s="352" t="s">
        <v>2614</v>
      </c>
      <c r="C273" s="352">
        <v>65</v>
      </c>
      <c r="D273" s="352" t="s">
        <v>404</v>
      </c>
      <c r="E273" s="352" t="s">
        <v>405</v>
      </c>
      <c r="F273" s="352">
        <v>0.85399999999999998</v>
      </c>
      <c r="H273" s="352">
        <v>10105</v>
      </c>
      <c r="I273" s="352">
        <v>0.439</v>
      </c>
      <c r="O273" s="352">
        <v>184.809</v>
      </c>
      <c r="P273" s="352">
        <v>183.43</v>
      </c>
      <c r="S273" s="352" t="s">
        <v>619</v>
      </c>
      <c r="T273" s="352">
        <v>0</v>
      </c>
      <c r="U273" s="352" t="s">
        <v>620</v>
      </c>
      <c r="V273" s="352" t="s">
        <v>1083</v>
      </c>
      <c r="X273" s="352" t="s">
        <v>1083</v>
      </c>
      <c r="Y273" s="352">
        <v>1</v>
      </c>
      <c r="Z273" s="352">
        <v>13.2</v>
      </c>
      <c r="AA273" s="352">
        <v>38.4</v>
      </c>
      <c r="AB273" s="352">
        <v>25.2</v>
      </c>
      <c r="AC273" s="352">
        <v>1.3779999999999999</v>
      </c>
      <c r="AG273" s="352">
        <v>6901</v>
      </c>
      <c r="AK273" s="352" t="s">
        <v>1373</v>
      </c>
      <c r="AL273" s="352" t="s">
        <v>1358</v>
      </c>
      <c r="AM273" s="352" t="s">
        <v>2867</v>
      </c>
      <c r="AS273" s="352">
        <v>0</v>
      </c>
      <c r="AT273" s="352">
        <v>0.68310329999999997</v>
      </c>
      <c r="AW273" s="352" t="s">
        <v>2868</v>
      </c>
    </row>
    <row r="274" spans="1:49">
      <c r="A274" s="352" t="s">
        <v>2334</v>
      </c>
      <c r="B274" s="352" t="s">
        <v>2614</v>
      </c>
      <c r="C274" s="352">
        <v>65</v>
      </c>
      <c r="D274" s="352" t="s">
        <v>404</v>
      </c>
      <c r="E274" s="352" t="s">
        <v>405</v>
      </c>
      <c r="F274" s="352">
        <v>0.85399999999999998</v>
      </c>
      <c r="H274" s="352">
        <v>10123</v>
      </c>
      <c r="I274" s="352">
        <v>0</v>
      </c>
      <c r="O274" s="352">
        <v>185.79300000000001</v>
      </c>
      <c r="P274" s="352">
        <v>184.40799999999999</v>
      </c>
      <c r="S274" s="352" t="s">
        <v>619</v>
      </c>
      <c r="T274" s="352">
        <v>0</v>
      </c>
      <c r="U274" s="352" t="s">
        <v>620</v>
      </c>
      <c r="V274" s="352" t="s">
        <v>1083</v>
      </c>
      <c r="X274" s="352" t="s">
        <v>1083</v>
      </c>
      <c r="Y274" s="352">
        <v>2</v>
      </c>
      <c r="Z274" s="352">
        <v>53.5</v>
      </c>
      <c r="AA274" s="352">
        <v>78.599999999999994</v>
      </c>
      <c r="AB274" s="352">
        <v>25.2</v>
      </c>
      <c r="AC274" s="352">
        <v>1.385</v>
      </c>
      <c r="AG274" s="352">
        <v>6909</v>
      </c>
      <c r="AK274" s="352" t="s">
        <v>1376</v>
      </c>
      <c r="AL274" s="352" t="s">
        <v>1738</v>
      </c>
      <c r="AM274" s="352" t="s">
        <v>2869</v>
      </c>
      <c r="AS274" s="352">
        <v>1</v>
      </c>
      <c r="AT274" s="352">
        <v>0.68280339999999995</v>
      </c>
      <c r="AW274" s="352" t="s">
        <v>2868</v>
      </c>
    </row>
    <row r="275" spans="1:49">
      <c r="A275" s="352" t="s">
        <v>2337</v>
      </c>
      <c r="B275" s="352" t="s">
        <v>2614</v>
      </c>
      <c r="C275" s="352">
        <v>65</v>
      </c>
      <c r="D275" s="352" t="s">
        <v>404</v>
      </c>
      <c r="E275" s="352" t="s">
        <v>405</v>
      </c>
      <c r="F275" s="352">
        <v>0.85399999999999998</v>
      </c>
      <c r="G275" s="352" t="s">
        <v>630</v>
      </c>
      <c r="H275" s="352">
        <v>2490</v>
      </c>
      <c r="I275" s="352">
        <v>2.8039999999999998</v>
      </c>
      <c r="N275" s="352">
        <v>9.9726645000000005</v>
      </c>
      <c r="O275" s="352">
        <v>49.878</v>
      </c>
      <c r="P275" s="352">
        <v>49.505000000000003</v>
      </c>
      <c r="S275" s="352" t="s">
        <v>619</v>
      </c>
      <c r="T275" s="352">
        <v>0</v>
      </c>
      <c r="U275" s="352" t="s">
        <v>620</v>
      </c>
      <c r="V275" s="352" t="s">
        <v>1083</v>
      </c>
      <c r="X275" s="352" t="s">
        <v>1083</v>
      </c>
      <c r="Y275" s="352">
        <v>3</v>
      </c>
      <c r="Z275" s="352">
        <v>83</v>
      </c>
      <c r="AA275" s="352">
        <v>145.9</v>
      </c>
      <c r="AB275" s="352">
        <v>62.9</v>
      </c>
      <c r="AC275" s="352">
        <v>0.373</v>
      </c>
      <c r="AG275" s="352">
        <v>1706</v>
      </c>
      <c r="AK275" s="352" t="s">
        <v>1961</v>
      </c>
      <c r="AL275" s="352" t="s">
        <v>1188</v>
      </c>
      <c r="AM275" s="352" t="s">
        <v>2870</v>
      </c>
      <c r="AS275" s="352">
        <v>0</v>
      </c>
      <c r="AT275" s="352">
        <v>0.6847181</v>
      </c>
      <c r="AW275" s="352" t="s">
        <v>2868</v>
      </c>
    </row>
    <row r="276" spans="1:49">
      <c r="A276" s="352" t="s">
        <v>2339</v>
      </c>
      <c r="B276" s="352" t="s">
        <v>2614</v>
      </c>
      <c r="C276" s="352">
        <v>65</v>
      </c>
      <c r="D276" s="352" t="s">
        <v>404</v>
      </c>
      <c r="E276" s="352" t="s">
        <v>405</v>
      </c>
      <c r="F276" s="352">
        <v>0.85399999999999998</v>
      </c>
      <c r="G276" s="352" t="s">
        <v>634</v>
      </c>
      <c r="J276" s="352">
        <v>6324</v>
      </c>
      <c r="K276" s="352">
        <v>4.37</v>
      </c>
      <c r="N276" s="352">
        <v>67.475570000000005</v>
      </c>
      <c r="O276" s="352">
        <v>180.148</v>
      </c>
      <c r="Q276" s="352">
        <v>177.28899999999999</v>
      </c>
      <c r="S276" s="352" t="s">
        <v>635</v>
      </c>
      <c r="T276" s="352">
        <v>89</v>
      </c>
      <c r="U276" s="352" t="s">
        <v>620</v>
      </c>
      <c r="V276" s="352" t="s">
        <v>1083</v>
      </c>
      <c r="X276" s="352" t="s">
        <v>1083</v>
      </c>
      <c r="Y276" s="352">
        <v>4</v>
      </c>
      <c r="Z276" s="352">
        <v>200.7</v>
      </c>
      <c r="AA276" s="352">
        <v>293.7</v>
      </c>
      <c r="AB276" s="352">
        <v>93.1</v>
      </c>
      <c r="AD276" s="352">
        <v>2.11</v>
      </c>
      <c r="AE276" s="352">
        <v>0.748</v>
      </c>
      <c r="AH276" s="352">
        <v>7618</v>
      </c>
      <c r="AI276" s="352">
        <v>8917</v>
      </c>
      <c r="AN276" s="352" t="s">
        <v>694</v>
      </c>
      <c r="AO276" s="352" t="s">
        <v>1427</v>
      </c>
      <c r="AP276" s="352" t="s">
        <v>2871</v>
      </c>
      <c r="AS276" s="352">
        <v>0</v>
      </c>
      <c r="AU276" s="352">
        <v>1.1902447</v>
      </c>
      <c r="AW276" s="352" t="s">
        <v>2868</v>
      </c>
    </row>
    <row r="277" spans="1:49">
      <c r="A277" s="352" t="s">
        <v>2340</v>
      </c>
      <c r="B277" s="352" t="s">
        <v>2614</v>
      </c>
      <c r="C277" s="352">
        <v>65</v>
      </c>
      <c r="D277" s="352" t="s">
        <v>404</v>
      </c>
      <c r="E277" s="352" t="s">
        <v>405</v>
      </c>
      <c r="F277" s="352">
        <v>0.85399999999999998</v>
      </c>
      <c r="J277" s="352">
        <v>6460</v>
      </c>
      <c r="K277" s="352">
        <v>-10.975</v>
      </c>
      <c r="O277" s="352">
        <v>184.10499999999999</v>
      </c>
      <c r="Q277" s="352">
        <v>181.22200000000001</v>
      </c>
      <c r="S277" s="352" t="s">
        <v>635</v>
      </c>
      <c r="T277" s="352">
        <v>89</v>
      </c>
      <c r="U277" s="352" t="s">
        <v>620</v>
      </c>
      <c r="V277" s="352" t="s">
        <v>1083</v>
      </c>
      <c r="X277" s="352" t="s">
        <v>1083</v>
      </c>
      <c r="Y277" s="352">
        <v>5</v>
      </c>
      <c r="Z277" s="352">
        <v>437.8</v>
      </c>
      <c r="AA277" s="352">
        <v>473</v>
      </c>
      <c r="AB277" s="352">
        <v>35.200000000000003</v>
      </c>
      <c r="AD277" s="352">
        <v>2.1259999999999999</v>
      </c>
      <c r="AE277" s="352">
        <v>0.75700000000000001</v>
      </c>
      <c r="AH277" s="352">
        <v>7574</v>
      </c>
      <c r="AI277" s="352">
        <v>8997</v>
      </c>
      <c r="AN277" s="352" t="s">
        <v>721</v>
      </c>
      <c r="AO277" s="352" t="s">
        <v>667</v>
      </c>
      <c r="AP277" s="352" t="s">
        <v>2026</v>
      </c>
      <c r="AS277" s="352">
        <v>0</v>
      </c>
      <c r="AU277" s="352">
        <v>1.1728794</v>
      </c>
      <c r="AW277" s="352" t="s">
        <v>2868</v>
      </c>
    </row>
    <row r="278" spans="1:49">
      <c r="A278" s="352" t="s">
        <v>2341</v>
      </c>
      <c r="B278" s="352" t="s">
        <v>2614</v>
      </c>
      <c r="C278" s="352">
        <v>65</v>
      </c>
      <c r="D278" s="352" t="s">
        <v>404</v>
      </c>
      <c r="E278" s="352" t="s">
        <v>405</v>
      </c>
      <c r="F278" s="352">
        <v>0.85399999999999998</v>
      </c>
      <c r="J278" s="352">
        <v>6451</v>
      </c>
      <c r="K278" s="352">
        <v>-11.5</v>
      </c>
      <c r="O278" s="352">
        <v>184.46700000000001</v>
      </c>
      <c r="Q278" s="352">
        <v>181.58099999999999</v>
      </c>
      <c r="S278" s="352" t="s">
        <v>635</v>
      </c>
      <c r="T278" s="352">
        <v>89</v>
      </c>
      <c r="U278" s="352" t="s">
        <v>620</v>
      </c>
      <c r="V278" s="352" t="s">
        <v>1083</v>
      </c>
      <c r="X278" s="352" t="s">
        <v>1083</v>
      </c>
      <c r="Y278" s="352">
        <v>6</v>
      </c>
      <c r="Z278" s="352">
        <v>488.1</v>
      </c>
      <c r="AA278" s="352">
        <v>523.29999999999995</v>
      </c>
      <c r="AB278" s="352">
        <v>35.200000000000003</v>
      </c>
      <c r="AD278" s="352">
        <v>2.129</v>
      </c>
      <c r="AE278" s="352">
        <v>0.75800000000000001</v>
      </c>
      <c r="AH278" s="352">
        <v>7561</v>
      </c>
      <c r="AI278" s="352">
        <v>8978</v>
      </c>
      <c r="AN278" s="352" t="s">
        <v>642</v>
      </c>
      <c r="AO278" s="352" t="s">
        <v>643</v>
      </c>
      <c r="AP278" s="352" t="s">
        <v>1109</v>
      </c>
      <c r="AS278" s="352">
        <v>1</v>
      </c>
      <c r="AU278" s="352">
        <v>1.1722656</v>
      </c>
      <c r="AW278" s="352" t="s">
        <v>2868</v>
      </c>
    </row>
    <row r="279" spans="1:49">
      <c r="A279" s="352" t="s">
        <v>2343</v>
      </c>
      <c r="B279" s="352" t="s">
        <v>2614</v>
      </c>
      <c r="C279" s="352">
        <v>66</v>
      </c>
      <c r="D279" s="352" t="s">
        <v>404</v>
      </c>
      <c r="E279" s="352" t="s">
        <v>405</v>
      </c>
      <c r="F279" s="352">
        <v>0.85399999999999998</v>
      </c>
      <c r="L279" s="352">
        <v>22917</v>
      </c>
      <c r="M279" s="352">
        <v>9.6</v>
      </c>
      <c r="O279" s="352">
        <v>133.30000000000001</v>
      </c>
      <c r="R279" s="352">
        <v>126.935</v>
      </c>
      <c r="S279" s="352" t="s">
        <v>645</v>
      </c>
      <c r="T279" s="352">
        <v>0</v>
      </c>
      <c r="U279" s="352" t="s">
        <v>646</v>
      </c>
      <c r="V279" s="352" t="s">
        <v>673</v>
      </c>
      <c r="X279" s="352" t="s">
        <v>675</v>
      </c>
      <c r="Y279" s="352">
        <v>1</v>
      </c>
      <c r="Z279" s="352">
        <v>29.5</v>
      </c>
      <c r="AA279" s="352">
        <v>83.4</v>
      </c>
      <c r="AB279" s="352">
        <v>53.9</v>
      </c>
      <c r="AF279" s="352">
        <v>6.3650000000000002</v>
      </c>
      <c r="AJ279" s="352">
        <v>4572</v>
      </c>
      <c r="AQ279" s="352" t="s">
        <v>2872</v>
      </c>
      <c r="AR279" s="352" t="s">
        <v>2873</v>
      </c>
      <c r="AS279" s="352">
        <v>1</v>
      </c>
      <c r="AV279" s="352">
        <v>5.0145825999999998</v>
      </c>
      <c r="AW279" s="352" t="s">
        <v>2874</v>
      </c>
    </row>
    <row r="280" spans="1:49">
      <c r="A280" s="352" t="s">
        <v>2344</v>
      </c>
      <c r="B280" s="352" t="s">
        <v>2614</v>
      </c>
      <c r="C280" s="352">
        <v>66</v>
      </c>
      <c r="D280" s="352" t="s">
        <v>404</v>
      </c>
      <c r="E280" s="352" t="s">
        <v>405</v>
      </c>
      <c r="F280" s="352">
        <v>0.85399999999999998</v>
      </c>
      <c r="G280" s="352" t="s">
        <v>764</v>
      </c>
      <c r="L280" s="352">
        <v>5395</v>
      </c>
      <c r="M280" s="352">
        <v>17.969000000000001</v>
      </c>
      <c r="O280" s="352">
        <v>9.3290000000000006</v>
      </c>
      <c r="R280" s="352">
        <v>8.8800000000000008</v>
      </c>
      <c r="S280" s="352" t="s">
        <v>645</v>
      </c>
      <c r="T280" s="352">
        <v>0</v>
      </c>
      <c r="U280" s="352" t="s">
        <v>646</v>
      </c>
      <c r="V280" s="352" t="s">
        <v>673</v>
      </c>
      <c r="X280" s="352" t="s">
        <v>675</v>
      </c>
      <c r="Y280" s="352">
        <v>2</v>
      </c>
      <c r="Z280" s="352">
        <v>231.2</v>
      </c>
      <c r="AA280" s="352">
        <v>262.7</v>
      </c>
      <c r="AB280" s="352">
        <v>31.6</v>
      </c>
      <c r="AF280" s="352">
        <v>0.44900000000000001</v>
      </c>
      <c r="AJ280" s="352">
        <v>1073</v>
      </c>
      <c r="AQ280" s="352" t="s">
        <v>1408</v>
      </c>
      <c r="AR280" s="352" t="s">
        <v>2875</v>
      </c>
      <c r="AS280" s="352">
        <v>0</v>
      </c>
      <c r="AV280" s="352">
        <v>5.0527175</v>
      </c>
      <c r="AW280" s="352" t="s">
        <v>2874</v>
      </c>
    </row>
    <row r="281" spans="1:49">
      <c r="A281" s="352" t="s">
        <v>2347</v>
      </c>
      <c r="B281" s="352" t="s">
        <v>2614</v>
      </c>
      <c r="C281" s="352">
        <v>66</v>
      </c>
      <c r="D281" s="352" t="s">
        <v>404</v>
      </c>
      <c r="E281" s="352" t="s">
        <v>405</v>
      </c>
      <c r="F281" s="352">
        <v>0.85399999999999998</v>
      </c>
      <c r="L281" s="352">
        <v>22810</v>
      </c>
      <c r="M281" s="352">
        <v>9.9160000000000004</v>
      </c>
      <c r="O281" s="352">
        <v>130.827</v>
      </c>
      <c r="R281" s="352">
        <v>124.578</v>
      </c>
      <c r="S281" s="352" t="s">
        <v>645</v>
      </c>
      <c r="T281" s="352">
        <v>0</v>
      </c>
      <c r="U281" s="352" t="s">
        <v>646</v>
      </c>
      <c r="V281" s="352" t="s">
        <v>673</v>
      </c>
      <c r="X281" s="352" t="s">
        <v>675</v>
      </c>
      <c r="Y281" s="352">
        <v>3</v>
      </c>
      <c r="Z281" s="352">
        <v>412.8</v>
      </c>
      <c r="AA281" s="352">
        <v>465.2</v>
      </c>
      <c r="AB281" s="352">
        <v>52.5</v>
      </c>
      <c r="AF281" s="352">
        <v>6.2489999999999997</v>
      </c>
      <c r="AJ281" s="352">
        <v>4550</v>
      </c>
      <c r="AQ281" s="352" t="s">
        <v>1358</v>
      </c>
      <c r="AR281" s="352" t="s">
        <v>2876</v>
      </c>
      <c r="AS281" s="352">
        <v>0</v>
      </c>
      <c r="AV281" s="352">
        <v>5.0160242000000004</v>
      </c>
      <c r="AW281" s="352" t="s">
        <v>2874</v>
      </c>
    </row>
    <row r="282" spans="1:49">
      <c r="A282" s="352" t="s">
        <v>2349</v>
      </c>
      <c r="B282" s="352" t="s">
        <v>2614</v>
      </c>
      <c r="C282" s="352">
        <v>67</v>
      </c>
      <c r="D282" s="352" t="s">
        <v>406</v>
      </c>
      <c r="E282" s="352" t="s">
        <v>407</v>
      </c>
      <c r="F282" s="352">
        <v>0.77600000000000002</v>
      </c>
      <c r="H282" s="352">
        <v>10124</v>
      </c>
      <c r="I282" s="352">
        <v>0.44600000000000001</v>
      </c>
      <c r="O282" s="352">
        <v>185.119</v>
      </c>
      <c r="P282" s="352">
        <v>183.739</v>
      </c>
      <c r="S282" s="352" t="s">
        <v>619</v>
      </c>
      <c r="T282" s="352">
        <v>0</v>
      </c>
      <c r="U282" s="352" t="s">
        <v>620</v>
      </c>
      <c r="V282" s="352" t="s">
        <v>1105</v>
      </c>
      <c r="X282" s="352" t="s">
        <v>1105</v>
      </c>
      <c r="Y282" s="352">
        <v>1</v>
      </c>
      <c r="Z282" s="352">
        <v>13.2</v>
      </c>
      <c r="AA282" s="352">
        <v>38.4</v>
      </c>
      <c r="AB282" s="352">
        <v>25.2</v>
      </c>
      <c r="AC282" s="352">
        <v>1.38</v>
      </c>
      <c r="AG282" s="352">
        <v>6912</v>
      </c>
      <c r="AK282" s="352" t="s">
        <v>1373</v>
      </c>
      <c r="AL282" s="352" t="s">
        <v>1358</v>
      </c>
      <c r="AM282" s="352" t="s">
        <v>2877</v>
      </c>
      <c r="AS282" s="352">
        <v>0</v>
      </c>
      <c r="AT282" s="352">
        <v>0.68288269999999995</v>
      </c>
      <c r="AW282" s="352" t="s">
        <v>2878</v>
      </c>
    </row>
    <row r="283" spans="1:49">
      <c r="A283" s="352" t="s">
        <v>2351</v>
      </c>
      <c r="B283" s="352" t="s">
        <v>2614</v>
      </c>
      <c r="C283" s="352">
        <v>67</v>
      </c>
      <c r="D283" s="352" t="s">
        <v>406</v>
      </c>
      <c r="E283" s="352" t="s">
        <v>407</v>
      </c>
      <c r="F283" s="352">
        <v>0.77600000000000002</v>
      </c>
      <c r="H283" s="352">
        <v>10120</v>
      </c>
      <c r="I283" s="352">
        <v>0</v>
      </c>
      <c r="O283" s="352">
        <v>185.91800000000001</v>
      </c>
      <c r="P283" s="352">
        <v>184.53200000000001</v>
      </c>
      <c r="S283" s="352" t="s">
        <v>619</v>
      </c>
      <c r="T283" s="352">
        <v>0</v>
      </c>
      <c r="U283" s="352" t="s">
        <v>620</v>
      </c>
      <c r="V283" s="352" t="s">
        <v>1105</v>
      </c>
      <c r="X283" s="352" t="s">
        <v>1105</v>
      </c>
      <c r="Y283" s="352">
        <v>2</v>
      </c>
      <c r="Z283" s="352">
        <v>53.5</v>
      </c>
      <c r="AA283" s="352">
        <v>78.599999999999994</v>
      </c>
      <c r="AB283" s="352">
        <v>25.2</v>
      </c>
      <c r="AC283" s="352">
        <v>1.3859999999999999</v>
      </c>
      <c r="AG283" s="352">
        <v>6904</v>
      </c>
      <c r="AK283" s="352" t="s">
        <v>1766</v>
      </c>
      <c r="AL283" s="352" t="s">
        <v>1738</v>
      </c>
      <c r="AM283" s="352" t="s">
        <v>709</v>
      </c>
      <c r="AS283" s="352">
        <v>1</v>
      </c>
      <c r="AT283" s="352">
        <v>0.68257820000000002</v>
      </c>
      <c r="AW283" s="352" t="s">
        <v>2878</v>
      </c>
    </row>
    <row r="284" spans="1:49">
      <c r="A284" s="352" t="s">
        <v>2353</v>
      </c>
      <c r="B284" s="352" t="s">
        <v>2614</v>
      </c>
      <c r="C284" s="352">
        <v>67</v>
      </c>
      <c r="D284" s="352" t="s">
        <v>406</v>
      </c>
      <c r="E284" s="352" t="s">
        <v>407</v>
      </c>
      <c r="F284" s="352">
        <v>0.77600000000000002</v>
      </c>
      <c r="G284" s="352" t="s">
        <v>630</v>
      </c>
      <c r="H284" s="352">
        <v>2661</v>
      </c>
      <c r="I284" s="352">
        <v>11.087</v>
      </c>
      <c r="N284" s="352">
        <v>11.746089400000001</v>
      </c>
      <c r="O284" s="352">
        <v>53.381999999999998</v>
      </c>
      <c r="P284" s="352">
        <v>52.978999999999999</v>
      </c>
      <c r="S284" s="352" t="s">
        <v>619</v>
      </c>
      <c r="T284" s="352">
        <v>0</v>
      </c>
      <c r="U284" s="352" t="s">
        <v>620</v>
      </c>
      <c r="V284" s="352" t="s">
        <v>1105</v>
      </c>
      <c r="X284" s="352" t="s">
        <v>1105</v>
      </c>
      <c r="Y284" s="352">
        <v>3</v>
      </c>
      <c r="Z284" s="352">
        <v>83</v>
      </c>
      <c r="AA284" s="352">
        <v>146.6</v>
      </c>
      <c r="AB284" s="352">
        <v>63.5</v>
      </c>
      <c r="AC284" s="352">
        <v>0.40200000000000002</v>
      </c>
      <c r="AG284" s="352">
        <v>1837</v>
      </c>
      <c r="AK284" s="352" t="s">
        <v>1961</v>
      </c>
      <c r="AL284" s="352" t="s">
        <v>1362</v>
      </c>
      <c r="AM284" s="352" t="s">
        <v>2879</v>
      </c>
      <c r="AS284" s="352">
        <v>0</v>
      </c>
      <c r="AT284" s="352">
        <v>0.69014569999999997</v>
      </c>
      <c r="AW284" s="352" t="s">
        <v>2878</v>
      </c>
    </row>
    <row r="285" spans="1:49">
      <c r="A285" s="352" t="s">
        <v>2354</v>
      </c>
      <c r="B285" s="352" t="s">
        <v>2614</v>
      </c>
      <c r="C285" s="352">
        <v>67</v>
      </c>
      <c r="D285" s="352" t="s">
        <v>406</v>
      </c>
      <c r="E285" s="352" t="s">
        <v>407</v>
      </c>
      <c r="F285" s="352">
        <v>0.77600000000000002</v>
      </c>
      <c r="G285" s="352" t="s">
        <v>634</v>
      </c>
      <c r="J285" s="352">
        <v>6413</v>
      </c>
      <c r="K285" s="352">
        <v>6.3550000000000004</v>
      </c>
      <c r="N285" s="352">
        <v>75.373714300000003</v>
      </c>
      <c r="O285" s="352">
        <v>182.85499999999999</v>
      </c>
      <c r="Q285" s="352">
        <v>179.94900000000001</v>
      </c>
      <c r="S285" s="352" t="s">
        <v>635</v>
      </c>
      <c r="T285" s="352">
        <v>89</v>
      </c>
      <c r="U285" s="352" t="s">
        <v>620</v>
      </c>
      <c r="V285" s="352" t="s">
        <v>1105</v>
      </c>
      <c r="X285" s="352" t="s">
        <v>1105</v>
      </c>
      <c r="Y285" s="352">
        <v>4</v>
      </c>
      <c r="Z285" s="352">
        <v>201.9</v>
      </c>
      <c r="AA285" s="352">
        <v>295</v>
      </c>
      <c r="AB285" s="352">
        <v>93.1</v>
      </c>
      <c r="AD285" s="352">
        <v>2.1459999999999999</v>
      </c>
      <c r="AE285" s="352">
        <v>0.76</v>
      </c>
      <c r="AH285" s="352">
        <v>7734</v>
      </c>
      <c r="AI285" s="352">
        <v>9041</v>
      </c>
      <c r="AN285" s="352" t="s">
        <v>891</v>
      </c>
      <c r="AO285" s="352" t="s">
        <v>1131</v>
      </c>
      <c r="AP285" s="352" t="s">
        <v>2880</v>
      </c>
      <c r="AS285" s="352">
        <v>0</v>
      </c>
      <c r="AU285" s="352">
        <v>1.1924208000000001</v>
      </c>
      <c r="AW285" s="352" t="s">
        <v>2878</v>
      </c>
    </row>
    <row r="286" spans="1:49">
      <c r="A286" s="352" t="s">
        <v>2355</v>
      </c>
      <c r="B286" s="352" t="s">
        <v>2614</v>
      </c>
      <c r="C286" s="352">
        <v>67</v>
      </c>
      <c r="D286" s="352" t="s">
        <v>406</v>
      </c>
      <c r="E286" s="352" t="s">
        <v>407</v>
      </c>
      <c r="F286" s="352">
        <v>0.77600000000000002</v>
      </c>
      <c r="J286" s="352">
        <v>6437</v>
      </c>
      <c r="K286" s="352">
        <v>-10.927</v>
      </c>
      <c r="O286" s="352">
        <v>183.93799999999999</v>
      </c>
      <c r="Q286" s="352">
        <v>181.05799999999999</v>
      </c>
      <c r="S286" s="352" t="s">
        <v>635</v>
      </c>
      <c r="T286" s="352">
        <v>89</v>
      </c>
      <c r="U286" s="352" t="s">
        <v>620</v>
      </c>
      <c r="V286" s="352" t="s">
        <v>1105</v>
      </c>
      <c r="X286" s="352" t="s">
        <v>1105</v>
      </c>
      <c r="Y286" s="352">
        <v>5</v>
      </c>
      <c r="Z286" s="352">
        <v>437.8</v>
      </c>
      <c r="AA286" s="352">
        <v>473</v>
      </c>
      <c r="AB286" s="352">
        <v>35.200000000000003</v>
      </c>
      <c r="AD286" s="352">
        <v>2.1240000000000001</v>
      </c>
      <c r="AE286" s="352">
        <v>0.75700000000000001</v>
      </c>
      <c r="AH286" s="352">
        <v>7547</v>
      </c>
      <c r="AI286" s="352">
        <v>8963</v>
      </c>
      <c r="AN286" s="352" t="s">
        <v>721</v>
      </c>
      <c r="AO286" s="352" t="s">
        <v>643</v>
      </c>
      <c r="AP286" s="352" t="s">
        <v>2881</v>
      </c>
      <c r="AS286" s="352">
        <v>0</v>
      </c>
      <c r="AU286" s="352">
        <v>1.1729152</v>
      </c>
      <c r="AW286" s="352" t="s">
        <v>2878</v>
      </c>
    </row>
    <row r="287" spans="1:49">
      <c r="A287" s="352" t="s">
        <v>2357</v>
      </c>
      <c r="B287" s="352" t="s">
        <v>2614</v>
      </c>
      <c r="C287" s="352">
        <v>67</v>
      </c>
      <c r="D287" s="352" t="s">
        <v>406</v>
      </c>
      <c r="E287" s="352" t="s">
        <v>407</v>
      </c>
      <c r="F287" s="352">
        <v>0.77600000000000002</v>
      </c>
      <c r="J287" s="352">
        <v>6450</v>
      </c>
      <c r="K287" s="352">
        <v>-11.5</v>
      </c>
      <c r="O287" s="352">
        <v>184.22399999999999</v>
      </c>
      <c r="Q287" s="352">
        <v>181.34100000000001</v>
      </c>
      <c r="S287" s="352" t="s">
        <v>635</v>
      </c>
      <c r="T287" s="352">
        <v>89</v>
      </c>
      <c r="U287" s="352" t="s">
        <v>620</v>
      </c>
      <c r="V287" s="352" t="s">
        <v>1105</v>
      </c>
      <c r="X287" s="352" t="s">
        <v>1105</v>
      </c>
      <c r="Y287" s="352">
        <v>6</v>
      </c>
      <c r="Z287" s="352">
        <v>488.1</v>
      </c>
      <c r="AA287" s="352">
        <v>523.29999999999995</v>
      </c>
      <c r="AB287" s="352">
        <v>35.200000000000003</v>
      </c>
      <c r="AD287" s="352">
        <v>2.1259999999999999</v>
      </c>
      <c r="AE287" s="352">
        <v>0.75700000000000001</v>
      </c>
      <c r="AH287" s="352">
        <v>7560</v>
      </c>
      <c r="AI287" s="352">
        <v>8977</v>
      </c>
      <c r="AN287" s="352" t="s">
        <v>642</v>
      </c>
      <c r="AO287" s="352" t="s">
        <v>643</v>
      </c>
      <c r="AP287" s="352" t="s">
        <v>2045</v>
      </c>
      <c r="AS287" s="352">
        <v>1</v>
      </c>
      <c r="AU287" s="352">
        <v>1.1722513000000001</v>
      </c>
      <c r="AW287" s="352" t="s">
        <v>2878</v>
      </c>
    </row>
    <row r="288" spans="1:49">
      <c r="A288" s="352" t="s">
        <v>2358</v>
      </c>
      <c r="B288" s="352" t="s">
        <v>2882</v>
      </c>
      <c r="C288" s="352">
        <v>68</v>
      </c>
      <c r="D288" s="352" t="s">
        <v>406</v>
      </c>
      <c r="E288" s="352" t="s">
        <v>407</v>
      </c>
      <c r="F288" s="352">
        <v>0.77600000000000002</v>
      </c>
      <c r="L288" s="352">
        <v>22936</v>
      </c>
      <c r="M288" s="352">
        <v>9.6</v>
      </c>
      <c r="O288" s="352">
        <v>133.40600000000001</v>
      </c>
      <c r="R288" s="352">
        <v>127.03400000000001</v>
      </c>
      <c r="S288" s="352" t="s">
        <v>645</v>
      </c>
      <c r="T288" s="352">
        <v>0</v>
      </c>
      <c r="U288" s="352" t="s">
        <v>646</v>
      </c>
      <c r="V288" s="352" t="s">
        <v>673</v>
      </c>
      <c r="X288" s="352" t="s">
        <v>675</v>
      </c>
      <c r="Y288" s="352">
        <v>1</v>
      </c>
      <c r="Z288" s="352">
        <v>29.7</v>
      </c>
      <c r="AA288" s="352">
        <v>83.4</v>
      </c>
      <c r="AB288" s="352">
        <v>53.7</v>
      </c>
      <c r="AF288" s="352">
        <v>6.3719999999999999</v>
      </c>
      <c r="AJ288" s="352">
        <v>4576</v>
      </c>
      <c r="AQ288" s="352" t="s">
        <v>1160</v>
      </c>
      <c r="AR288" s="352" t="s">
        <v>2883</v>
      </c>
      <c r="AS288" s="352">
        <v>1</v>
      </c>
      <c r="AV288" s="352">
        <v>5.0157124</v>
      </c>
      <c r="AW288" s="352" t="s">
        <v>2884</v>
      </c>
    </row>
    <row r="289" spans="1:49">
      <c r="A289" s="352" t="s">
        <v>2359</v>
      </c>
      <c r="B289" s="352" t="s">
        <v>2882</v>
      </c>
      <c r="C289" s="352">
        <v>68</v>
      </c>
      <c r="D289" s="352" t="s">
        <v>406</v>
      </c>
      <c r="E289" s="352" t="s">
        <v>407</v>
      </c>
      <c r="F289" s="352">
        <v>0.77600000000000002</v>
      </c>
      <c r="G289" s="352" t="s">
        <v>764</v>
      </c>
      <c r="L289" s="352">
        <v>3338</v>
      </c>
      <c r="M289" s="352">
        <v>4.4829999999999997</v>
      </c>
      <c r="O289" s="352">
        <v>5.36</v>
      </c>
      <c r="R289" s="352">
        <v>5.1050000000000004</v>
      </c>
      <c r="S289" s="352" t="s">
        <v>645</v>
      </c>
      <c r="T289" s="352">
        <v>0</v>
      </c>
      <c r="U289" s="352" t="s">
        <v>646</v>
      </c>
      <c r="V289" s="352" t="s">
        <v>673</v>
      </c>
      <c r="X289" s="352" t="s">
        <v>675</v>
      </c>
      <c r="Y289" s="352">
        <v>2</v>
      </c>
      <c r="Z289" s="352">
        <v>230.9</v>
      </c>
      <c r="AA289" s="352">
        <v>259</v>
      </c>
      <c r="AB289" s="352">
        <v>28</v>
      </c>
      <c r="AF289" s="352">
        <v>0.255</v>
      </c>
      <c r="AJ289" s="352">
        <v>673</v>
      </c>
      <c r="AQ289" s="352" t="s">
        <v>1669</v>
      </c>
      <c r="AR289" s="352" t="s">
        <v>2885</v>
      </c>
      <c r="AS289" s="352">
        <v>0</v>
      </c>
      <c r="AV289" s="352">
        <v>4.9923903999999997</v>
      </c>
      <c r="AW289" s="352" t="s">
        <v>2884</v>
      </c>
    </row>
    <row r="290" spans="1:49">
      <c r="A290" s="352" t="s">
        <v>2363</v>
      </c>
      <c r="B290" s="352" t="s">
        <v>2882</v>
      </c>
      <c r="C290" s="352">
        <v>68</v>
      </c>
      <c r="D290" s="352" t="s">
        <v>406</v>
      </c>
      <c r="E290" s="352" t="s">
        <v>407</v>
      </c>
      <c r="F290" s="352">
        <v>0.77600000000000002</v>
      </c>
      <c r="L290" s="352">
        <v>22832</v>
      </c>
      <c r="M290" s="352">
        <v>9.91</v>
      </c>
      <c r="O290" s="352">
        <v>130.858</v>
      </c>
      <c r="R290" s="352">
        <v>124.60599999999999</v>
      </c>
      <c r="S290" s="352" t="s">
        <v>645</v>
      </c>
      <c r="T290" s="352">
        <v>0</v>
      </c>
      <c r="U290" s="352" t="s">
        <v>646</v>
      </c>
      <c r="V290" s="352" t="s">
        <v>673</v>
      </c>
      <c r="X290" s="352" t="s">
        <v>675</v>
      </c>
      <c r="Y290" s="352">
        <v>3</v>
      </c>
      <c r="Z290" s="352">
        <v>412.8</v>
      </c>
      <c r="AA290" s="352">
        <v>465.2</v>
      </c>
      <c r="AB290" s="352">
        <v>52.5</v>
      </c>
      <c r="AF290" s="352">
        <v>6.2519999999999998</v>
      </c>
      <c r="AJ290" s="352">
        <v>4553</v>
      </c>
      <c r="AQ290" s="352" t="s">
        <v>1009</v>
      </c>
      <c r="AR290" s="352" t="s">
        <v>1739</v>
      </c>
      <c r="AS290" s="352">
        <v>0</v>
      </c>
      <c r="AV290" s="352">
        <v>5.0171270000000003</v>
      </c>
      <c r="AW290" s="352" t="s">
        <v>2884</v>
      </c>
    </row>
    <row r="291" spans="1:49">
      <c r="A291" s="352" t="s">
        <v>2364</v>
      </c>
      <c r="B291" s="352" t="s">
        <v>2882</v>
      </c>
      <c r="C291" s="352">
        <v>69</v>
      </c>
      <c r="D291" s="352" t="s">
        <v>408</v>
      </c>
      <c r="E291" s="352" t="s">
        <v>409</v>
      </c>
      <c r="F291" s="352">
        <v>0.86399999999999999</v>
      </c>
      <c r="H291" s="352">
        <v>10108</v>
      </c>
      <c r="I291" s="352">
        <v>0.44600000000000001</v>
      </c>
      <c r="O291" s="352">
        <v>185.065</v>
      </c>
      <c r="P291" s="352">
        <v>183.685</v>
      </c>
      <c r="S291" s="352" t="s">
        <v>619</v>
      </c>
      <c r="T291" s="352">
        <v>0</v>
      </c>
      <c r="U291" s="352" t="s">
        <v>620</v>
      </c>
      <c r="V291" s="352" t="s">
        <v>1105</v>
      </c>
      <c r="X291" s="352" t="s">
        <v>1105</v>
      </c>
      <c r="Y291" s="352">
        <v>1</v>
      </c>
      <c r="Z291" s="352">
        <v>13.2</v>
      </c>
      <c r="AA291" s="352">
        <v>38.4</v>
      </c>
      <c r="AB291" s="352">
        <v>25.2</v>
      </c>
      <c r="AC291" s="352">
        <v>1.38</v>
      </c>
      <c r="AG291" s="352">
        <v>6902</v>
      </c>
      <c r="AK291" s="352" t="s">
        <v>1373</v>
      </c>
      <c r="AL291" s="352" t="s">
        <v>1423</v>
      </c>
      <c r="AM291" s="352" t="s">
        <v>2886</v>
      </c>
      <c r="AS291" s="352">
        <v>0</v>
      </c>
      <c r="AT291" s="352">
        <v>0.68287730000000002</v>
      </c>
      <c r="AW291" s="352" t="s">
        <v>2887</v>
      </c>
    </row>
    <row r="292" spans="1:49">
      <c r="A292" s="352" t="s">
        <v>2366</v>
      </c>
      <c r="B292" s="352" t="s">
        <v>2882</v>
      </c>
      <c r="C292" s="352">
        <v>69</v>
      </c>
      <c r="D292" s="352" t="s">
        <v>408</v>
      </c>
      <c r="E292" s="352" t="s">
        <v>409</v>
      </c>
      <c r="F292" s="352">
        <v>0.86399999999999999</v>
      </c>
      <c r="H292" s="352">
        <v>10103</v>
      </c>
      <c r="I292" s="352">
        <v>0</v>
      </c>
      <c r="O292" s="352">
        <v>185.62799999999999</v>
      </c>
      <c r="P292" s="352">
        <v>184.245</v>
      </c>
      <c r="S292" s="352" t="s">
        <v>619</v>
      </c>
      <c r="T292" s="352">
        <v>0</v>
      </c>
      <c r="U292" s="352" t="s">
        <v>620</v>
      </c>
      <c r="V292" s="352" t="s">
        <v>1105</v>
      </c>
      <c r="X292" s="352" t="s">
        <v>1105</v>
      </c>
      <c r="Y292" s="352">
        <v>2</v>
      </c>
      <c r="Z292" s="352">
        <v>53.5</v>
      </c>
      <c r="AA292" s="352">
        <v>78.599999999999994</v>
      </c>
      <c r="AB292" s="352">
        <v>25.2</v>
      </c>
      <c r="AC292" s="352">
        <v>1.383</v>
      </c>
      <c r="AG292" s="352">
        <v>6894</v>
      </c>
      <c r="AK292" s="352" t="s">
        <v>1376</v>
      </c>
      <c r="AL292" s="352" t="s">
        <v>1738</v>
      </c>
      <c r="AM292" s="352" t="s">
        <v>709</v>
      </c>
      <c r="AS292" s="352">
        <v>1</v>
      </c>
      <c r="AT292" s="352">
        <v>0.68257290000000004</v>
      </c>
      <c r="AW292" s="352" t="s">
        <v>2887</v>
      </c>
    </row>
    <row r="293" spans="1:49">
      <c r="A293" s="352" t="s">
        <v>2369</v>
      </c>
      <c r="B293" s="352" t="s">
        <v>2882</v>
      </c>
      <c r="C293" s="352">
        <v>69</v>
      </c>
      <c r="D293" s="352" t="s">
        <v>408</v>
      </c>
      <c r="E293" s="352" t="s">
        <v>409</v>
      </c>
      <c r="F293" s="352">
        <v>0.86399999999999999</v>
      </c>
      <c r="G293" s="352" t="s">
        <v>630</v>
      </c>
      <c r="H293" s="352">
        <v>2735</v>
      </c>
      <c r="I293" s="352">
        <v>10.663</v>
      </c>
      <c r="N293" s="352">
        <v>10.844213399999999</v>
      </c>
      <c r="O293" s="352">
        <v>54.872</v>
      </c>
      <c r="P293" s="352">
        <v>54.457999999999998</v>
      </c>
      <c r="S293" s="352" t="s">
        <v>619</v>
      </c>
      <c r="T293" s="352">
        <v>0</v>
      </c>
      <c r="U293" s="352" t="s">
        <v>620</v>
      </c>
      <c r="V293" s="352" t="s">
        <v>1105</v>
      </c>
      <c r="X293" s="352" t="s">
        <v>1105</v>
      </c>
      <c r="Y293" s="352">
        <v>3</v>
      </c>
      <c r="Z293" s="352">
        <v>83</v>
      </c>
      <c r="AA293" s="352">
        <v>147.19999999999999</v>
      </c>
      <c r="AB293" s="352">
        <v>64.2</v>
      </c>
      <c r="AC293" s="352">
        <v>0.41299999999999998</v>
      </c>
      <c r="AG293" s="352">
        <v>1888</v>
      </c>
      <c r="AK293" s="352" t="s">
        <v>1961</v>
      </c>
      <c r="AL293" s="352" t="s">
        <v>1362</v>
      </c>
      <c r="AM293" s="352" t="s">
        <v>2888</v>
      </c>
      <c r="AS293" s="352">
        <v>0</v>
      </c>
      <c r="AT293" s="352">
        <v>0.68985129999999995</v>
      </c>
      <c r="AW293" s="352" t="s">
        <v>2887</v>
      </c>
    </row>
    <row r="294" spans="1:49">
      <c r="A294" s="352" t="s">
        <v>2371</v>
      </c>
      <c r="B294" s="352" t="s">
        <v>2882</v>
      </c>
      <c r="C294" s="352">
        <v>69</v>
      </c>
      <c r="D294" s="352" t="s">
        <v>408</v>
      </c>
      <c r="E294" s="352" t="s">
        <v>409</v>
      </c>
      <c r="F294" s="352">
        <v>0.86399999999999999</v>
      </c>
      <c r="G294" s="352" t="s">
        <v>634</v>
      </c>
      <c r="J294" s="352">
        <v>6778</v>
      </c>
      <c r="K294" s="352">
        <v>6.2309999999999999</v>
      </c>
      <c r="N294" s="352">
        <v>71.188159200000001</v>
      </c>
      <c r="O294" s="352">
        <v>192.285</v>
      </c>
      <c r="Q294" s="352">
        <v>189.23</v>
      </c>
      <c r="S294" s="352" t="s">
        <v>635</v>
      </c>
      <c r="T294" s="352">
        <v>89</v>
      </c>
      <c r="U294" s="352" t="s">
        <v>620</v>
      </c>
      <c r="V294" s="352" t="s">
        <v>1105</v>
      </c>
      <c r="X294" s="352" t="s">
        <v>1105</v>
      </c>
      <c r="Y294" s="352">
        <v>4</v>
      </c>
      <c r="Z294" s="352">
        <v>200.7</v>
      </c>
      <c r="AA294" s="352">
        <v>294.39999999999998</v>
      </c>
      <c r="AB294" s="352">
        <v>93.7</v>
      </c>
      <c r="AD294" s="352">
        <v>2.2559999999999998</v>
      </c>
      <c r="AE294" s="352">
        <v>0.79900000000000004</v>
      </c>
      <c r="AH294" s="352">
        <v>8175</v>
      </c>
      <c r="AI294" s="352">
        <v>9555</v>
      </c>
      <c r="AN294" s="352" t="s">
        <v>691</v>
      </c>
      <c r="AO294" s="352" t="s">
        <v>692</v>
      </c>
      <c r="AP294" s="352" t="s">
        <v>2085</v>
      </c>
      <c r="AS294" s="352">
        <v>0</v>
      </c>
      <c r="AU294" s="352">
        <v>1.1923151000000001</v>
      </c>
      <c r="AW294" s="352" t="s">
        <v>2887</v>
      </c>
    </row>
    <row r="295" spans="1:49">
      <c r="A295" s="352" t="s">
        <v>2372</v>
      </c>
      <c r="B295" s="352" t="s">
        <v>2882</v>
      </c>
      <c r="C295" s="352">
        <v>69</v>
      </c>
      <c r="D295" s="352" t="s">
        <v>408</v>
      </c>
      <c r="E295" s="352" t="s">
        <v>409</v>
      </c>
      <c r="F295" s="352">
        <v>0.86399999999999999</v>
      </c>
      <c r="J295" s="352">
        <v>6463</v>
      </c>
      <c r="K295" s="352">
        <v>-10.964</v>
      </c>
      <c r="O295" s="352">
        <v>183.87799999999999</v>
      </c>
      <c r="Q295" s="352">
        <v>180.99799999999999</v>
      </c>
      <c r="S295" s="352" t="s">
        <v>635</v>
      </c>
      <c r="T295" s="352">
        <v>89</v>
      </c>
      <c r="U295" s="352" t="s">
        <v>620</v>
      </c>
      <c r="V295" s="352" t="s">
        <v>1105</v>
      </c>
      <c r="X295" s="352" t="s">
        <v>1105</v>
      </c>
      <c r="Y295" s="352">
        <v>5</v>
      </c>
      <c r="Z295" s="352">
        <v>437.8</v>
      </c>
      <c r="AA295" s="352">
        <v>473</v>
      </c>
      <c r="AB295" s="352">
        <v>35.200000000000003</v>
      </c>
      <c r="AD295" s="352">
        <v>2.1230000000000002</v>
      </c>
      <c r="AE295" s="352">
        <v>0.75600000000000001</v>
      </c>
      <c r="AH295" s="352">
        <v>7577</v>
      </c>
      <c r="AI295" s="352">
        <v>8997</v>
      </c>
      <c r="AN295" s="352" t="s">
        <v>736</v>
      </c>
      <c r="AO295" s="352" t="s">
        <v>722</v>
      </c>
      <c r="AP295" s="352" t="s">
        <v>2889</v>
      </c>
      <c r="AS295" s="352">
        <v>0</v>
      </c>
      <c r="AU295" s="352">
        <v>1.1729077999999999</v>
      </c>
      <c r="AW295" s="352" t="s">
        <v>2887</v>
      </c>
    </row>
    <row r="296" spans="1:49">
      <c r="A296" s="352" t="s">
        <v>2374</v>
      </c>
      <c r="B296" s="352" t="s">
        <v>2882</v>
      </c>
      <c r="C296" s="352">
        <v>69</v>
      </c>
      <c r="D296" s="352" t="s">
        <v>408</v>
      </c>
      <c r="E296" s="352" t="s">
        <v>409</v>
      </c>
      <c r="F296" s="352">
        <v>0.86399999999999999</v>
      </c>
      <c r="J296" s="352">
        <v>6447</v>
      </c>
      <c r="K296" s="352">
        <v>-11.5</v>
      </c>
      <c r="O296" s="352">
        <v>184.30799999999999</v>
      </c>
      <c r="Q296" s="352">
        <v>181.42400000000001</v>
      </c>
      <c r="S296" s="352" t="s">
        <v>635</v>
      </c>
      <c r="T296" s="352">
        <v>89</v>
      </c>
      <c r="U296" s="352" t="s">
        <v>620</v>
      </c>
      <c r="V296" s="352" t="s">
        <v>1105</v>
      </c>
      <c r="X296" s="352" t="s">
        <v>1105</v>
      </c>
      <c r="Y296" s="352">
        <v>6</v>
      </c>
      <c r="Z296" s="352">
        <v>488.1</v>
      </c>
      <c r="AA296" s="352">
        <v>523.29999999999995</v>
      </c>
      <c r="AB296" s="352">
        <v>35.200000000000003</v>
      </c>
      <c r="AD296" s="352">
        <v>2.1269999999999998</v>
      </c>
      <c r="AE296" s="352">
        <v>0.75700000000000001</v>
      </c>
      <c r="AH296" s="352">
        <v>7556</v>
      </c>
      <c r="AI296" s="352">
        <v>8969</v>
      </c>
      <c r="AN296" s="352" t="s">
        <v>721</v>
      </c>
      <c r="AO296" s="352" t="s">
        <v>722</v>
      </c>
      <c r="AP296" s="352" t="s">
        <v>1598</v>
      </c>
      <c r="AS296" s="352">
        <v>1</v>
      </c>
      <c r="AU296" s="352">
        <v>1.1722832999999999</v>
      </c>
      <c r="AW296" s="352" t="s">
        <v>2887</v>
      </c>
    </row>
    <row r="297" spans="1:49">
      <c r="A297" s="352" t="s">
        <v>2375</v>
      </c>
      <c r="B297" s="352" t="s">
        <v>2882</v>
      </c>
      <c r="C297" s="352">
        <v>70</v>
      </c>
      <c r="D297" s="352" t="s">
        <v>408</v>
      </c>
      <c r="E297" s="352" t="s">
        <v>409</v>
      </c>
      <c r="F297" s="352">
        <v>0.86399999999999999</v>
      </c>
      <c r="L297" s="352">
        <v>22933</v>
      </c>
      <c r="M297" s="352">
        <v>9.6</v>
      </c>
      <c r="O297" s="352">
        <v>133.37</v>
      </c>
      <c r="R297" s="352">
        <v>127.002</v>
      </c>
      <c r="S297" s="352" t="s">
        <v>645</v>
      </c>
      <c r="T297" s="352">
        <v>0</v>
      </c>
      <c r="U297" s="352" t="s">
        <v>646</v>
      </c>
      <c r="V297" s="352" t="s">
        <v>673</v>
      </c>
      <c r="X297" s="352" t="s">
        <v>675</v>
      </c>
      <c r="Y297" s="352">
        <v>1</v>
      </c>
      <c r="Z297" s="352">
        <v>29.5</v>
      </c>
      <c r="AA297" s="352">
        <v>83.6</v>
      </c>
      <c r="AB297" s="352">
        <v>54.1</v>
      </c>
      <c r="AF297" s="352">
        <v>6.3680000000000003</v>
      </c>
      <c r="AJ297" s="352">
        <v>4577</v>
      </c>
      <c r="AQ297" s="352" t="s">
        <v>1162</v>
      </c>
      <c r="AR297" s="352" t="s">
        <v>2890</v>
      </c>
      <c r="AS297" s="352">
        <v>1</v>
      </c>
      <c r="AV297" s="352">
        <v>5.0140257999999998</v>
      </c>
      <c r="AW297" s="352" t="s">
        <v>2891</v>
      </c>
    </row>
    <row r="298" spans="1:49">
      <c r="A298" s="352" t="s">
        <v>2377</v>
      </c>
      <c r="B298" s="352" t="s">
        <v>2882</v>
      </c>
      <c r="C298" s="352">
        <v>70</v>
      </c>
      <c r="D298" s="352" t="s">
        <v>408</v>
      </c>
      <c r="E298" s="352" t="s">
        <v>409</v>
      </c>
      <c r="F298" s="352">
        <v>0.86399999999999999</v>
      </c>
      <c r="G298" s="352" t="s">
        <v>764</v>
      </c>
      <c r="L298" s="352">
        <v>2879</v>
      </c>
      <c r="M298" s="352">
        <v>4.5549999999999997</v>
      </c>
      <c r="O298" s="352">
        <v>5.2249999999999996</v>
      </c>
      <c r="R298" s="352">
        <v>4.976</v>
      </c>
      <c r="S298" s="352" t="s">
        <v>645</v>
      </c>
      <c r="T298" s="352">
        <v>0</v>
      </c>
      <c r="U298" s="352" t="s">
        <v>646</v>
      </c>
      <c r="V298" s="352" t="s">
        <v>673</v>
      </c>
      <c r="X298" s="352" t="s">
        <v>675</v>
      </c>
      <c r="Y298" s="352">
        <v>2</v>
      </c>
      <c r="Z298" s="352">
        <v>233</v>
      </c>
      <c r="AA298" s="352">
        <v>262.3</v>
      </c>
      <c r="AB298" s="352">
        <v>29.3</v>
      </c>
      <c r="AF298" s="352">
        <v>0.248</v>
      </c>
      <c r="AJ298" s="352">
        <v>580</v>
      </c>
      <c r="AQ298" s="352" t="s">
        <v>1391</v>
      </c>
      <c r="AR298" s="352" t="s">
        <v>2892</v>
      </c>
      <c r="AS298" s="352">
        <v>0</v>
      </c>
      <c r="AV298" s="352">
        <v>4.9910376999999997</v>
      </c>
      <c r="AW298" s="352" t="s">
        <v>2891</v>
      </c>
    </row>
    <row r="299" spans="1:49">
      <c r="A299" s="352" t="s">
        <v>2380</v>
      </c>
      <c r="B299" s="352" t="s">
        <v>2882</v>
      </c>
      <c r="C299" s="352">
        <v>70</v>
      </c>
      <c r="D299" s="352" t="s">
        <v>408</v>
      </c>
      <c r="E299" s="352" t="s">
        <v>409</v>
      </c>
      <c r="F299" s="352">
        <v>0.86399999999999999</v>
      </c>
      <c r="L299" s="352">
        <v>22785</v>
      </c>
      <c r="M299" s="352">
        <v>9.9339999999999993</v>
      </c>
      <c r="O299" s="352">
        <v>130.63999999999999</v>
      </c>
      <c r="R299" s="352">
        <v>124.401</v>
      </c>
      <c r="S299" s="352" t="s">
        <v>645</v>
      </c>
      <c r="T299" s="352">
        <v>0</v>
      </c>
      <c r="U299" s="352" t="s">
        <v>646</v>
      </c>
      <c r="V299" s="352" t="s">
        <v>673</v>
      </c>
      <c r="X299" s="352" t="s">
        <v>675</v>
      </c>
      <c r="Y299" s="352">
        <v>3</v>
      </c>
      <c r="Z299" s="352">
        <v>412.8</v>
      </c>
      <c r="AA299" s="352">
        <v>465.2</v>
      </c>
      <c r="AB299" s="352">
        <v>52.5</v>
      </c>
      <c r="AF299" s="352">
        <v>6.2389999999999999</v>
      </c>
      <c r="AJ299" s="352">
        <v>4545</v>
      </c>
      <c r="AQ299" s="352" t="s">
        <v>985</v>
      </c>
      <c r="AR299" s="352" t="s">
        <v>1729</v>
      </c>
      <c r="AS299" s="352">
        <v>0</v>
      </c>
      <c r="AV299" s="352">
        <v>5.0155488999999998</v>
      </c>
      <c r="AW299" s="352" t="s">
        <v>2891</v>
      </c>
    </row>
    <row r="300" spans="1:49">
      <c r="A300" s="352" t="s">
        <v>2382</v>
      </c>
      <c r="B300" s="352" t="s">
        <v>2882</v>
      </c>
      <c r="C300" s="352">
        <v>71</v>
      </c>
      <c r="D300" s="352" t="s">
        <v>410</v>
      </c>
      <c r="E300" s="352" t="s">
        <v>411</v>
      </c>
      <c r="F300" s="352">
        <v>0.77300000000000002</v>
      </c>
      <c r="H300" s="352">
        <v>10105</v>
      </c>
      <c r="I300" s="352">
        <v>0.45100000000000001</v>
      </c>
      <c r="O300" s="352">
        <v>185.30099999999999</v>
      </c>
      <c r="P300" s="352">
        <v>183.91900000000001</v>
      </c>
      <c r="S300" s="352" t="s">
        <v>619</v>
      </c>
      <c r="T300" s="352">
        <v>0</v>
      </c>
      <c r="U300" s="352" t="s">
        <v>620</v>
      </c>
      <c r="V300" s="352" t="s">
        <v>1105</v>
      </c>
      <c r="X300" s="352" t="s">
        <v>1105</v>
      </c>
      <c r="Y300" s="352">
        <v>1</v>
      </c>
      <c r="Z300" s="352">
        <v>13.2</v>
      </c>
      <c r="AA300" s="352">
        <v>38.4</v>
      </c>
      <c r="AB300" s="352">
        <v>25.2</v>
      </c>
      <c r="AC300" s="352">
        <v>1.3819999999999999</v>
      </c>
      <c r="AG300" s="352">
        <v>6898</v>
      </c>
      <c r="AK300" s="352" t="s">
        <v>1461</v>
      </c>
      <c r="AL300" s="352" t="s">
        <v>1423</v>
      </c>
      <c r="AM300" s="352" t="s">
        <v>1176</v>
      </c>
      <c r="AS300" s="352">
        <v>0</v>
      </c>
      <c r="AT300" s="352">
        <v>0.68289469999999997</v>
      </c>
      <c r="AW300" s="352" t="s">
        <v>2893</v>
      </c>
    </row>
    <row r="301" spans="1:49">
      <c r="A301" s="352" t="s">
        <v>2384</v>
      </c>
      <c r="B301" s="352" t="s">
        <v>2882</v>
      </c>
      <c r="C301" s="352">
        <v>71</v>
      </c>
      <c r="D301" s="352" t="s">
        <v>410</v>
      </c>
      <c r="E301" s="352" t="s">
        <v>411</v>
      </c>
      <c r="F301" s="352">
        <v>0.77300000000000002</v>
      </c>
      <c r="H301" s="352">
        <v>10133</v>
      </c>
      <c r="I301" s="352">
        <v>0</v>
      </c>
      <c r="O301" s="352">
        <v>185.733</v>
      </c>
      <c r="P301" s="352">
        <v>184.34899999999999</v>
      </c>
      <c r="S301" s="352" t="s">
        <v>619</v>
      </c>
      <c r="T301" s="352">
        <v>0</v>
      </c>
      <c r="U301" s="352" t="s">
        <v>620</v>
      </c>
      <c r="V301" s="352" t="s">
        <v>1105</v>
      </c>
      <c r="X301" s="352" t="s">
        <v>1105</v>
      </c>
      <c r="Y301" s="352">
        <v>2</v>
      </c>
      <c r="Z301" s="352">
        <v>53.5</v>
      </c>
      <c r="AA301" s="352">
        <v>78.599999999999994</v>
      </c>
      <c r="AB301" s="352">
        <v>25.2</v>
      </c>
      <c r="AC301" s="352">
        <v>1.3839999999999999</v>
      </c>
      <c r="AG301" s="352">
        <v>6913</v>
      </c>
      <c r="AK301" s="352" t="s">
        <v>1766</v>
      </c>
      <c r="AL301" s="352" t="s">
        <v>1170</v>
      </c>
      <c r="AM301" s="352" t="s">
        <v>2894</v>
      </c>
      <c r="AS301" s="352">
        <v>1</v>
      </c>
      <c r="AT301" s="352">
        <v>0.68258700000000005</v>
      </c>
      <c r="AW301" s="352" t="s">
        <v>2893</v>
      </c>
    </row>
    <row r="302" spans="1:49">
      <c r="A302" s="352" t="s">
        <v>2387</v>
      </c>
      <c r="B302" s="352" t="s">
        <v>2882</v>
      </c>
      <c r="C302" s="352">
        <v>71</v>
      </c>
      <c r="D302" s="352" t="s">
        <v>410</v>
      </c>
      <c r="E302" s="352" t="s">
        <v>411</v>
      </c>
      <c r="F302" s="352">
        <v>0.77300000000000002</v>
      </c>
      <c r="G302" s="352" t="s">
        <v>630</v>
      </c>
      <c r="H302" s="352">
        <v>2441</v>
      </c>
      <c r="I302" s="352">
        <v>11.664</v>
      </c>
      <c r="N302" s="352">
        <v>10.8213195</v>
      </c>
      <c r="O302" s="352">
        <v>48.988999999999997</v>
      </c>
      <c r="P302" s="352">
        <v>48.619</v>
      </c>
      <c r="S302" s="352" t="s">
        <v>619</v>
      </c>
      <c r="T302" s="352">
        <v>0</v>
      </c>
      <c r="U302" s="352" t="s">
        <v>620</v>
      </c>
      <c r="V302" s="352" t="s">
        <v>1105</v>
      </c>
      <c r="X302" s="352" t="s">
        <v>1105</v>
      </c>
      <c r="Y302" s="352">
        <v>3</v>
      </c>
      <c r="Z302" s="352">
        <v>83</v>
      </c>
      <c r="AA302" s="352">
        <v>146.6</v>
      </c>
      <c r="AB302" s="352">
        <v>63.5</v>
      </c>
      <c r="AC302" s="352">
        <v>0.36899999999999999</v>
      </c>
      <c r="AG302" s="352">
        <v>1686</v>
      </c>
      <c r="AK302" s="352" t="s">
        <v>1961</v>
      </c>
      <c r="AL302" s="352" t="s">
        <v>1362</v>
      </c>
      <c r="AM302" s="352" t="s">
        <v>2895</v>
      </c>
      <c r="AS302" s="352">
        <v>0</v>
      </c>
      <c r="AT302" s="352">
        <v>0.69054850000000001</v>
      </c>
      <c r="AW302" s="352" t="s">
        <v>2893</v>
      </c>
    </row>
    <row r="303" spans="1:49">
      <c r="A303" s="352" t="s">
        <v>2388</v>
      </c>
      <c r="B303" s="352" t="s">
        <v>2882</v>
      </c>
      <c r="C303" s="352">
        <v>71</v>
      </c>
      <c r="D303" s="352" t="s">
        <v>410</v>
      </c>
      <c r="E303" s="352" t="s">
        <v>411</v>
      </c>
      <c r="F303" s="352">
        <v>0.77300000000000002</v>
      </c>
      <c r="G303" s="352" t="s">
        <v>634</v>
      </c>
      <c r="J303" s="352">
        <v>6614</v>
      </c>
      <c r="K303" s="352">
        <v>5.6970000000000001</v>
      </c>
      <c r="N303" s="352">
        <v>78.612333500000005</v>
      </c>
      <c r="O303" s="352">
        <v>189.97399999999999</v>
      </c>
      <c r="Q303" s="352">
        <v>186.95699999999999</v>
      </c>
      <c r="S303" s="352" t="s">
        <v>635</v>
      </c>
      <c r="T303" s="352">
        <v>89</v>
      </c>
      <c r="U303" s="352" t="s">
        <v>620</v>
      </c>
      <c r="V303" s="352" t="s">
        <v>1105</v>
      </c>
      <c r="X303" s="352" t="s">
        <v>1105</v>
      </c>
      <c r="Y303" s="352">
        <v>4</v>
      </c>
      <c r="Z303" s="352">
        <v>201.3</v>
      </c>
      <c r="AA303" s="352">
        <v>295</v>
      </c>
      <c r="AB303" s="352">
        <v>93.7</v>
      </c>
      <c r="AD303" s="352">
        <v>2.2280000000000002</v>
      </c>
      <c r="AE303" s="352">
        <v>0.78900000000000003</v>
      </c>
      <c r="AH303" s="352">
        <v>7986</v>
      </c>
      <c r="AI303" s="352">
        <v>9324</v>
      </c>
      <c r="AN303" s="352" t="s">
        <v>973</v>
      </c>
      <c r="AO303" s="352" t="s">
        <v>974</v>
      </c>
      <c r="AP303" s="352" t="s">
        <v>1847</v>
      </c>
      <c r="AS303" s="352">
        <v>0</v>
      </c>
      <c r="AU303" s="352">
        <v>1.1916895000000001</v>
      </c>
      <c r="AW303" s="352" t="s">
        <v>2893</v>
      </c>
    </row>
    <row r="304" spans="1:49">
      <c r="A304" s="352" t="s">
        <v>2389</v>
      </c>
      <c r="B304" s="352" t="s">
        <v>2882</v>
      </c>
      <c r="C304" s="352">
        <v>71</v>
      </c>
      <c r="D304" s="352" t="s">
        <v>410</v>
      </c>
      <c r="E304" s="352" t="s">
        <v>411</v>
      </c>
      <c r="F304" s="352">
        <v>0.77300000000000002</v>
      </c>
      <c r="J304" s="352">
        <v>6449</v>
      </c>
      <c r="K304" s="352">
        <v>-10.956</v>
      </c>
      <c r="O304" s="352">
        <v>184.03700000000001</v>
      </c>
      <c r="Q304" s="352">
        <v>181.15600000000001</v>
      </c>
      <c r="S304" s="352" t="s">
        <v>635</v>
      </c>
      <c r="T304" s="352">
        <v>89</v>
      </c>
      <c r="U304" s="352" t="s">
        <v>620</v>
      </c>
      <c r="V304" s="352" t="s">
        <v>1105</v>
      </c>
      <c r="X304" s="352" t="s">
        <v>1105</v>
      </c>
      <c r="Y304" s="352">
        <v>5</v>
      </c>
      <c r="Z304" s="352">
        <v>437.8</v>
      </c>
      <c r="AA304" s="352">
        <v>473</v>
      </c>
      <c r="AB304" s="352">
        <v>35.200000000000003</v>
      </c>
      <c r="AD304" s="352">
        <v>2.125</v>
      </c>
      <c r="AE304" s="352">
        <v>0.75700000000000001</v>
      </c>
      <c r="AH304" s="352">
        <v>7561</v>
      </c>
      <c r="AI304" s="352">
        <v>8980</v>
      </c>
      <c r="AN304" s="352" t="s">
        <v>736</v>
      </c>
      <c r="AO304" s="352" t="s">
        <v>829</v>
      </c>
      <c r="AP304" s="352" t="s">
        <v>2842</v>
      </c>
      <c r="AS304" s="352">
        <v>0</v>
      </c>
      <c r="AU304" s="352">
        <v>1.1728816</v>
      </c>
      <c r="AW304" s="352" t="s">
        <v>2893</v>
      </c>
    </row>
    <row r="305" spans="1:49">
      <c r="A305" s="352" t="s">
        <v>2390</v>
      </c>
      <c r="B305" s="352" t="s">
        <v>2882</v>
      </c>
      <c r="C305" s="352">
        <v>71</v>
      </c>
      <c r="D305" s="352" t="s">
        <v>410</v>
      </c>
      <c r="E305" s="352" t="s">
        <v>411</v>
      </c>
      <c r="F305" s="352">
        <v>0.77300000000000002</v>
      </c>
      <c r="J305" s="352">
        <v>6445</v>
      </c>
      <c r="K305" s="352">
        <v>-11.5</v>
      </c>
      <c r="O305" s="352">
        <v>184.28700000000001</v>
      </c>
      <c r="Q305" s="352">
        <v>181.40299999999999</v>
      </c>
      <c r="S305" s="352" t="s">
        <v>635</v>
      </c>
      <c r="T305" s="352">
        <v>89</v>
      </c>
      <c r="U305" s="352" t="s">
        <v>620</v>
      </c>
      <c r="V305" s="352" t="s">
        <v>1105</v>
      </c>
      <c r="X305" s="352" t="s">
        <v>1105</v>
      </c>
      <c r="Y305" s="352">
        <v>6</v>
      </c>
      <c r="Z305" s="352">
        <v>488.1</v>
      </c>
      <c r="AA305" s="352">
        <v>523.29999999999995</v>
      </c>
      <c r="AB305" s="352">
        <v>35.200000000000003</v>
      </c>
      <c r="AD305" s="352">
        <v>2.1259999999999999</v>
      </c>
      <c r="AE305" s="352">
        <v>0.75700000000000001</v>
      </c>
      <c r="AH305" s="352">
        <v>7553</v>
      </c>
      <c r="AI305" s="352">
        <v>8966</v>
      </c>
      <c r="AN305" s="352" t="s">
        <v>721</v>
      </c>
      <c r="AO305" s="352" t="s">
        <v>722</v>
      </c>
      <c r="AP305" s="352" t="s">
        <v>1598</v>
      </c>
      <c r="AS305" s="352">
        <v>1</v>
      </c>
      <c r="AU305" s="352">
        <v>1.1722485</v>
      </c>
      <c r="AW305" s="352" t="s">
        <v>2893</v>
      </c>
    </row>
    <row r="306" spans="1:49">
      <c r="A306" s="352" t="s">
        <v>2391</v>
      </c>
      <c r="B306" s="352" t="s">
        <v>2882</v>
      </c>
      <c r="C306" s="352">
        <v>72</v>
      </c>
      <c r="D306" s="352" t="s">
        <v>410</v>
      </c>
      <c r="E306" s="352" t="s">
        <v>411</v>
      </c>
      <c r="F306" s="352">
        <v>0.77300000000000002</v>
      </c>
      <c r="L306" s="352">
        <v>22938</v>
      </c>
      <c r="M306" s="352">
        <v>9.6</v>
      </c>
      <c r="O306" s="352">
        <v>133.34700000000001</v>
      </c>
      <c r="R306" s="352">
        <v>126.98</v>
      </c>
      <c r="S306" s="352" t="s">
        <v>645</v>
      </c>
      <c r="T306" s="352">
        <v>0</v>
      </c>
      <c r="U306" s="352" t="s">
        <v>646</v>
      </c>
      <c r="V306" s="352" t="s">
        <v>673</v>
      </c>
      <c r="X306" s="352" t="s">
        <v>675</v>
      </c>
      <c r="Y306" s="352">
        <v>1</v>
      </c>
      <c r="Z306" s="352">
        <v>29.5</v>
      </c>
      <c r="AA306" s="352">
        <v>83.4</v>
      </c>
      <c r="AB306" s="352">
        <v>53.9</v>
      </c>
      <c r="AF306" s="352">
        <v>6.367</v>
      </c>
      <c r="AJ306" s="352">
        <v>4578</v>
      </c>
      <c r="AQ306" s="352" t="s">
        <v>1162</v>
      </c>
      <c r="AR306" s="352" t="s">
        <v>2896</v>
      </c>
      <c r="AS306" s="352">
        <v>1</v>
      </c>
      <c r="AV306" s="352">
        <v>5.0142888000000001</v>
      </c>
      <c r="AW306" s="352" t="s">
        <v>2897</v>
      </c>
    </row>
    <row r="307" spans="1:49">
      <c r="A307" s="352" t="s">
        <v>2392</v>
      </c>
      <c r="B307" s="352" t="s">
        <v>2882</v>
      </c>
      <c r="C307" s="352">
        <v>72</v>
      </c>
      <c r="D307" s="352" t="s">
        <v>410</v>
      </c>
      <c r="E307" s="352" t="s">
        <v>411</v>
      </c>
      <c r="F307" s="352">
        <v>0.77300000000000002</v>
      </c>
      <c r="G307" s="352" t="s">
        <v>764</v>
      </c>
      <c r="L307" s="352">
        <v>2677</v>
      </c>
      <c r="M307" s="352">
        <v>4.7750000000000004</v>
      </c>
      <c r="O307" s="352">
        <v>4.5510000000000002</v>
      </c>
      <c r="R307" s="352">
        <v>4.335</v>
      </c>
      <c r="S307" s="352" t="s">
        <v>645</v>
      </c>
      <c r="T307" s="352">
        <v>0</v>
      </c>
      <c r="U307" s="352" t="s">
        <v>646</v>
      </c>
      <c r="V307" s="352" t="s">
        <v>673</v>
      </c>
      <c r="X307" s="352" t="s">
        <v>675</v>
      </c>
      <c r="Y307" s="352">
        <v>2</v>
      </c>
      <c r="Z307" s="352">
        <v>233</v>
      </c>
      <c r="AA307" s="352">
        <v>261</v>
      </c>
      <c r="AB307" s="352">
        <v>28</v>
      </c>
      <c r="AF307" s="352">
        <v>0.216</v>
      </c>
      <c r="AJ307" s="352">
        <v>539</v>
      </c>
      <c r="AQ307" s="352" t="s">
        <v>1391</v>
      </c>
      <c r="AR307" s="352" t="s">
        <v>2892</v>
      </c>
      <c r="AS307" s="352">
        <v>0</v>
      </c>
      <c r="AV307" s="352">
        <v>4.9923029000000003</v>
      </c>
      <c r="AW307" s="352" t="s">
        <v>2897</v>
      </c>
    </row>
    <row r="308" spans="1:49">
      <c r="A308" s="352" t="s">
        <v>2396</v>
      </c>
      <c r="B308" s="352" t="s">
        <v>2882</v>
      </c>
      <c r="C308" s="352">
        <v>72</v>
      </c>
      <c r="D308" s="352" t="s">
        <v>410</v>
      </c>
      <c r="E308" s="352" t="s">
        <v>411</v>
      </c>
      <c r="F308" s="352">
        <v>0.77300000000000002</v>
      </c>
      <c r="L308" s="352">
        <v>22814</v>
      </c>
      <c r="M308" s="352">
        <v>9.9610000000000003</v>
      </c>
      <c r="O308" s="352">
        <v>130.827</v>
      </c>
      <c r="R308" s="352">
        <v>124.578</v>
      </c>
      <c r="S308" s="352" t="s">
        <v>645</v>
      </c>
      <c r="T308" s="352">
        <v>0</v>
      </c>
      <c r="U308" s="352" t="s">
        <v>646</v>
      </c>
      <c r="V308" s="352" t="s">
        <v>673</v>
      </c>
      <c r="X308" s="352" t="s">
        <v>675</v>
      </c>
      <c r="Y308" s="352">
        <v>3</v>
      </c>
      <c r="Z308" s="352">
        <v>412.8</v>
      </c>
      <c r="AA308" s="352">
        <v>465.2</v>
      </c>
      <c r="AB308" s="352">
        <v>52.5</v>
      </c>
      <c r="AF308" s="352">
        <v>6.2489999999999997</v>
      </c>
      <c r="AJ308" s="352">
        <v>4552</v>
      </c>
      <c r="AQ308" s="352" t="s">
        <v>985</v>
      </c>
      <c r="AR308" s="352" t="s">
        <v>2898</v>
      </c>
      <c r="AS308" s="352">
        <v>0</v>
      </c>
      <c r="AV308" s="352">
        <v>5.0159342999999996</v>
      </c>
      <c r="AW308" s="352" t="s">
        <v>2897</v>
      </c>
    </row>
    <row r="309" spans="1:49">
      <c r="A309" s="352" t="s">
        <v>2398</v>
      </c>
      <c r="B309" s="352" t="s">
        <v>2882</v>
      </c>
      <c r="C309" s="352">
        <v>73</v>
      </c>
      <c r="D309" s="352" t="s">
        <v>412</v>
      </c>
      <c r="E309" s="352" t="s">
        <v>413</v>
      </c>
      <c r="F309" s="352">
        <v>0.79</v>
      </c>
      <c r="H309" s="352">
        <v>10116</v>
      </c>
      <c r="I309" s="352">
        <v>0.44500000000000001</v>
      </c>
      <c r="O309" s="352">
        <v>185.333</v>
      </c>
      <c r="P309" s="352">
        <v>183.95099999999999</v>
      </c>
      <c r="S309" s="352" t="s">
        <v>619</v>
      </c>
      <c r="T309" s="352">
        <v>0</v>
      </c>
      <c r="U309" s="352" t="s">
        <v>620</v>
      </c>
      <c r="V309" s="352" t="s">
        <v>1105</v>
      </c>
      <c r="X309" s="352" t="s">
        <v>1105</v>
      </c>
      <c r="Y309" s="352">
        <v>1</v>
      </c>
      <c r="Z309" s="352">
        <v>13.2</v>
      </c>
      <c r="AA309" s="352">
        <v>38.4</v>
      </c>
      <c r="AB309" s="352">
        <v>25.2</v>
      </c>
      <c r="AC309" s="352">
        <v>1.3819999999999999</v>
      </c>
      <c r="AG309" s="352">
        <v>6906</v>
      </c>
      <c r="AK309" s="352" t="s">
        <v>1461</v>
      </c>
      <c r="AL309" s="352" t="s">
        <v>1423</v>
      </c>
      <c r="AM309" s="352" t="s">
        <v>2899</v>
      </c>
      <c r="AS309" s="352">
        <v>0</v>
      </c>
      <c r="AT309" s="352">
        <v>0.6828883</v>
      </c>
      <c r="AW309" s="352" t="s">
        <v>2900</v>
      </c>
    </row>
    <row r="310" spans="1:49">
      <c r="A310" s="352" t="s">
        <v>2400</v>
      </c>
      <c r="B310" s="352" t="s">
        <v>2882</v>
      </c>
      <c r="C310" s="352">
        <v>73</v>
      </c>
      <c r="D310" s="352" t="s">
        <v>412</v>
      </c>
      <c r="E310" s="352" t="s">
        <v>413</v>
      </c>
      <c r="F310" s="352">
        <v>0.79</v>
      </c>
      <c r="H310" s="352">
        <v>10118</v>
      </c>
      <c r="I310" s="352">
        <v>0</v>
      </c>
      <c r="O310" s="352">
        <v>185.96600000000001</v>
      </c>
      <c r="P310" s="352">
        <v>184.58</v>
      </c>
      <c r="S310" s="352" t="s">
        <v>619</v>
      </c>
      <c r="T310" s="352">
        <v>0</v>
      </c>
      <c r="U310" s="352" t="s">
        <v>620</v>
      </c>
      <c r="V310" s="352" t="s">
        <v>1105</v>
      </c>
      <c r="X310" s="352" t="s">
        <v>1105</v>
      </c>
      <c r="Y310" s="352">
        <v>2</v>
      </c>
      <c r="Z310" s="352">
        <v>53.5</v>
      </c>
      <c r="AA310" s="352">
        <v>78.599999999999994</v>
      </c>
      <c r="AB310" s="352">
        <v>25.2</v>
      </c>
      <c r="AC310" s="352">
        <v>1.3859999999999999</v>
      </c>
      <c r="AG310" s="352">
        <v>6904</v>
      </c>
      <c r="AK310" s="352" t="s">
        <v>1766</v>
      </c>
      <c r="AL310" s="352" t="s">
        <v>1170</v>
      </c>
      <c r="AM310" s="352" t="s">
        <v>2901</v>
      </c>
      <c r="AS310" s="352">
        <v>1</v>
      </c>
      <c r="AT310" s="352">
        <v>0.68258459999999999</v>
      </c>
      <c r="AW310" s="352" t="s">
        <v>2900</v>
      </c>
    </row>
    <row r="311" spans="1:49">
      <c r="A311" s="352" t="s">
        <v>2403</v>
      </c>
      <c r="B311" s="352" t="s">
        <v>2882</v>
      </c>
      <c r="C311" s="352">
        <v>73</v>
      </c>
      <c r="D311" s="352" t="s">
        <v>412</v>
      </c>
      <c r="E311" s="352" t="s">
        <v>413</v>
      </c>
      <c r="F311" s="352">
        <v>0.79</v>
      </c>
      <c r="G311" s="352" t="s">
        <v>630</v>
      </c>
      <c r="H311" s="352">
        <v>2296</v>
      </c>
      <c r="I311" s="352">
        <v>3.3330000000000002</v>
      </c>
      <c r="N311" s="352">
        <v>9.8494138000000007</v>
      </c>
      <c r="O311" s="352">
        <v>45.569000000000003</v>
      </c>
      <c r="P311" s="352">
        <v>45.228999999999999</v>
      </c>
      <c r="S311" s="352" t="s">
        <v>619</v>
      </c>
      <c r="T311" s="352">
        <v>0</v>
      </c>
      <c r="U311" s="352" t="s">
        <v>620</v>
      </c>
      <c r="V311" s="352" t="s">
        <v>1105</v>
      </c>
      <c r="X311" s="352" t="s">
        <v>1105</v>
      </c>
      <c r="Y311" s="352">
        <v>3</v>
      </c>
      <c r="Z311" s="352">
        <v>83</v>
      </c>
      <c r="AA311" s="352">
        <v>145.30000000000001</v>
      </c>
      <c r="AB311" s="352">
        <v>62.3</v>
      </c>
      <c r="AC311" s="352">
        <v>0.34100000000000003</v>
      </c>
      <c r="AG311" s="352">
        <v>1573</v>
      </c>
      <c r="AK311" s="352" t="s">
        <v>1378</v>
      </c>
      <c r="AL311" s="352" t="s">
        <v>1956</v>
      </c>
      <c r="AM311" s="352" t="s">
        <v>2902</v>
      </c>
      <c r="AS311" s="352">
        <v>0</v>
      </c>
      <c r="AT311" s="352">
        <v>0.68485940000000001</v>
      </c>
      <c r="AW311" s="352" t="s">
        <v>2900</v>
      </c>
    </row>
    <row r="312" spans="1:49">
      <c r="A312" s="352" t="s">
        <v>2405</v>
      </c>
      <c r="B312" s="352" t="s">
        <v>2882</v>
      </c>
      <c r="C312" s="352">
        <v>73</v>
      </c>
      <c r="D312" s="352" t="s">
        <v>412</v>
      </c>
      <c r="E312" s="352" t="s">
        <v>413</v>
      </c>
      <c r="F312" s="352">
        <v>0.79</v>
      </c>
      <c r="G312" s="352" t="s">
        <v>634</v>
      </c>
      <c r="J312" s="352">
        <v>5301</v>
      </c>
      <c r="K312" s="352">
        <v>5.2750000000000004</v>
      </c>
      <c r="N312" s="352">
        <v>60.229143700000002</v>
      </c>
      <c r="O312" s="352">
        <v>148.75</v>
      </c>
      <c r="Q312" s="352">
        <v>146.38900000000001</v>
      </c>
      <c r="S312" s="352" t="s">
        <v>635</v>
      </c>
      <c r="T312" s="352">
        <v>89</v>
      </c>
      <c r="U312" s="352" t="s">
        <v>620</v>
      </c>
      <c r="V312" s="352" t="s">
        <v>1105</v>
      </c>
      <c r="X312" s="352" t="s">
        <v>1105</v>
      </c>
      <c r="Y312" s="352">
        <v>4</v>
      </c>
      <c r="Z312" s="352">
        <v>201.9</v>
      </c>
      <c r="AA312" s="352">
        <v>291.89999999999998</v>
      </c>
      <c r="AB312" s="352">
        <v>89.9</v>
      </c>
      <c r="AD312" s="352">
        <v>1.744</v>
      </c>
      <c r="AE312" s="352">
        <v>0.61799999999999999</v>
      </c>
      <c r="AH312" s="352">
        <v>6380</v>
      </c>
      <c r="AI312" s="352">
        <v>7473</v>
      </c>
      <c r="AN312" s="352" t="s">
        <v>666</v>
      </c>
      <c r="AO312" s="352" t="s">
        <v>643</v>
      </c>
      <c r="AP312" s="352" t="s">
        <v>2903</v>
      </c>
      <c r="AS312" s="352">
        <v>0</v>
      </c>
      <c r="AU312" s="352">
        <v>1.1912834000000001</v>
      </c>
      <c r="AW312" s="352" t="s">
        <v>2900</v>
      </c>
    </row>
    <row r="313" spans="1:49">
      <c r="A313" s="352" t="s">
        <v>2406</v>
      </c>
      <c r="B313" s="352" t="s">
        <v>2882</v>
      </c>
      <c r="C313" s="352">
        <v>73</v>
      </c>
      <c r="D313" s="352" t="s">
        <v>412</v>
      </c>
      <c r="E313" s="352" t="s">
        <v>413</v>
      </c>
      <c r="F313" s="352">
        <v>0.79</v>
      </c>
      <c r="J313" s="352">
        <v>6451</v>
      </c>
      <c r="K313" s="352">
        <v>-10.882999999999999</v>
      </c>
      <c r="O313" s="352">
        <v>183.83199999999999</v>
      </c>
      <c r="Q313" s="352">
        <v>180.953</v>
      </c>
      <c r="S313" s="352" t="s">
        <v>635</v>
      </c>
      <c r="T313" s="352">
        <v>89</v>
      </c>
      <c r="U313" s="352" t="s">
        <v>620</v>
      </c>
      <c r="V313" s="352" t="s">
        <v>1105</v>
      </c>
      <c r="X313" s="352" t="s">
        <v>1105</v>
      </c>
      <c r="Y313" s="352">
        <v>5</v>
      </c>
      <c r="Z313" s="352">
        <v>437.8</v>
      </c>
      <c r="AA313" s="352">
        <v>473</v>
      </c>
      <c r="AB313" s="352">
        <v>35.200000000000003</v>
      </c>
      <c r="AD313" s="352">
        <v>2.1230000000000002</v>
      </c>
      <c r="AE313" s="352">
        <v>0.75600000000000001</v>
      </c>
      <c r="AH313" s="352">
        <v>7564</v>
      </c>
      <c r="AI313" s="352">
        <v>8984</v>
      </c>
      <c r="AN313" s="352" t="s">
        <v>832</v>
      </c>
      <c r="AO313" s="352" t="s">
        <v>1131</v>
      </c>
      <c r="AP313" s="352" t="s">
        <v>1715</v>
      </c>
      <c r="AS313" s="352">
        <v>0</v>
      </c>
      <c r="AU313" s="352">
        <v>1.1730266</v>
      </c>
      <c r="AW313" s="352" t="s">
        <v>2900</v>
      </c>
    </row>
    <row r="314" spans="1:49">
      <c r="A314" s="352" t="s">
        <v>2408</v>
      </c>
      <c r="B314" s="352" t="s">
        <v>2882</v>
      </c>
      <c r="C314" s="352">
        <v>73</v>
      </c>
      <c r="D314" s="352" t="s">
        <v>412</v>
      </c>
      <c r="E314" s="352" t="s">
        <v>413</v>
      </c>
      <c r="F314" s="352">
        <v>0.79</v>
      </c>
      <c r="J314" s="352">
        <v>6443</v>
      </c>
      <c r="K314" s="352">
        <v>-11.5</v>
      </c>
      <c r="O314" s="352">
        <v>184.17699999999999</v>
      </c>
      <c r="Q314" s="352">
        <v>181.29400000000001</v>
      </c>
      <c r="S314" s="352" t="s">
        <v>635</v>
      </c>
      <c r="T314" s="352">
        <v>89</v>
      </c>
      <c r="U314" s="352" t="s">
        <v>620</v>
      </c>
      <c r="V314" s="352" t="s">
        <v>1105</v>
      </c>
      <c r="X314" s="352" t="s">
        <v>1105</v>
      </c>
      <c r="Y314" s="352">
        <v>6</v>
      </c>
      <c r="Z314" s="352">
        <v>488.1</v>
      </c>
      <c r="AA314" s="352">
        <v>523.29999999999995</v>
      </c>
      <c r="AB314" s="352">
        <v>35.200000000000003</v>
      </c>
      <c r="AD314" s="352">
        <v>2.125</v>
      </c>
      <c r="AE314" s="352">
        <v>0.75700000000000001</v>
      </c>
      <c r="AH314" s="352">
        <v>7552</v>
      </c>
      <c r="AI314" s="352">
        <v>8966</v>
      </c>
      <c r="AN314" s="352" t="s">
        <v>832</v>
      </c>
      <c r="AO314" s="352" t="s">
        <v>667</v>
      </c>
      <c r="AP314" s="352" t="s">
        <v>2904</v>
      </c>
      <c r="AS314" s="352">
        <v>1</v>
      </c>
      <c r="AU314" s="352">
        <v>1.1723109</v>
      </c>
      <c r="AW314" s="352" t="s">
        <v>2900</v>
      </c>
    </row>
    <row r="315" spans="1:49">
      <c r="A315" s="352" t="s">
        <v>2409</v>
      </c>
      <c r="B315" s="352" t="s">
        <v>2882</v>
      </c>
      <c r="C315" s="352">
        <v>74</v>
      </c>
      <c r="D315" s="352" t="s">
        <v>412</v>
      </c>
      <c r="E315" s="352" t="s">
        <v>413</v>
      </c>
      <c r="F315" s="352">
        <v>0.79</v>
      </c>
      <c r="L315" s="352">
        <v>22953</v>
      </c>
      <c r="M315" s="352">
        <v>9.6</v>
      </c>
      <c r="O315" s="352">
        <v>133.69399999999999</v>
      </c>
      <c r="R315" s="352">
        <v>127.309</v>
      </c>
      <c r="S315" s="352" t="s">
        <v>645</v>
      </c>
      <c r="T315" s="352">
        <v>0</v>
      </c>
      <c r="U315" s="352" t="s">
        <v>646</v>
      </c>
      <c r="V315" s="352" t="s">
        <v>673</v>
      </c>
      <c r="X315" s="352" t="s">
        <v>675</v>
      </c>
      <c r="Y315" s="352">
        <v>1</v>
      </c>
      <c r="Z315" s="352">
        <v>29.5</v>
      </c>
      <c r="AA315" s="352">
        <v>83.4</v>
      </c>
      <c r="AB315" s="352">
        <v>53.9</v>
      </c>
      <c r="AF315" s="352">
        <v>6.3849999999999998</v>
      </c>
      <c r="AJ315" s="352">
        <v>4580</v>
      </c>
      <c r="AQ315" s="352" t="s">
        <v>2905</v>
      </c>
      <c r="AR315" s="352" t="s">
        <v>2906</v>
      </c>
      <c r="AS315" s="352">
        <v>1</v>
      </c>
      <c r="AV315" s="352">
        <v>5.0151763000000003</v>
      </c>
      <c r="AW315" s="352" t="s">
        <v>2907</v>
      </c>
    </row>
    <row r="316" spans="1:49">
      <c r="A316" s="352" t="s">
        <v>2410</v>
      </c>
      <c r="B316" s="352" t="s">
        <v>2882</v>
      </c>
      <c r="C316" s="352">
        <v>74</v>
      </c>
      <c r="D316" s="352" t="s">
        <v>412</v>
      </c>
      <c r="E316" s="352" t="s">
        <v>413</v>
      </c>
      <c r="F316" s="352">
        <v>0.79</v>
      </c>
      <c r="G316" s="352" t="s">
        <v>764</v>
      </c>
      <c r="L316" s="352">
        <v>7141</v>
      </c>
      <c r="M316" s="352">
        <v>19.088999999999999</v>
      </c>
      <c r="O316" s="352">
        <v>12.568</v>
      </c>
      <c r="R316" s="352">
        <v>11.962999999999999</v>
      </c>
      <c r="S316" s="352" t="s">
        <v>645</v>
      </c>
      <c r="T316" s="352">
        <v>0</v>
      </c>
      <c r="U316" s="352" t="s">
        <v>646</v>
      </c>
      <c r="V316" s="352" t="s">
        <v>673</v>
      </c>
      <c r="X316" s="352" t="s">
        <v>675</v>
      </c>
      <c r="Y316" s="352">
        <v>2</v>
      </c>
      <c r="Z316" s="352">
        <v>230.9</v>
      </c>
      <c r="AA316" s="352">
        <v>264.2</v>
      </c>
      <c r="AB316" s="352">
        <v>33.200000000000003</v>
      </c>
      <c r="AF316" s="352">
        <v>0.60499999999999998</v>
      </c>
      <c r="AJ316" s="352">
        <v>1418</v>
      </c>
      <c r="AQ316" s="352" t="s">
        <v>1669</v>
      </c>
      <c r="AR316" s="352" t="s">
        <v>2908</v>
      </c>
      <c r="AS316" s="352">
        <v>0</v>
      </c>
      <c r="AV316" s="352">
        <v>5.0584226000000001</v>
      </c>
      <c r="AW316" s="352" t="s">
        <v>2907</v>
      </c>
    </row>
    <row r="317" spans="1:49">
      <c r="A317" s="352" t="s">
        <v>2414</v>
      </c>
      <c r="B317" s="352" t="s">
        <v>2882</v>
      </c>
      <c r="C317" s="352">
        <v>74</v>
      </c>
      <c r="D317" s="352" t="s">
        <v>412</v>
      </c>
      <c r="E317" s="352" t="s">
        <v>413</v>
      </c>
      <c r="F317" s="352">
        <v>0.79</v>
      </c>
      <c r="L317" s="352">
        <v>22876</v>
      </c>
      <c r="M317" s="352">
        <v>9.8510000000000009</v>
      </c>
      <c r="O317" s="352">
        <v>131.27000000000001</v>
      </c>
      <c r="R317" s="352">
        <v>124.999</v>
      </c>
      <c r="S317" s="352" t="s">
        <v>645</v>
      </c>
      <c r="T317" s="352">
        <v>0</v>
      </c>
      <c r="U317" s="352" t="s">
        <v>646</v>
      </c>
      <c r="V317" s="352" t="s">
        <v>673</v>
      </c>
      <c r="X317" s="352" t="s">
        <v>675</v>
      </c>
      <c r="Y317" s="352">
        <v>3</v>
      </c>
      <c r="Z317" s="352">
        <v>412.8</v>
      </c>
      <c r="AA317" s="352">
        <v>465.2</v>
      </c>
      <c r="AB317" s="352">
        <v>52.5</v>
      </c>
      <c r="AF317" s="352">
        <v>6.27</v>
      </c>
      <c r="AJ317" s="352">
        <v>4563</v>
      </c>
      <c r="AQ317" s="352" t="s">
        <v>1738</v>
      </c>
      <c r="AR317" s="352" t="s">
        <v>2909</v>
      </c>
      <c r="AS317" s="352">
        <v>0</v>
      </c>
      <c r="AV317" s="352">
        <v>5.0163200999999997</v>
      </c>
      <c r="AW317" s="352" t="s">
        <v>2907</v>
      </c>
    </row>
    <row r="318" spans="1:49">
      <c r="A318" s="352" t="s">
        <v>2416</v>
      </c>
      <c r="B318" s="352" t="s">
        <v>2882</v>
      </c>
      <c r="C318" s="352">
        <v>75</v>
      </c>
      <c r="D318" s="352" t="s">
        <v>414</v>
      </c>
      <c r="E318" s="352" t="s">
        <v>415</v>
      </c>
      <c r="F318" s="352">
        <v>0.77600000000000002</v>
      </c>
      <c r="H318" s="352">
        <v>10103</v>
      </c>
      <c r="I318" s="352">
        <v>0.44800000000000001</v>
      </c>
      <c r="O318" s="352">
        <v>185.06299999999999</v>
      </c>
      <c r="P318" s="352">
        <v>183.68299999999999</v>
      </c>
      <c r="S318" s="352" t="s">
        <v>619</v>
      </c>
      <c r="T318" s="352">
        <v>0</v>
      </c>
      <c r="U318" s="352" t="s">
        <v>620</v>
      </c>
      <c r="V318" s="352" t="s">
        <v>1105</v>
      </c>
      <c r="X318" s="352" t="s">
        <v>1105</v>
      </c>
      <c r="Y318" s="352">
        <v>1</v>
      </c>
      <c r="Z318" s="352">
        <v>13.2</v>
      </c>
      <c r="AA318" s="352">
        <v>38.4</v>
      </c>
      <c r="AB318" s="352">
        <v>25.2</v>
      </c>
      <c r="AC318" s="352">
        <v>1.38</v>
      </c>
      <c r="AG318" s="352">
        <v>6898</v>
      </c>
      <c r="AK318" s="352" t="s">
        <v>1373</v>
      </c>
      <c r="AL318" s="352" t="s">
        <v>1423</v>
      </c>
      <c r="AM318" s="352" t="s">
        <v>1940</v>
      </c>
      <c r="AS318" s="352">
        <v>0</v>
      </c>
      <c r="AT318" s="352">
        <v>0.68290919999999999</v>
      </c>
      <c r="AW318" s="352" t="s">
        <v>2910</v>
      </c>
    </row>
    <row r="319" spans="1:49">
      <c r="A319" s="352" t="s">
        <v>2418</v>
      </c>
      <c r="B319" s="352" t="s">
        <v>2882</v>
      </c>
      <c r="C319" s="352">
        <v>75</v>
      </c>
      <c r="D319" s="352" t="s">
        <v>414</v>
      </c>
      <c r="E319" s="352" t="s">
        <v>415</v>
      </c>
      <c r="F319" s="352">
        <v>0.77600000000000002</v>
      </c>
      <c r="H319" s="352">
        <v>10120</v>
      </c>
      <c r="I319" s="352">
        <v>0</v>
      </c>
      <c r="O319" s="352">
        <v>185.78800000000001</v>
      </c>
      <c r="P319" s="352">
        <v>184.404</v>
      </c>
      <c r="S319" s="352" t="s">
        <v>619</v>
      </c>
      <c r="T319" s="352">
        <v>0</v>
      </c>
      <c r="U319" s="352" t="s">
        <v>620</v>
      </c>
      <c r="V319" s="352" t="s">
        <v>1105</v>
      </c>
      <c r="X319" s="352" t="s">
        <v>1105</v>
      </c>
      <c r="Y319" s="352">
        <v>2</v>
      </c>
      <c r="Z319" s="352">
        <v>53.5</v>
      </c>
      <c r="AA319" s="352">
        <v>78.599999999999994</v>
      </c>
      <c r="AB319" s="352">
        <v>25.2</v>
      </c>
      <c r="AC319" s="352">
        <v>1.385</v>
      </c>
      <c r="AG319" s="352">
        <v>6904</v>
      </c>
      <c r="AK319" s="352" t="s">
        <v>1766</v>
      </c>
      <c r="AL319" s="352" t="s">
        <v>1170</v>
      </c>
      <c r="AM319" s="352" t="s">
        <v>2911</v>
      </c>
      <c r="AS319" s="352">
        <v>1</v>
      </c>
      <c r="AT319" s="352">
        <v>0.68260319999999997</v>
      </c>
      <c r="AW319" s="352" t="s">
        <v>2910</v>
      </c>
    </row>
    <row r="320" spans="1:49">
      <c r="A320" s="352" t="s">
        <v>2421</v>
      </c>
      <c r="B320" s="352" t="s">
        <v>2882</v>
      </c>
      <c r="C320" s="352">
        <v>75</v>
      </c>
      <c r="D320" s="352" t="s">
        <v>414</v>
      </c>
      <c r="E320" s="352" t="s">
        <v>415</v>
      </c>
      <c r="F320" s="352">
        <v>0.77600000000000002</v>
      </c>
      <c r="G320" s="352" t="s">
        <v>630</v>
      </c>
      <c r="H320" s="352">
        <v>1755</v>
      </c>
      <c r="I320" s="352">
        <v>5.641</v>
      </c>
      <c r="N320" s="352">
        <v>7.6878542999999997</v>
      </c>
      <c r="O320" s="352">
        <v>34.938000000000002</v>
      </c>
      <c r="P320" s="352">
        <v>34.677</v>
      </c>
      <c r="S320" s="352" t="s">
        <v>619</v>
      </c>
      <c r="T320" s="352">
        <v>0</v>
      </c>
      <c r="U320" s="352" t="s">
        <v>620</v>
      </c>
      <c r="V320" s="352" t="s">
        <v>1105</v>
      </c>
      <c r="X320" s="352" t="s">
        <v>1105</v>
      </c>
      <c r="Y320" s="352">
        <v>3</v>
      </c>
      <c r="Z320" s="352">
        <v>83.7</v>
      </c>
      <c r="AA320" s="352">
        <v>144</v>
      </c>
      <c r="AB320" s="352">
        <v>60.4</v>
      </c>
      <c r="AC320" s="352">
        <v>0.26200000000000001</v>
      </c>
      <c r="AG320" s="352">
        <v>1205</v>
      </c>
      <c r="AK320" s="352" t="s">
        <v>1961</v>
      </c>
      <c r="AL320" s="352" t="s">
        <v>1362</v>
      </c>
      <c r="AM320" s="352" t="s">
        <v>2912</v>
      </c>
      <c r="AS320" s="352">
        <v>0</v>
      </c>
      <c r="AT320" s="352">
        <v>0.6864538</v>
      </c>
      <c r="AW320" s="352" t="s">
        <v>2910</v>
      </c>
    </row>
    <row r="321" spans="1:49">
      <c r="A321" s="352" t="s">
        <v>2422</v>
      </c>
      <c r="B321" s="352" t="s">
        <v>2882</v>
      </c>
      <c r="C321" s="352">
        <v>75</v>
      </c>
      <c r="D321" s="352" t="s">
        <v>414</v>
      </c>
      <c r="E321" s="352" t="s">
        <v>415</v>
      </c>
      <c r="F321" s="352">
        <v>0.77600000000000002</v>
      </c>
      <c r="G321" s="352" t="s">
        <v>634</v>
      </c>
      <c r="J321" s="352">
        <v>6112</v>
      </c>
      <c r="K321" s="352">
        <v>9.0649999999999995</v>
      </c>
      <c r="N321" s="352">
        <v>71.088258100000004</v>
      </c>
      <c r="O321" s="352">
        <v>172.458</v>
      </c>
      <c r="Q321" s="352">
        <v>169.71299999999999</v>
      </c>
      <c r="S321" s="352" t="s">
        <v>635</v>
      </c>
      <c r="T321" s="352">
        <v>89</v>
      </c>
      <c r="U321" s="352" t="s">
        <v>620</v>
      </c>
      <c r="V321" s="352" t="s">
        <v>1105</v>
      </c>
      <c r="X321" s="352" t="s">
        <v>1105</v>
      </c>
      <c r="Y321" s="352">
        <v>4</v>
      </c>
      <c r="Z321" s="352">
        <v>201.3</v>
      </c>
      <c r="AA321" s="352">
        <v>293.7</v>
      </c>
      <c r="AB321" s="352">
        <v>92.5</v>
      </c>
      <c r="AD321" s="352">
        <v>2.0289999999999999</v>
      </c>
      <c r="AE321" s="352">
        <v>0.71599999999999997</v>
      </c>
      <c r="AH321" s="352">
        <v>7388</v>
      </c>
      <c r="AI321" s="352">
        <v>8615</v>
      </c>
      <c r="AN321" s="352" t="s">
        <v>973</v>
      </c>
      <c r="AO321" s="352" t="s">
        <v>1133</v>
      </c>
      <c r="AP321" s="352" t="s">
        <v>2913</v>
      </c>
      <c r="AS321" s="352">
        <v>0</v>
      </c>
      <c r="AU321" s="352">
        <v>1.1954909</v>
      </c>
      <c r="AW321" s="352" t="s">
        <v>2910</v>
      </c>
    </row>
    <row r="322" spans="1:49">
      <c r="A322" s="352" t="s">
        <v>2424</v>
      </c>
      <c r="B322" s="352" t="s">
        <v>2882</v>
      </c>
      <c r="C322" s="352">
        <v>75</v>
      </c>
      <c r="D322" s="352" t="s">
        <v>414</v>
      </c>
      <c r="E322" s="352" t="s">
        <v>415</v>
      </c>
      <c r="F322" s="352">
        <v>0.77600000000000002</v>
      </c>
      <c r="J322" s="352">
        <v>6433</v>
      </c>
      <c r="K322" s="352">
        <v>-10.928000000000001</v>
      </c>
      <c r="O322" s="352">
        <v>183.68100000000001</v>
      </c>
      <c r="Q322" s="352">
        <v>180.80500000000001</v>
      </c>
      <c r="S322" s="352" t="s">
        <v>635</v>
      </c>
      <c r="T322" s="352">
        <v>89</v>
      </c>
      <c r="U322" s="352" t="s">
        <v>620</v>
      </c>
      <c r="V322" s="352" t="s">
        <v>1105</v>
      </c>
      <c r="X322" s="352" t="s">
        <v>1105</v>
      </c>
      <c r="Y322" s="352">
        <v>5</v>
      </c>
      <c r="Z322" s="352">
        <v>437.8</v>
      </c>
      <c r="AA322" s="352">
        <v>473</v>
      </c>
      <c r="AB322" s="352">
        <v>35.200000000000003</v>
      </c>
      <c r="AD322" s="352">
        <v>2.121</v>
      </c>
      <c r="AE322" s="352">
        <v>0.75600000000000001</v>
      </c>
      <c r="AH322" s="352">
        <v>7542</v>
      </c>
      <c r="AI322" s="352">
        <v>8957</v>
      </c>
      <c r="AN322" s="352" t="s">
        <v>721</v>
      </c>
      <c r="AO322" s="352" t="s">
        <v>643</v>
      </c>
      <c r="AP322" s="352" t="s">
        <v>748</v>
      </c>
      <c r="AS322" s="352">
        <v>0</v>
      </c>
      <c r="AU322" s="352">
        <v>1.172992</v>
      </c>
      <c r="AW322" s="352" t="s">
        <v>2910</v>
      </c>
    </row>
    <row r="323" spans="1:49">
      <c r="A323" s="352" t="s">
        <v>2426</v>
      </c>
      <c r="B323" s="352" t="s">
        <v>2882</v>
      </c>
      <c r="C323" s="352">
        <v>75</v>
      </c>
      <c r="D323" s="352" t="s">
        <v>414</v>
      </c>
      <c r="E323" s="352" t="s">
        <v>415</v>
      </c>
      <c r="F323" s="352">
        <v>0.77600000000000002</v>
      </c>
      <c r="J323" s="352">
        <v>6436</v>
      </c>
      <c r="K323" s="352">
        <v>-11.5</v>
      </c>
      <c r="O323" s="352">
        <v>184.095</v>
      </c>
      <c r="Q323" s="352">
        <v>181.214</v>
      </c>
      <c r="S323" s="352" t="s">
        <v>635</v>
      </c>
      <c r="T323" s="352">
        <v>89</v>
      </c>
      <c r="U323" s="352" t="s">
        <v>620</v>
      </c>
      <c r="V323" s="352" t="s">
        <v>1105</v>
      </c>
      <c r="X323" s="352" t="s">
        <v>1105</v>
      </c>
      <c r="Y323" s="352">
        <v>6</v>
      </c>
      <c r="Z323" s="352">
        <v>488.1</v>
      </c>
      <c r="AA323" s="352">
        <v>523.29999999999995</v>
      </c>
      <c r="AB323" s="352">
        <v>35.200000000000003</v>
      </c>
      <c r="AD323" s="352">
        <v>2.1240000000000001</v>
      </c>
      <c r="AE323" s="352">
        <v>0.75700000000000001</v>
      </c>
      <c r="AH323" s="352">
        <v>7543</v>
      </c>
      <c r="AI323" s="352">
        <v>8954</v>
      </c>
      <c r="AN323" s="352" t="s">
        <v>642</v>
      </c>
      <c r="AO323" s="352" t="s">
        <v>643</v>
      </c>
      <c r="AP323" s="352" t="s">
        <v>2904</v>
      </c>
      <c r="AS323" s="352">
        <v>1</v>
      </c>
      <c r="AU323" s="352">
        <v>1.1723253</v>
      </c>
      <c r="AW323" s="352" t="s">
        <v>2910</v>
      </c>
    </row>
    <row r="324" spans="1:49">
      <c r="A324" s="352" t="s">
        <v>2428</v>
      </c>
      <c r="B324" s="352" t="s">
        <v>2882</v>
      </c>
      <c r="C324" s="352">
        <v>76</v>
      </c>
      <c r="D324" s="352" t="s">
        <v>414</v>
      </c>
      <c r="E324" s="352" t="s">
        <v>415</v>
      </c>
      <c r="F324" s="352">
        <v>0.77600000000000002</v>
      </c>
      <c r="L324" s="352">
        <v>22905</v>
      </c>
      <c r="M324" s="352">
        <v>9.6</v>
      </c>
      <c r="O324" s="352">
        <v>133.36699999999999</v>
      </c>
      <c r="R324" s="352">
        <v>126.999</v>
      </c>
      <c r="S324" s="352" t="s">
        <v>645</v>
      </c>
      <c r="T324" s="352">
        <v>0</v>
      </c>
      <c r="U324" s="352" t="s">
        <v>646</v>
      </c>
      <c r="V324" s="352" t="s">
        <v>673</v>
      </c>
      <c r="X324" s="352" t="s">
        <v>675</v>
      </c>
      <c r="Y324" s="352">
        <v>1</v>
      </c>
      <c r="Z324" s="352">
        <v>29.5</v>
      </c>
      <c r="AA324" s="352">
        <v>83.4</v>
      </c>
      <c r="AB324" s="352">
        <v>53.9</v>
      </c>
      <c r="AF324" s="352">
        <v>6.3680000000000003</v>
      </c>
      <c r="AJ324" s="352">
        <v>4571</v>
      </c>
      <c r="AQ324" s="352" t="s">
        <v>2905</v>
      </c>
      <c r="AR324" s="352" t="s">
        <v>2914</v>
      </c>
      <c r="AS324" s="352">
        <v>1</v>
      </c>
      <c r="AV324" s="352">
        <v>5.0141524000000004</v>
      </c>
      <c r="AW324" s="352" t="s">
        <v>2915</v>
      </c>
    </row>
    <row r="325" spans="1:49">
      <c r="A325" s="352" t="s">
        <v>2430</v>
      </c>
      <c r="B325" s="352" t="s">
        <v>2882</v>
      </c>
      <c r="C325" s="352">
        <v>76</v>
      </c>
      <c r="D325" s="352" t="s">
        <v>414</v>
      </c>
      <c r="E325" s="352" t="s">
        <v>415</v>
      </c>
      <c r="F325" s="352">
        <v>0.77600000000000002</v>
      </c>
      <c r="G325" s="352" t="s">
        <v>764</v>
      </c>
      <c r="L325" s="352">
        <v>3533</v>
      </c>
      <c r="M325" s="352">
        <v>-1.669</v>
      </c>
      <c r="O325" s="352">
        <v>6.1859999999999999</v>
      </c>
      <c r="R325" s="352">
        <v>5.8929999999999998</v>
      </c>
      <c r="S325" s="352" t="s">
        <v>645</v>
      </c>
      <c r="T325" s="352">
        <v>0</v>
      </c>
      <c r="U325" s="352" t="s">
        <v>646</v>
      </c>
      <c r="V325" s="352" t="s">
        <v>673</v>
      </c>
      <c r="X325" s="352" t="s">
        <v>675</v>
      </c>
      <c r="Y325" s="352">
        <v>2</v>
      </c>
      <c r="Z325" s="352">
        <v>231.6</v>
      </c>
      <c r="AA325" s="352">
        <v>260.60000000000002</v>
      </c>
      <c r="AB325" s="352">
        <v>29.1</v>
      </c>
      <c r="AF325" s="352">
        <v>0.29199999999999998</v>
      </c>
      <c r="AJ325" s="352">
        <v>716</v>
      </c>
      <c r="AQ325" s="352" t="s">
        <v>1247</v>
      </c>
      <c r="AR325" s="352" t="s">
        <v>2916</v>
      </c>
      <c r="AS325" s="352">
        <v>0</v>
      </c>
      <c r="AV325" s="352">
        <v>4.9628033</v>
      </c>
      <c r="AW325" s="352" t="s">
        <v>2915</v>
      </c>
    </row>
    <row r="326" spans="1:49">
      <c r="A326" s="352" t="s">
        <v>2432</v>
      </c>
      <c r="B326" s="352" t="s">
        <v>2882</v>
      </c>
      <c r="C326" s="352">
        <v>76</v>
      </c>
      <c r="D326" s="352" t="s">
        <v>414</v>
      </c>
      <c r="E326" s="352" t="s">
        <v>415</v>
      </c>
      <c r="F326" s="352">
        <v>0.77600000000000002</v>
      </c>
      <c r="L326" s="352">
        <v>22844</v>
      </c>
      <c r="M326" s="352">
        <v>9.9830000000000005</v>
      </c>
      <c r="O326" s="352">
        <v>131.13</v>
      </c>
      <c r="R326" s="352">
        <v>124.866</v>
      </c>
      <c r="S326" s="352" t="s">
        <v>645</v>
      </c>
      <c r="T326" s="352">
        <v>0</v>
      </c>
      <c r="U326" s="352" t="s">
        <v>646</v>
      </c>
      <c r="V326" s="352" t="s">
        <v>673</v>
      </c>
      <c r="X326" s="352" t="s">
        <v>675</v>
      </c>
      <c r="Y326" s="352">
        <v>3</v>
      </c>
      <c r="Z326" s="352">
        <v>412.8</v>
      </c>
      <c r="AA326" s="352">
        <v>465.2</v>
      </c>
      <c r="AB326" s="352">
        <v>52.5</v>
      </c>
      <c r="AF326" s="352">
        <v>6.2629999999999999</v>
      </c>
      <c r="AJ326" s="352">
        <v>4557</v>
      </c>
      <c r="AQ326" s="352" t="s">
        <v>1358</v>
      </c>
      <c r="AR326" s="352" t="s">
        <v>2859</v>
      </c>
      <c r="AS326" s="352">
        <v>0</v>
      </c>
      <c r="AV326" s="352">
        <v>5.0158981000000002</v>
      </c>
      <c r="AW326" s="352" t="s">
        <v>2915</v>
      </c>
    </row>
    <row r="327" spans="1:49">
      <c r="A327" s="352" t="s">
        <v>2434</v>
      </c>
      <c r="B327" s="352" t="s">
        <v>2882</v>
      </c>
      <c r="C327" s="352">
        <v>77</v>
      </c>
      <c r="D327" s="352" t="s">
        <v>416</v>
      </c>
      <c r="E327" s="352" t="s">
        <v>417</v>
      </c>
      <c r="F327" s="352">
        <v>0.76200000000000001</v>
      </c>
      <c r="H327" s="352">
        <v>10121</v>
      </c>
      <c r="I327" s="352">
        <v>0.44500000000000001</v>
      </c>
      <c r="O327" s="352">
        <v>185.23599999999999</v>
      </c>
      <c r="P327" s="352">
        <v>183.85499999999999</v>
      </c>
      <c r="S327" s="352" t="s">
        <v>619</v>
      </c>
      <c r="T327" s="352">
        <v>0</v>
      </c>
      <c r="U327" s="352" t="s">
        <v>620</v>
      </c>
      <c r="V327" s="352" t="s">
        <v>1105</v>
      </c>
      <c r="X327" s="352" t="s">
        <v>1105</v>
      </c>
      <c r="Y327" s="352">
        <v>1</v>
      </c>
      <c r="Z327" s="352">
        <v>13.2</v>
      </c>
      <c r="AA327" s="352">
        <v>38.4</v>
      </c>
      <c r="AB327" s="352">
        <v>25.2</v>
      </c>
      <c r="AC327" s="352">
        <v>1.381</v>
      </c>
      <c r="AG327" s="352">
        <v>6910</v>
      </c>
      <c r="AK327" s="352" t="s">
        <v>1373</v>
      </c>
      <c r="AL327" s="352" t="s">
        <v>1423</v>
      </c>
      <c r="AM327" s="352" t="s">
        <v>925</v>
      </c>
      <c r="AS327" s="352">
        <v>0</v>
      </c>
      <c r="AT327" s="352">
        <v>0.68290589999999995</v>
      </c>
      <c r="AW327" s="352" t="s">
        <v>2917</v>
      </c>
    </row>
    <row r="328" spans="1:49">
      <c r="A328" s="352" t="s">
        <v>2436</v>
      </c>
      <c r="B328" s="352" t="s">
        <v>2882</v>
      </c>
      <c r="C328" s="352">
        <v>77</v>
      </c>
      <c r="D328" s="352" t="s">
        <v>416</v>
      </c>
      <c r="E328" s="352" t="s">
        <v>417</v>
      </c>
      <c r="F328" s="352">
        <v>0.76200000000000001</v>
      </c>
      <c r="H328" s="352">
        <v>10115</v>
      </c>
      <c r="I328" s="352">
        <v>0</v>
      </c>
      <c r="O328" s="352">
        <v>185.60400000000001</v>
      </c>
      <c r="P328" s="352">
        <v>184.22</v>
      </c>
      <c r="S328" s="352" t="s">
        <v>619</v>
      </c>
      <c r="T328" s="352">
        <v>0</v>
      </c>
      <c r="U328" s="352" t="s">
        <v>620</v>
      </c>
      <c r="V328" s="352" t="s">
        <v>1105</v>
      </c>
      <c r="X328" s="352" t="s">
        <v>1105</v>
      </c>
      <c r="Y328" s="352">
        <v>2</v>
      </c>
      <c r="Z328" s="352">
        <v>53.5</v>
      </c>
      <c r="AA328" s="352">
        <v>78.599999999999994</v>
      </c>
      <c r="AB328" s="352">
        <v>25.2</v>
      </c>
      <c r="AC328" s="352">
        <v>1.383</v>
      </c>
      <c r="AG328" s="352">
        <v>6902</v>
      </c>
      <c r="AK328" s="352" t="s">
        <v>1766</v>
      </c>
      <c r="AL328" s="352" t="s">
        <v>1170</v>
      </c>
      <c r="AM328" s="352" t="s">
        <v>2918</v>
      </c>
      <c r="AS328" s="352">
        <v>1</v>
      </c>
      <c r="AT328" s="352">
        <v>0.68260189999999998</v>
      </c>
      <c r="AW328" s="352" t="s">
        <v>2917</v>
      </c>
    </row>
    <row r="329" spans="1:49">
      <c r="A329" s="352" t="s">
        <v>2439</v>
      </c>
      <c r="B329" s="352" t="s">
        <v>2882</v>
      </c>
      <c r="C329" s="352">
        <v>77</v>
      </c>
      <c r="D329" s="352" t="s">
        <v>416</v>
      </c>
      <c r="E329" s="352" t="s">
        <v>417</v>
      </c>
      <c r="F329" s="352">
        <v>0.76200000000000001</v>
      </c>
      <c r="G329" s="352" t="s">
        <v>630</v>
      </c>
      <c r="H329" s="352">
        <v>1787</v>
      </c>
      <c r="I329" s="352">
        <v>5.1520000000000001</v>
      </c>
      <c r="N329" s="352">
        <v>7.9976066000000001</v>
      </c>
      <c r="O329" s="352">
        <v>35.69</v>
      </c>
      <c r="P329" s="352">
        <v>35.423000000000002</v>
      </c>
      <c r="S329" s="352" t="s">
        <v>619</v>
      </c>
      <c r="T329" s="352">
        <v>0</v>
      </c>
      <c r="U329" s="352" t="s">
        <v>620</v>
      </c>
      <c r="V329" s="352" t="s">
        <v>1105</v>
      </c>
      <c r="X329" s="352" t="s">
        <v>1105</v>
      </c>
      <c r="Y329" s="352">
        <v>3</v>
      </c>
      <c r="Z329" s="352">
        <v>83.7</v>
      </c>
      <c r="AA329" s="352">
        <v>144.69999999999999</v>
      </c>
      <c r="AB329" s="352">
        <v>61</v>
      </c>
      <c r="AC329" s="352">
        <v>0.26700000000000002</v>
      </c>
      <c r="AG329" s="352">
        <v>1226</v>
      </c>
      <c r="AK329" s="352" t="s">
        <v>1961</v>
      </c>
      <c r="AL329" s="352" t="s">
        <v>1362</v>
      </c>
      <c r="AM329" s="352" t="s">
        <v>2919</v>
      </c>
      <c r="AS329" s="352">
        <v>0</v>
      </c>
      <c r="AT329" s="352">
        <v>0.68611840000000002</v>
      </c>
      <c r="AW329" s="352" t="s">
        <v>2917</v>
      </c>
    </row>
    <row r="330" spans="1:49">
      <c r="A330" s="352" t="s">
        <v>2441</v>
      </c>
      <c r="B330" s="352" t="s">
        <v>2882</v>
      </c>
      <c r="C330" s="352">
        <v>77</v>
      </c>
      <c r="D330" s="352" t="s">
        <v>416</v>
      </c>
      <c r="E330" s="352" t="s">
        <v>417</v>
      </c>
      <c r="F330" s="352">
        <v>0.76200000000000001</v>
      </c>
      <c r="G330" s="352" t="s">
        <v>634</v>
      </c>
      <c r="J330" s="352">
        <v>5324</v>
      </c>
      <c r="K330" s="352">
        <v>10.654999999999999</v>
      </c>
      <c r="N330" s="352">
        <v>63.3091516</v>
      </c>
      <c r="O330" s="352">
        <v>150.816</v>
      </c>
      <c r="Q330" s="352">
        <v>148.41200000000001</v>
      </c>
      <c r="S330" s="352" t="s">
        <v>635</v>
      </c>
      <c r="T330" s="352">
        <v>89</v>
      </c>
      <c r="U330" s="352" t="s">
        <v>620</v>
      </c>
      <c r="V330" s="352" t="s">
        <v>1105</v>
      </c>
      <c r="X330" s="352" t="s">
        <v>1105</v>
      </c>
      <c r="Y330" s="352">
        <v>4</v>
      </c>
      <c r="Z330" s="352">
        <v>201.9</v>
      </c>
      <c r="AA330" s="352">
        <v>293.10000000000002</v>
      </c>
      <c r="AB330" s="352">
        <v>91.2</v>
      </c>
      <c r="AD330" s="352">
        <v>1.7769999999999999</v>
      </c>
      <c r="AE330" s="352">
        <v>0.626</v>
      </c>
      <c r="AH330" s="352">
        <v>6438</v>
      </c>
      <c r="AI330" s="352">
        <v>7507</v>
      </c>
      <c r="AN330" s="352" t="s">
        <v>869</v>
      </c>
      <c r="AO330" s="352" t="s">
        <v>809</v>
      </c>
      <c r="AP330" s="352" t="s">
        <v>2920</v>
      </c>
      <c r="AS330" s="352">
        <v>0</v>
      </c>
      <c r="AU330" s="352">
        <v>1.1972912</v>
      </c>
      <c r="AW330" s="352" t="s">
        <v>2917</v>
      </c>
    </row>
    <row r="331" spans="1:49">
      <c r="A331" s="352" t="s">
        <v>2442</v>
      </c>
      <c r="B331" s="352" t="s">
        <v>2882</v>
      </c>
      <c r="C331" s="352">
        <v>77</v>
      </c>
      <c r="D331" s="352" t="s">
        <v>416</v>
      </c>
      <c r="E331" s="352" t="s">
        <v>417</v>
      </c>
      <c r="F331" s="352">
        <v>0.76200000000000001</v>
      </c>
      <c r="J331" s="352">
        <v>6445</v>
      </c>
      <c r="K331" s="352">
        <v>-10.891999999999999</v>
      </c>
      <c r="O331" s="352">
        <v>183.66300000000001</v>
      </c>
      <c r="Q331" s="352">
        <v>180.78700000000001</v>
      </c>
      <c r="S331" s="352" t="s">
        <v>635</v>
      </c>
      <c r="T331" s="352">
        <v>89</v>
      </c>
      <c r="U331" s="352" t="s">
        <v>620</v>
      </c>
      <c r="V331" s="352" t="s">
        <v>1105</v>
      </c>
      <c r="X331" s="352" t="s">
        <v>1105</v>
      </c>
      <c r="Y331" s="352">
        <v>5</v>
      </c>
      <c r="Z331" s="352">
        <v>437.8</v>
      </c>
      <c r="AA331" s="352">
        <v>473</v>
      </c>
      <c r="AB331" s="352">
        <v>35.200000000000003</v>
      </c>
      <c r="AD331" s="352">
        <v>2.121</v>
      </c>
      <c r="AE331" s="352">
        <v>0.755</v>
      </c>
      <c r="AH331" s="352">
        <v>7557</v>
      </c>
      <c r="AI331" s="352">
        <v>8973</v>
      </c>
      <c r="AN331" s="352" t="s">
        <v>642</v>
      </c>
      <c r="AO331" s="352" t="s">
        <v>809</v>
      </c>
      <c r="AP331" s="352" t="s">
        <v>1814</v>
      </c>
      <c r="AS331" s="352">
        <v>0</v>
      </c>
      <c r="AU331" s="352">
        <v>1.1730746999999999</v>
      </c>
      <c r="AW331" s="352" t="s">
        <v>2917</v>
      </c>
    </row>
    <row r="332" spans="1:49">
      <c r="A332" s="352" t="s">
        <v>2444</v>
      </c>
      <c r="B332" s="352" t="s">
        <v>2882</v>
      </c>
      <c r="C332" s="352">
        <v>77</v>
      </c>
      <c r="D332" s="352" t="s">
        <v>416</v>
      </c>
      <c r="E332" s="352" t="s">
        <v>417</v>
      </c>
      <c r="F332" s="352">
        <v>0.76200000000000001</v>
      </c>
      <c r="J332" s="352">
        <v>6449</v>
      </c>
      <c r="K332" s="352">
        <v>-11.5</v>
      </c>
      <c r="O332" s="352">
        <v>184.15700000000001</v>
      </c>
      <c r="Q332" s="352">
        <v>181.27500000000001</v>
      </c>
      <c r="S332" s="352" t="s">
        <v>635</v>
      </c>
      <c r="T332" s="352">
        <v>89</v>
      </c>
      <c r="U332" s="352" t="s">
        <v>620</v>
      </c>
      <c r="V332" s="352" t="s">
        <v>1105</v>
      </c>
      <c r="X332" s="352" t="s">
        <v>1105</v>
      </c>
      <c r="Y332" s="352">
        <v>6</v>
      </c>
      <c r="Z332" s="352">
        <v>488.1</v>
      </c>
      <c r="AA332" s="352">
        <v>523.29999999999995</v>
      </c>
      <c r="AB332" s="352">
        <v>35.200000000000003</v>
      </c>
      <c r="AD332" s="352">
        <v>2.125</v>
      </c>
      <c r="AE332" s="352">
        <v>0.75700000000000001</v>
      </c>
      <c r="AH332" s="352">
        <v>7558</v>
      </c>
      <c r="AI332" s="352">
        <v>8972</v>
      </c>
      <c r="AN332" s="352" t="s">
        <v>832</v>
      </c>
      <c r="AO332" s="352" t="s">
        <v>643</v>
      </c>
      <c r="AP332" s="352" t="s">
        <v>2921</v>
      </c>
      <c r="AS332" s="352">
        <v>1</v>
      </c>
      <c r="AU332" s="352">
        <v>1.172369</v>
      </c>
      <c r="AW332" s="352" t="s">
        <v>2917</v>
      </c>
    </row>
    <row r="333" spans="1:49">
      <c r="A333" s="352" t="s">
        <v>2445</v>
      </c>
      <c r="B333" s="352" t="s">
        <v>2882</v>
      </c>
      <c r="C333" s="352">
        <v>78</v>
      </c>
      <c r="D333" s="352" t="s">
        <v>416</v>
      </c>
      <c r="E333" s="352" t="s">
        <v>417</v>
      </c>
      <c r="F333" s="352">
        <v>0.76200000000000001</v>
      </c>
      <c r="L333" s="352">
        <v>22875</v>
      </c>
      <c r="M333" s="352">
        <v>9.6</v>
      </c>
      <c r="O333" s="352">
        <v>133.184</v>
      </c>
      <c r="R333" s="352">
        <v>126.824</v>
      </c>
      <c r="S333" s="352" t="s">
        <v>645</v>
      </c>
      <c r="T333" s="352">
        <v>0</v>
      </c>
      <c r="U333" s="352" t="s">
        <v>646</v>
      </c>
      <c r="V333" s="352" t="s">
        <v>673</v>
      </c>
      <c r="X333" s="352" t="s">
        <v>675</v>
      </c>
      <c r="Y333" s="352">
        <v>1</v>
      </c>
      <c r="Z333" s="352">
        <v>29.7</v>
      </c>
      <c r="AA333" s="352">
        <v>83.4</v>
      </c>
      <c r="AB333" s="352">
        <v>53.7</v>
      </c>
      <c r="AF333" s="352">
        <v>6.36</v>
      </c>
      <c r="AJ333" s="352">
        <v>4564</v>
      </c>
      <c r="AQ333" s="352" t="s">
        <v>2905</v>
      </c>
      <c r="AR333" s="352" t="s">
        <v>2922</v>
      </c>
      <c r="AS333" s="352">
        <v>1</v>
      </c>
      <c r="AV333" s="352">
        <v>5.0151547000000001</v>
      </c>
      <c r="AW333" s="352" t="s">
        <v>2923</v>
      </c>
    </row>
    <row r="334" spans="1:49">
      <c r="A334" s="352" t="s">
        <v>2447</v>
      </c>
      <c r="B334" s="352" t="s">
        <v>2882</v>
      </c>
      <c r="C334" s="352">
        <v>78</v>
      </c>
      <c r="D334" s="352" t="s">
        <v>416</v>
      </c>
      <c r="E334" s="352" t="s">
        <v>417</v>
      </c>
      <c r="F334" s="352">
        <v>0.76200000000000001</v>
      </c>
      <c r="G334" s="352" t="s">
        <v>764</v>
      </c>
      <c r="L334" s="352">
        <v>2683</v>
      </c>
      <c r="M334" s="352">
        <v>-3.0870000000000002</v>
      </c>
      <c r="O334" s="352">
        <v>4.8440000000000003</v>
      </c>
      <c r="R334" s="352">
        <v>4.6159999999999997</v>
      </c>
      <c r="S334" s="352" t="s">
        <v>645</v>
      </c>
      <c r="T334" s="352">
        <v>0</v>
      </c>
      <c r="U334" s="352" t="s">
        <v>646</v>
      </c>
      <c r="V334" s="352" t="s">
        <v>673</v>
      </c>
      <c r="X334" s="352" t="s">
        <v>675</v>
      </c>
      <c r="Y334" s="352">
        <v>2</v>
      </c>
      <c r="Z334" s="352">
        <v>231.4</v>
      </c>
      <c r="AA334" s="352">
        <v>259.8</v>
      </c>
      <c r="AB334" s="352">
        <v>28.4</v>
      </c>
      <c r="AF334" s="352">
        <v>0.22900000000000001</v>
      </c>
      <c r="AJ334" s="352">
        <v>545</v>
      </c>
      <c r="AQ334" s="352" t="s">
        <v>1700</v>
      </c>
      <c r="AR334" s="352" t="s">
        <v>2924</v>
      </c>
      <c r="AS334" s="352">
        <v>0</v>
      </c>
      <c r="AV334" s="352">
        <v>4.9573330999999996</v>
      </c>
      <c r="AW334" s="352" t="s">
        <v>2923</v>
      </c>
    </row>
    <row r="335" spans="1:49">
      <c r="A335" s="352" t="s">
        <v>2450</v>
      </c>
      <c r="B335" s="352" t="s">
        <v>2882</v>
      </c>
      <c r="C335" s="352">
        <v>78</v>
      </c>
      <c r="D335" s="352" t="s">
        <v>416</v>
      </c>
      <c r="E335" s="352" t="s">
        <v>417</v>
      </c>
      <c r="F335" s="352">
        <v>0.76200000000000001</v>
      </c>
      <c r="L335" s="352">
        <v>22839</v>
      </c>
      <c r="M335" s="352">
        <v>9.98</v>
      </c>
      <c r="O335" s="352">
        <v>130.68600000000001</v>
      </c>
      <c r="R335" s="352">
        <v>124.443</v>
      </c>
      <c r="S335" s="352" t="s">
        <v>645</v>
      </c>
      <c r="T335" s="352">
        <v>0</v>
      </c>
      <c r="U335" s="352" t="s">
        <v>646</v>
      </c>
      <c r="V335" s="352" t="s">
        <v>673</v>
      </c>
      <c r="X335" s="352" t="s">
        <v>675</v>
      </c>
      <c r="Y335" s="352">
        <v>3</v>
      </c>
      <c r="Z335" s="352">
        <v>412.8</v>
      </c>
      <c r="AA335" s="352">
        <v>465.2</v>
      </c>
      <c r="AB335" s="352">
        <v>52.5</v>
      </c>
      <c r="AF335" s="352">
        <v>6.2430000000000003</v>
      </c>
      <c r="AJ335" s="352">
        <v>4555</v>
      </c>
      <c r="AQ335" s="352" t="s">
        <v>1032</v>
      </c>
      <c r="AR335" s="352" t="s">
        <v>1776</v>
      </c>
      <c r="AS335" s="352">
        <v>0</v>
      </c>
      <c r="AV335" s="352">
        <v>5.0168878000000001</v>
      </c>
      <c r="AW335" s="352" t="s">
        <v>2923</v>
      </c>
    </row>
    <row r="336" spans="1:49">
      <c r="A336" s="352" t="s">
        <v>2452</v>
      </c>
      <c r="B336" s="352" t="s">
        <v>2882</v>
      </c>
      <c r="C336" s="352">
        <v>79</v>
      </c>
      <c r="D336" s="352" t="s">
        <v>230</v>
      </c>
      <c r="E336" s="352" t="s">
        <v>506</v>
      </c>
      <c r="F336" s="352">
        <v>0.80300000000000005</v>
      </c>
      <c r="H336" s="352">
        <v>10126</v>
      </c>
      <c r="I336" s="352">
        <v>0.45600000000000002</v>
      </c>
      <c r="O336" s="352">
        <v>184.94900000000001</v>
      </c>
      <c r="P336" s="352">
        <v>183.57</v>
      </c>
      <c r="S336" s="352" t="s">
        <v>619</v>
      </c>
      <c r="T336" s="352">
        <v>0</v>
      </c>
      <c r="U336" s="352" t="s">
        <v>620</v>
      </c>
      <c r="V336" s="352" t="s">
        <v>1105</v>
      </c>
      <c r="X336" s="352" t="s">
        <v>1105</v>
      </c>
      <c r="Y336" s="352">
        <v>1</v>
      </c>
      <c r="Z336" s="352">
        <v>13.2</v>
      </c>
      <c r="AA336" s="352">
        <v>38.4</v>
      </c>
      <c r="AB336" s="352">
        <v>25.2</v>
      </c>
      <c r="AC336" s="352">
        <v>1.379</v>
      </c>
      <c r="AG336" s="352">
        <v>6914</v>
      </c>
      <c r="AK336" s="352" t="s">
        <v>1461</v>
      </c>
      <c r="AL336" s="352" t="s">
        <v>1690</v>
      </c>
      <c r="AM336" s="352" t="s">
        <v>2925</v>
      </c>
      <c r="AS336" s="352">
        <v>0</v>
      </c>
      <c r="AT336" s="352">
        <v>0.68289540000000004</v>
      </c>
      <c r="AW336" s="352" t="s">
        <v>2926</v>
      </c>
    </row>
    <row r="337" spans="1:49">
      <c r="A337" s="352" t="s">
        <v>2453</v>
      </c>
      <c r="B337" s="352" t="s">
        <v>2882</v>
      </c>
      <c r="C337" s="352">
        <v>79</v>
      </c>
      <c r="D337" s="352" t="s">
        <v>230</v>
      </c>
      <c r="E337" s="352" t="s">
        <v>506</v>
      </c>
      <c r="F337" s="352">
        <v>0.80300000000000005</v>
      </c>
      <c r="H337" s="352">
        <v>10119</v>
      </c>
      <c r="I337" s="352">
        <v>0</v>
      </c>
      <c r="O337" s="352">
        <v>185.78</v>
      </c>
      <c r="P337" s="352">
        <v>184.39599999999999</v>
      </c>
      <c r="S337" s="352" t="s">
        <v>619</v>
      </c>
      <c r="T337" s="352">
        <v>0</v>
      </c>
      <c r="U337" s="352" t="s">
        <v>620</v>
      </c>
      <c r="V337" s="352" t="s">
        <v>1105</v>
      </c>
      <c r="X337" s="352" t="s">
        <v>1105</v>
      </c>
      <c r="Y337" s="352">
        <v>2</v>
      </c>
      <c r="Z337" s="352">
        <v>53.5</v>
      </c>
      <c r="AA337" s="352">
        <v>78.599999999999994</v>
      </c>
      <c r="AB337" s="352">
        <v>25.2</v>
      </c>
      <c r="AC337" s="352">
        <v>1.385</v>
      </c>
      <c r="AG337" s="352">
        <v>6905</v>
      </c>
      <c r="AK337" s="352" t="s">
        <v>1766</v>
      </c>
      <c r="AL337" s="352" t="s">
        <v>1170</v>
      </c>
      <c r="AM337" s="352" t="s">
        <v>2927</v>
      </c>
      <c r="AS337" s="352">
        <v>1</v>
      </c>
      <c r="AT337" s="352">
        <v>0.68258419999999997</v>
      </c>
      <c r="AW337" s="352" t="s">
        <v>2926</v>
      </c>
    </row>
    <row r="338" spans="1:49">
      <c r="A338" s="352" t="s">
        <v>2457</v>
      </c>
      <c r="B338" s="352" t="s">
        <v>2882</v>
      </c>
      <c r="C338" s="352">
        <v>79</v>
      </c>
      <c r="D338" s="352" t="s">
        <v>230</v>
      </c>
      <c r="E338" s="352" t="s">
        <v>506</v>
      </c>
      <c r="F338" s="352">
        <v>0.80300000000000005</v>
      </c>
      <c r="G338" s="352" t="s">
        <v>630</v>
      </c>
      <c r="H338" s="352">
        <v>2513</v>
      </c>
      <c r="I338" s="352">
        <v>-1.7350000000000001</v>
      </c>
      <c r="N338" s="352">
        <v>10.674066399999999</v>
      </c>
      <c r="O338" s="352">
        <v>50.198</v>
      </c>
      <c r="P338" s="352">
        <v>49.823999999999998</v>
      </c>
      <c r="S338" s="352" t="s">
        <v>619</v>
      </c>
      <c r="T338" s="352">
        <v>0</v>
      </c>
      <c r="U338" s="352" t="s">
        <v>620</v>
      </c>
      <c r="V338" s="352" t="s">
        <v>1105</v>
      </c>
      <c r="X338" s="352" t="s">
        <v>1105</v>
      </c>
      <c r="Y338" s="352">
        <v>3</v>
      </c>
      <c r="Z338" s="352">
        <v>83</v>
      </c>
      <c r="AA338" s="352">
        <v>145.9</v>
      </c>
      <c r="AB338" s="352">
        <v>62.9</v>
      </c>
      <c r="AC338" s="352">
        <v>0.373</v>
      </c>
      <c r="AG338" s="352">
        <v>1713</v>
      </c>
      <c r="AK338" s="352" t="s">
        <v>1961</v>
      </c>
      <c r="AL338" s="352" t="s">
        <v>1362</v>
      </c>
      <c r="AM338" s="352" t="s">
        <v>2928</v>
      </c>
      <c r="AS338" s="352">
        <v>0</v>
      </c>
      <c r="AT338" s="352">
        <v>0.68140020000000001</v>
      </c>
      <c r="AW338" s="352" t="s">
        <v>2926</v>
      </c>
    </row>
    <row r="339" spans="1:49">
      <c r="A339" s="352" t="s">
        <v>2458</v>
      </c>
      <c r="B339" s="352" t="s">
        <v>2882</v>
      </c>
      <c r="C339" s="352">
        <v>79</v>
      </c>
      <c r="D339" s="352" t="s">
        <v>230</v>
      </c>
      <c r="E339" s="352" t="s">
        <v>506</v>
      </c>
      <c r="F339" s="352">
        <v>0.80300000000000005</v>
      </c>
      <c r="G339" s="352" t="s">
        <v>634</v>
      </c>
      <c r="J339" s="352">
        <v>6188</v>
      </c>
      <c r="K339" s="352">
        <v>8.9570000000000007</v>
      </c>
      <c r="N339" s="352">
        <v>70.2080433</v>
      </c>
      <c r="O339" s="352">
        <v>176.249</v>
      </c>
      <c r="Q339" s="352">
        <v>173.44399999999999</v>
      </c>
      <c r="S339" s="352" t="s">
        <v>635</v>
      </c>
      <c r="T339" s="352">
        <v>89</v>
      </c>
      <c r="U339" s="352" t="s">
        <v>620</v>
      </c>
      <c r="V339" s="352" t="s">
        <v>1105</v>
      </c>
      <c r="X339" s="352" t="s">
        <v>1105</v>
      </c>
      <c r="Y339" s="352">
        <v>4</v>
      </c>
      <c r="Z339" s="352">
        <v>201.3</v>
      </c>
      <c r="AA339" s="352">
        <v>293.7</v>
      </c>
      <c r="AB339" s="352">
        <v>92.5</v>
      </c>
      <c r="AD339" s="352">
        <v>2.073</v>
      </c>
      <c r="AE339" s="352">
        <v>0.73199999999999998</v>
      </c>
      <c r="AH339" s="352">
        <v>7484</v>
      </c>
      <c r="AI339" s="352">
        <v>8721</v>
      </c>
      <c r="AN339" s="352" t="s">
        <v>869</v>
      </c>
      <c r="AO339" s="352" t="s">
        <v>809</v>
      </c>
      <c r="AP339" s="352" t="s">
        <v>2929</v>
      </c>
      <c r="AS339" s="352">
        <v>0</v>
      </c>
      <c r="AU339" s="352">
        <v>1.1953587999999999</v>
      </c>
      <c r="AW339" s="352" t="s">
        <v>2926</v>
      </c>
    </row>
    <row r="340" spans="1:49">
      <c r="A340" s="352" t="s">
        <v>2460</v>
      </c>
      <c r="B340" s="352" t="s">
        <v>2882</v>
      </c>
      <c r="C340" s="352">
        <v>79</v>
      </c>
      <c r="D340" s="352" t="s">
        <v>230</v>
      </c>
      <c r="E340" s="352" t="s">
        <v>506</v>
      </c>
      <c r="F340" s="352">
        <v>0.80300000000000005</v>
      </c>
      <c r="J340" s="352">
        <v>6459</v>
      </c>
      <c r="K340" s="352">
        <v>-10.951000000000001</v>
      </c>
      <c r="O340" s="352">
        <v>184.09200000000001</v>
      </c>
      <c r="Q340" s="352">
        <v>181.209</v>
      </c>
      <c r="S340" s="352" t="s">
        <v>635</v>
      </c>
      <c r="T340" s="352">
        <v>89</v>
      </c>
      <c r="U340" s="352" t="s">
        <v>620</v>
      </c>
      <c r="V340" s="352" t="s">
        <v>1105</v>
      </c>
      <c r="X340" s="352" t="s">
        <v>1105</v>
      </c>
      <c r="Y340" s="352">
        <v>5</v>
      </c>
      <c r="Z340" s="352">
        <v>437.8</v>
      </c>
      <c r="AA340" s="352">
        <v>473</v>
      </c>
      <c r="AB340" s="352">
        <v>35.200000000000003</v>
      </c>
      <c r="AD340" s="352">
        <v>2.1259999999999999</v>
      </c>
      <c r="AE340" s="352">
        <v>0.75700000000000001</v>
      </c>
      <c r="AH340" s="352">
        <v>7573</v>
      </c>
      <c r="AI340" s="352">
        <v>8993</v>
      </c>
      <c r="AN340" s="352" t="s">
        <v>736</v>
      </c>
      <c r="AO340" s="352" t="s">
        <v>722</v>
      </c>
      <c r="AP340" s="352" t="s">
        <v>2626</v>
      </c>
      <c r="AS340" s="352">
        <v>0</v>
      </c>
      <c r="AU340" s="352">
        <v>1.1729619</v>
      </c>
      <c r="AW340" s="352" t="s">
        <v>2926</v>
      </c>
    </row>
    <row r="341" spans="1:49">
      <c r="A341" s="352" t="s">
        <v>2461</v>
      </c>
      <c r="B341" s="352" t="s">
        <v>2882</v>
      </c>
      <c r="C341" s="352">
        <v>79</v>
      </c>
      <c r="D341" s="352" t="s">
        <v>230</v>
      </c>
      <c r="E341" s="352" t="s">
        <v>506</v>
      </c>
      <c r="F341" s="352">
        <v>0.80300000000000005</v>
      </c>
      <c r="J341" s="352">
        <v>6456</v>
      </c>
      <c r="K341" s="352">
        <v>-11.5</v>
      </c>
      <c r="O341" s="352">
        <v>184.56700000000001</v>
      </c>
      <c r="Q341" s="352">
        <v>181.679</v>
      </c>
      <c r="S341" s="352" t="s">
        <v>635</v>
      </c>
      <c r="T341" s="352">
        <v>89</v>
      </c>
      <c r="U341" s="352" t="s">
        <v>620</v>
      </c>
      <c r="V341" s="352" t="s">
        <v>1105</v>
      </c>
      <c r="X341" s="352" t="s">
        <v>1105</v>
      </c>
      <c r="Y341" s="352">
        <v>6</v>
      </c>
      <c r="Z341" s="352">
        <v>488.1</v>
      </c>
      <c r="AA341" s="352">
        <v>523.29999999999995</v>
      </c>
      <c r="AB341" s="352">
        <v>35.200000000000003</v>
      </c>
      <c r="AD341" s="352">
        <v>2.13</v>
      </c>
      <c r="AE341" s="352">
        <v>0.75900000000000001</v>
      </c>
      <c r="AH341" s="352">
        <v>7566</v>
      </c>
      <c r="AI341" s="352">
        <v>8982</v>
      </c>
      <c r="AN341" s="352" t="s">
        <v>721</v>
      </c>
      <c r="AO341" s="352" t="s">
        <v>722</v>
      </c>
      <c r="AP341" s="352" t="s">
        <v>1857</v>
      </c>
      <c r="AS341" s="352">
        <v>1</v>
      </c>
      <c r="AU341" s="352">
        <v>1.1723209999999999</v>
      </c>
      <c r="AW341" s="352" t="s">
        <v>2926</v>
      </c>
    </row>
    <row r="342" spans="1:49">
      <c r="A342" s="352" t="s">
        <v>2462</v>
      </c>
      <c r="B342" s="352" t="s">
        <v>2882</v>
      </c>
      <c r="C342" s="352">
        <v>80</v>
      </c>
      <c r="D342" s="352" t="s">
        <v>230</v>
      </c>
      <c r="E342" s="352" t="s">
        <v>506</v>
      </c>
      <c r="F342" s="352">
        <v>0.80300000000000005</v>
      </c>
      <c r="L342" s="352">
        <v>22986</v>
      </c>
      <c r="M342" s="352">
        <v>9.6</v>
      </c>
      <c r="O342" s="352">
        <v>133.71100000000001</v>
      </c>
      <c r="R342" s="352">
        <v>127.32599999999999</v>
      </c>
      <c r="S342" s="352" t="s">
        <v>645</v>
      </c>
      <c r="T342" s="352">
        <v>0</v>
      </c>
      <c r="U342" s="352" t="s">
        <v>646</v>
      </c>
      <c r="V342" s="352" t="s">
        <v>673</v>
      </c>
      <c r="X342" s="352" t="s">
        <v>675</v>
      </c>
      <c r="Y342" s="352">
        <v>1</v>
      </c>
      <c r="Z342" s="352">
        <v>29.5</v>
      </c>
      <c r="AA342" s="352">
        <v>83.6</v>
      </c>
      <c r="AB342" s="352">
        <v>54.1</v>
      </c>
      <c r="AF342" s="352">
        <v>6.3849999999999998</v>
      </c>
      <c r="AJ342" s="352">
        <v>4586</v>
      </c>
      <c r="AQ342" s="352" t="s">
        <v>2930</v>
      </c>
      <c r="AR342" s="352" t="s">
        <v>2931</v>
      </c>
      <c r="AS342" s="352">
        <v>1</v>
      </c>
      <c r="AV342" s="352">
        <v>5.0149992000000001</v>
      </c>
      <c r="AW342" s="352" t="s">
        <v>2932</v>
      </c>
    </row>
    <row r="343" spans="1:49">
      <c r="A343" s="352" t="s">
        <v>2463</v>
      </c>
      <c r="B343" s="352" t="s">
        <v>2882</v>
      </c>
      <c r="C343" s="352">
        <v>80</v>
      </c>
      <c r="D343" s="352" t="s">
        <v>230</v>
      </c>
      <c r="E343" s="352" t="s">
        <v>506</v>
      </c>
      <c r="F343" s="352">
        <v>0.80300000000000005</v>
      </c>
      <c r="L343" s="352">
        <v>22724</v>
      </c>
      <c r="M343" s="352">
        <v>9.9420000000000002</v>
      </c>
      <c r="O343" s="352">
        <v>130.14699999999999</v>
      </c>
      <c r="R343" s="352">
        <v>123.93</v>
      </c>
      <c r="S343" s="352" t="s">
        <v>645</v>
      </c>
      <c r="T343" s="352">
        <v>0</v>
      </c>
      <c r="U343" s="352" t="s">
        <v>646</v>
      </c>
      <c r="V343" s="352" t="s">
        <v>673</v>
      </c>
      <c r="X343" s="352" t="s">
        <v>675</v>
      </c>
      <c r="Y343" s="352">
        <v>2</v>
      </c>
      <c r="Z343" s="352">
        <v>412.8</v>
      </c>
      <c r="AA343" s="352">
        <v>465</v>
      </c>
      <c r="AB343" s="352">
        <v>52.3</v>
      </c>
      <c r="AF343" s="352">
        <v>6.2169999999999996</v>
      </c>
      <c r="AJ343" s="352">
        <v>4532</v>
      </c>
      <c r="AQ343" s="352" t="s">
        <v>1447</v>
      </c>
      <c r="AR343" s="352" t="s">
        <v>2415</v>
      </c>
      <c r="AS343" s="352">
        <v>0</v>
      </c>
      <c r="AV343" s="352">
        <v>5.0165557999999999</v>
      </c>
      <c r="AW343" s="352" t="s">
        <v>2932</v>
      </c>
    </row>
    <row r="344" spans="1:49">
      <c r="A344" s="352" t="s">
        <v>2466</v>
      </c>
      <c r="B344" s="352" t="s">
        <v>2882</v>
      </c>
      <c r="C344" s="352">
        <v>81</v>
      </c>
      <c r="D344" s="352" t="s">
        <v>231</v>
      </c>
      <c r="E344" s="352" t="s">
        <v>506</v>
      </c>
      <c r="F344" s="352">
        <v>0.73099999999999998</v>
      </c>
      <c r="H344" s="352">
        <v>10118</v>
      </c>
      <c r="I344" s="352">
        <v>0.44800000000000001</v>
      </c>
      <c r="O344" s="352">
        <v>185.23699999999999</v>
      </c>
      <c r="P344" s="352">
        <v>183.85599999999999</v>
      </c>
      <c r="S344" s="352" t="s">
        <v>619</v>
      </c>
      <c r="T344" s="352">
        <v>0</v>
      </c>
      <c r="U344" s="352" t="s">
        <v>620</v>
      </c>
      <c r="V344" s="352" t="s">
        <v>1105</v>
      </c>
      <c r="X344" s="352" t="s">
        <v>1105</v>
      </c>
      <c r="Y344" s="352">
        <v>1</v>
      </c>
      <c r="Z344" s="352">
        <v>13.2</v>
      </c>
      <c r="AA344" s="352">
        <v>38.4</v>
      </c>
      <c r="AB344" s="352">
        <v>25.2</v>
      </c>
      <c r="AC344" s="352">
        <v>1.381</v>
      </c>
      <c r="AG344" s="352">
        <v>6907</v>
      </c>
      <c r="AK344" s="352" t="s">
        <v>1461</v>
      </c>
      <c r="AL344" s="352" t="s">
        <v>1690</v>
      </c>
      <c r="AM344" s="352" t="s">
        <v>2933</v>
      </c>
      <c r="AS344" s="352">
        <v>0</v>
      </c>
      <c r="AT344" s="352">
        <v>0.68291109999999999</v>
      </c>
      <c r="AW344" s="352" t="s">
        <v>2934</v>
      </c>
    </row>
    <row r="345" spans="1:49">
      <c r="A345" s="352" t="s">
        <v>2468</v>
      </c>
      <c r="B345" s="352" t="s">
        <v>2882</v>
      </c>
      <c r="C345" s="352">
        <v>81</v>
      </c>
      <c r="D345" s="352" t="s">
        <v>231</v>
      </c>
      <c r="E345" s="352" t="s">
        <v>506</v>
      </c>
      <c r="F345" s="352">
        <v>0.73099999999999998</v>
      </c>
      <c r="H345" s="352">
        <v>10143</v>
      </c>
      <c r="I345" s="352">
        <v>0</v>
      </c>
      <c r="O345" s="352">
        <v>185.82400000000001</v>
      </c>
      <c r="P345" s="352">
        <v>184.43899999999999</v>
      </c>
      <c r="S345" s="352" t="s">
        <v>619</v>
      </c>
      <c r="T345" s="352">
        <v>0</v>
      </c>
      <c r="U345" s="352" t="s">
        <v>620</v>
      </c>
      <c r="V345" s="352" t="s">
        <v>1105</v>
      </c>
      <c r="X345" s="352" t="s">
        <v>1105</v>
      </c>
      <c r="Y345" s="352">
        <v>2</v>
      </c>
      <c r="Z345" s="352">
        <v>53.5</v>
      </c>
      <c r="AA345" s="352">
        <v>78.599999999999994</v>
      </c>
      <c r="AB345" s="352">
        <v>25.2</v>
      </c>
      <c r="AC345" s="352">
        <v>1.385</v>
      </c>
      <c r="AG345" s="352">
        <v>6921</v>
      </c>
      <c r="AK345" s="352" t="s">
        <v>1881</v>
      </c>
      <c r="AL345" s="352" t="s">
        <v>1379</v>
      </c>
      <c r="AM345" s="352" t="s">
        <v>2935</v>
      </c>
      <c r="AS345" s="352">
        <v>1</v>
      </c>
      <c r="AT345" s="352">
        <v>0.68260520000000002</v>
      </c>
      <c r="AW345" s="352" t="s">
        <v>2934</v>
      </c>
    </row>
    <row r="346" spans="1:49">
      <c r="A346" s="352" t="s">
        <v>2471</v>
      </c>
      <c r="B346" s="352" t="s">
        <v>2882</v>
      </c>
      <c r="C346" s="352">
        <v>81</v>
      </c>
      <c r="D346" s="352" t="s">
        <v>231</v>
      </c>
      <c r="E346" s="352" t="s">
        <v>506</v>
      </c>
      <c r="F346" s="352">
        <v>0.73099999999999998</v>
      </c>
      <c r="G346" s="352" t="s">
        <v>630</v>
      </c>
      <c r="H346" s="352">
        <v>2302</v>
      </c>
      <c r="I346" s="352">
        <v>-1.7729999999999999</v>
      </c>
      <c r="N346" s="352">
        <v>10.6982304</v>
      </c>
      <c r="O346" s="352">
        <v>45.8</v>
      </c>
      <c r="P346" s="352">
        <v>45.459000000000003</v>
      </c>
      <c r="S346" s="352" t="s">
        <v>619</v>
      </c>
      <c r="T346" s="352">
        <v>0</v>
      </c>
      <c r="U346" s="352" t="s">
        <v>620</v>
      </c>
      <c r="V346" s="352" t="s">
        <v>1105</v>
      </c>
      <c r="X346" s="352" t="s">
        <v>1105</v>
      </c>
      <c r="Y346" s="352">
        <v>3</v>
      </c>
      <c r="Z346" s="352">
        <v>83</v>
      </c>
      <c r="AA346" s="352">
        <v>145.9</v>
      </c>
      <c r="AB346" s="352">
        <v>62.9</v>
      </c>
      <c r="AC346" s="352">
        <v>0.34100000000000003</v>
      </c>
      <c r="AG346" s="352">
        <v>1569</v>
      </c>
      <c r="AK346" s="352" t="s">
        <v>1378</v>
      </c>
      <c r="AL346" s="352" t="s">
        <v>1956</v>
      </c>
      <c r="AM346" s="352" t="s">
        <v>2936</v>
      </c>
      <c r="AS346" s="352">
        <v>0</v>
      </c>
      <c r="AT346" s="352">
        <v>0.68139519999999998</v>
      </c>
      <c r="AW346" s="352" t="s">
        <v>2934</v>
      </c>
    </row>
    <row r="347" spans="1:49">
      <c r="A347" s="352" t="s">
        <v>2472</v>
      </c>
      <c r="B347" s="352" t="s">
        <v>2882</v>
      </c>
      <c r="C347" s="352">
        <v>81</v>
      </c>
      <c r="D347" s="352" t="s">
        <v>231</v>
      </c>
      <c r="E347" s="352" t="s">
        <v>506</v>
      </c>
      <c r="F347" s="352">
        <v>0.73099999999999998</v>
      </c>
      <c r="G347" s="352" t="s">
        <v>634</v>
      </c>
      <c r="J347" s="352">
        <v>5716</v>
      </c>
      <c r="K347" s="352">
        <v>9.0359999999999996</v>
      </c>
      <c r="N347" s="352">
        <v>70.0527534</v>
      </c>
      <c r="O347" s="352">
        <v>160.09100000000001</v>
      </c>
      <c r="Q347" s="352">
        <v>157.54300000000001</v>
      </c>
      <c r="S347" s="352" t="s">
        <v>635</v>
      </c>
      <c r="T347" s="352">
        <v>89</v>
      </c>
      <c r="U347" s="352" t="s">
        <v>620</v>
      </c>
      <c r="V347" s="352" t="s">
        <v>1105</v>
      </c>
      <c r="X347" s="352" t="s">
        <v>1105</v>
      </c>
      <c r="Y347" s="352">
        <v>4</v>
      </c>
      <c r="Z347" s="352">
        <v>201.3</v>
      </c>
      <c r="AA347" s="352">
        <v>292.5</v>
      </c>
      <c r="AB347" s="352">
        <v>91.2</v>
      </c>
      <c r="AD347" s="352">
        <v>1.883</v>
      </c>
      <c r="AE347" s="352">
        <v>0.66500000000000004</v>
      </c>
      <c r="AH347" s="352">
        <v>6905</v>
      </c>
      <c r="AI347" s="352">
        <v>8057</v>
      </c>
      <c r="AN347" s="352" t="s">
        <v>973</v>
      </c>
      <c r="AO347" s="352" t="s">
        <v>1133</v>
      </c>
      <c r="AP347" s="352" t="s">
        <v>1714</v>
      </c>
      <c r="AS347" s="352">
        <v>0</v>
      </c>
      <c r="AU347" s="352">
        <v>1.1954138000000001</v>
      </c>
      <c r="AW347" s="352" t="s">
        <v>2934</v>
      </c>
    </row>
    <row r="348" spans="1:49">
      <c r="A348" s="352" t="s">
        <v>2474</v>
      </c>
      <c r="B348" s="352" t="s">
        <v>2882</v>
      </c>
      <c r="C348" s="352">
        <v>81</v>
      </c>
      <c r="D348" s="352" t="s">
        <v>231</v>
      </c>
      <c r="E348" s="352" t="s">
        <v>506</v>
      </c>
      <c r="F348" s="352">
        <v>0.73099999999999998</v>
      </c>
      <c r="J348" s="352">
        <v>6454</v>
      </c>
      <c r="K348" s="352">
        <v>-10.895</v>
      </c>
      <c r="O348" s="352">
        <v>184.059</v>
      </c>
      <c r="Q348" s="352">
        <v>181.17699999999999</v>
      </c>
      <c r="S348" s="352" t="s">
        <v>635</v>
      </c>
      <c r="T348" s="352">
        <v>89</v>
      </c>
      <c r="U348" s="352" t="s">
        <v>620</v>
      </c>
      <c r="V348" s="352" t="s">
        <v>1105</v>
      </c>
      <c r="X348" s="352" t="s">
        <v>1105</v>
      </c>
      <c r="Y348" s="352">
        <v>5</v>
      </c>
      <c r="Z348" s="352">
        <v>437.8</v>
      </c>
      <c r="AA348" s="352">
        <v>473</v>
      </c>
      <c r="AB348" s="352">
        <v>35.200000000000003</v>
      </c>
      <c r="AD348" s="352">
        <v>2.125</v>
      </c>
      <c r="AE348" s="352">
        <v>0.75700000000000001</v>
      </c>
      <c r="AH348" s="352">
        <v>7568</v>
      </c>
      <c r="AI348" s="352">
        <v>8989</v>
      </c>
      <c r="AN348" s="352" t="s">
        <v>721</v>
      </c>
      <c r="AO348" s="352" t="s">
        <v>667</v>
      </c>
      <c r="AP348" s="352" t="s">
        <v>2881</v>
      </c>
      <c r="AS348" s="352">
        <v>0</v>
      </c>
      <c r="AU348" s="352">
        <v>1.1729928999999999</v>
      </c>
      <c r="AW348" s="352" t="s">
        <v>2934</v>
      </c>
    </row>
    <row r="349" spans="1:49">
      <c r="A349" s="352" t="s">
        <v>2476</v>
      </c>
      <c r="B349" s="352" t="s">
        <v>2882</v>
      </c>
      <c r="C349" s="352">
        <v>81</v>
      </c>
      <c r="D349" s="352" t="s">
        <v>231</v>
      </c>
      <c r="E349" s="352" t="s">
        <v>506</v>
      </c>
      <c r="F349" s="352">
        <v>0.73099999999999998</v>
      </c>
      <c r="J349" s="352">
        <v>6455</v>
      </c>
      <c r="K349" s="352">
        <v>-11.5</v>
      </c>
      <c r="O349" s="352">
        <v>184.55600000000001</v>
      </c>
      <c r="Q349" s="352">
        <v>181.667</v>
      </c>
      <c r="S349" s="352" t="s">
        <v>635</v>
      </c>
      <c r="T349" s="352">
        <v>89</v>
      </c>
      <c r="U349" s="352" t="s">
        <v>620</v>
      </c>
      <c r="V349" s="352" t="s">
        <v>1105</v>
      </c>
      <c r="X349" s="352" t="s">
        <v>1105</v>
      </c>
      <c r="Y349" s="352">
        <v>6</v>
      </c>
      <c r="Z349" s="352">
        <v>488.1</v>
      </c>
      <c r="AA349" s="352">
        <v>523.29999999999995</v>
      </c>
      <c r="AB349" s="352">
        <v>35.200000000000003</v>
      </c>
      <c r="AD349" s="352">
        <v>2.13</v>
      </c>
      <c r="AE349" s="352">
        <v>0.75900000000000001</v>
      </c>
      <c r="AH349" s="352">
        <v>7566</v>
      </c>
      <c r="AI349" s="352">
        <v>8983</v>
      </c>
      <c r="AN349" s="352" t="s">
        <v>642</v>
      </c>
      <c r="AO349" s="352" t="s">
        <v>722</v>
      </c>
      <c r="AP349" s="352" t="s">
        <v>2937</v>
      </c>
      <c r="AS349" s="352">
        <v>1</v>
      </c>
      <c r="AU349" s="352">
        <v>1.1722895</v>
      </c>
      <c r="AW349" s="352" t="s">
        <v>2934</v>
      </c>
    </row>
    <row r="350" spans="1:49">
      <c r="A350" s="352" t="s">
        <v>2478</v>
      </c>
      <c r="B350" s="352" t="s">
        <v>2882</v>
      </c>
      <c r="C350" s="352">
        <v>82</v>
      </c>
      <c r="D350" s="352" t="s">
        <v>231</v>
      </c>
      <c r="E350" s="352" t="s">
        <v>506</v>
      </c>
      <c r="F350" s="352">
        <v>0.73099999999999998</v>
      </c>
      <c r="L350" s="352">
        <v>22955</v>
      </c>
      <c r="M350" s="352">
        <v>9.6</v>
      </c>
      <c r="O350" s="352">
        <v>133.87100000000001</v>
      </c>
      <c r="R350" s="352">
        <v>127.47799999999999</v>
      </c>
      <c r="S350" s="352" t="s">
        <v>645</v>
      </c>
      <c r="T350" s="352">
        <v>0</v>
      </c>
      <c r="U350" s="352" t="s">
        <v>646</v>
      </c>
      <c r="V350" s="352" t="s">
        <v>673</v>
      </c>
      <c r="X350" s="352" t="s">
        <v>675</v>
      </c>
      <c r="Y350" s="352">
        <v>1</v>
      </c>
      <c r="Z350" s="352">
        <v>29.5</v>
      </c>
      <c r="AA350" s="352">
        <v>83.6</v>
      </c>
      <c r="AB350" s="352">
        <v>54.1</v>
      </c>
      <c r="AF350" s="352">
        <v>6.3940000000000001</v>
      </c>
      <c r="AJ350" s="352">
        <v>4580</v>
      </c>
      <c r="AQ350" s="352" t="s">
        <v>2938</v>
      </c>
      <c r="AR350" s="352" t="s">
        <v>2939</v>
      </c>
      <c r="AS350" s="352">
        <v>1</v>
      </c>
      <c r="AV350" s="352">
        <v>5.0154084000000001</v>
      </c>
      <c r="AW350" s="352" t="s">
        <v>2940</v>
      </c>
    </row>
    <row r="351" spans="1:49">
      <c r="A351" s="352" t="s">
        <v>2479</v>
      </c>
      <c r="B351" s="352" t="s">
        <v>2882</v>
      </c>
      <c r="C351" s="352">
        <v>82</v>
      </c>
      <c r="D351" s="352" t="s">
        <v>231</v>
      </c>
      <c r="E351" s="352" t="s">
        <v>506</v>
      </c>
      <c r="F351" s="352">
        <v>0.73099999999999998</v>
      </c>
      <c r="L351" s="352">
        <v>22790</v>
      </c>
      <c r="M351" s="352">
        <v>9.9079999999999995</v>
      </c>
      <c r="O351" s="352">
        <v>130.524</v>
      </c>
      <c r="R351" s="352">
        <v>124.288</v>
      </c>
      <c r="S351" s="352" t="s">
        <v>645</v>
      </c>
      <c r="T351" s="352">
        <v>0</v>
      </c>
      <c r="U351" s="352" t="s">
        <v>646</v>
      </c>
      <c r="V351" s="352" t="s">
        <v>673</v>
      </c>
      <c r="X351" s="352" t="s">
        <v>675</v>
      </c>
      <c r="Y351" s="352">
        <v>2</v>
      </c>
      <c r="Z351" s="352">
        <v>412.8</v>
      </c>
      <c r="AA351" s="352">
        <v>465</v>
      </c>
      <c r="AB351" s="352">
        <v>52.3</v>
      </c>
      <c r="AF351" s="352">
        <v>6.2350000000000003</v>
      </c>
      <c r="AJ351" s="352">
        <v>4545</v>
      </c>
      <c r="AQ351" s="352" t="s">
        <v>1447</v>
      </c>
      <c r="AR351" s="352" t="s">
        <v>2941</v>
      </c>
      <c r="AS351" s="352">
        <v>0</v>
      </c>
      <c r="AV351" s="352">
        <v>5.0168131999999996</v>
      </c>
      <c r="AW351" s="352" t="s">
        <v>2940</v>
      </c>
    </row>
    <row r="352" spans="1:49">
      <c r="A352" s="352" t="s">
        <v>2482</v>
      </c>
      <c r="B352" s="352" t="s">
        <v>2882</v>
      </c>
      <c r="C352" s="352">
        <v>83</v>
      </c>
      <c r="D352" s="352" t="s">
        <v>234</v>
      </c>
      <c r="E352" s="352" t="s">
        <v>512</v>
      </c>
      <c r="F352" s="352">
        <v>0.71299999999999997</v>
      </c>
      <c r="H352" s="352">
        <v>10120</v>
      </c>
      <c r="I352" s="352">
        <v>0.44500000000000001</v>
      </c>
      <c r="O352" s="352">
        <v>185.24600000000001</v>
      </c>
      <c r="P352" s="352">
        <v>183.86500000000001</v>
      </c>
      <c r="S352" s="352" t="s">
        <v>619</v>
      </c>
      <c r="T352" s="352">
        <v>0</v>
      </c>
      <c r="U352" s="352" t="s">
        <v>620</v>
      </c>
      <c r="V352" s="352" t="s">
        <v>1105</v>
      </c>
      <c r="X352" s="352" t="s">
        <v>1105</v>
      </c>
      <c r="Y352" s="352">
        <v>1</v>
      </c>
      <c r="Z352" s="352">
        <v>13.2</v>
      </c>
      <c r="AA352" s="352">
        <v>38.4</v>
      </c>
      <c r="AB352" s="352">
        <v>25.2</v>
      </c>
      <c r="AC352" s="352">
        <v>1.381</v>
      </c>
      <c r="AG352" s="352">
        <v>6909</v>
      </c>
      <c r="AK352" s="352" t="s">
        <v>1461</v>
      </c>
      <c r="AL352" s="352" t="s">
        <v>1690</v>
      </c>
      <c r="AM352" s="352" t="s">
        <v>774</v>
      </c>
      <c r="AS352" s="352">
        <v>0</v>
      </c>
      <c r="AT352" s="352">
        <v>0.68290150000000005</v>
      </c>
      <c r="AW352" s="352" t="s">
        <v>2942</v>
      </c>
    </row>
    <row r="353" spans="1:49">
      <c r="A353" s="352" t="s">
        <v>2484</v>
      </c>
      <c r="B353" s="352" t="s">
        <v>2882</v>
      </c>
      <c r="C353" s="352">
        <v>83</v>
      </c>
      <c r="D353" s="352" t="s">
        <v>234</v>
      </c>
      <c r="E353" s="352" t="s">
        <v>512</v>
      </c>
      <c r="F353" s="352">
        <v>0.71299999999999997</v>
      </c>
      <c r="H353" s="352">
        <v>10134</v>
      </c>
      <c r="I353" s="352">
        <v>0</v>
      </c>
      <c r="O353" s="352">
        <v>186.02799999999999</v>
      </c>
      <c r="P353" s="352">
        <v>184.642</v>
      </c>
      <c r="S353" s="352" t="s">
        <v>619</v>
      </c>
      <c r="T353" s="352">
        <v>0</v>
      </c>
      <c r="U353" s="352" t="s">
        <v>620</v>
      </c>
      <c r="V353" s="352" t="s">
        <v>1105</v>
      </c>
      <c r="X353" s="352" t="s">
        <v>1105</v>
      </c>
      <c r="Y353" s="352">
        <v>2</v>
      </c>
      <c r="Z353" s="352">
        <v>53.5</v>
      </c>
      <c r="AA353" s="352">
        <v>78.599999999999994</v>
      </c>
      <c r="AB353" s="352">
        <v>25.2</v>
      </c>
      <c r="AC353" s="352">
        <v>1.3859999999999999</v>
      </c>
      <c r="AG353" s="352">
        <v>6914</v>
      </c>
      <c r="AK353" s="352" t="s">
        <v>1766</v>
      </c>
      <c r="AL353" s="352" t="s">
        <v>1379</v>
      </c>
      <c r="AM353" s="352" t="s">
        <v>2943</v>
      </c>
      <c r="AS353" s="352">
        <v>1</v>
      </c>
      <c r="AT353" s="352">
        <v>0.68259800000000004</v>
      </c>
      <c r="AW353" s="352" t="s">
        <v>2942</v>
      </c>
    </row>
    <row r="354" spans="1:49">
      <c r="A354" s="352" t="s">
        <v>2488</v>
      </c>
      <c r="B354" s="352" t="s">
        <v>2882</v>
      </c>
      <c r="C354" s="352">
        <v>83</v>
      </c>
      <c r="D354" s="352" t="s">
        <v>234</v>
      </c>
      <c r="E354" s="352" t="s">
        <v>512</v>
      </c>
      <c r="F354" s="352">
        <v>0.71299999999999997</v>
      </c>
      <c r="G354" s="352" t="s">
        <v>630</v>
      </c>
      <c r="H354" s="352">
        <v>2449</v>
      </c>
      <c r="I354" s="352">
        <v>29.02</v>
      </c>
      <c r="N354" s="352">
        <v>11.676443300000001</v>
      </c>
      <c r="O354" s="352">
        <v>48.756999999999998</v>
      </c>
      <c r="P354" s="352">
        <v>48.383000000000003</v>
      </c>
      <c r="S354" s="352" t="s">
        <v>619</v>
      </c>
      <c r="T354" s="352">
        <v>0</v>
      </c>
      <c r="U354" s="352" t="s">
        <v>620</v>
      </c>
      <c r="V354" s="352" t="s">
        <v>1105</v>
      </c>
      <c r="X354" s="352" t="s">
        <v>1105</v>
      </c>
      <c r="Y354" s="352">
        <v>3</v>
      </c>
      <c r="Z354" s="352">
        <v>83</v>
      </c>
      <c r="AA354" s="352">
        <v>145.30000000000001</v>
      </c>
      <c r="AB354" s="352">
        <v>62.3</v>
      </c>
      <c r="AC354" s="352">
        <v>0.374</v>
      </c>
      <c r="AG354" s="352">
        <v>1721</v>
      </c>
      <c r="AK354" s="352" t="s">
        <v>1378</v>
      </c>
      <c r="AL354" s="352" t="s">
        <v>1956</v>
      </c>
      <c r="AM354" s="352" t="s">
        <v>2944</v>
      </c>
      <c r="AS354" s="352">
        <v>0</v>
      </c>
      <c r="AT354" s="352">
        <v>0.70240729999999996</v>
      </c>
      <c r="AW354" s="352" t="s">
        <v>2942</v>
      </c>
    </row>
    <row r="355" spans="1:49">
      <c r="A355" s="352" t="s">
        <v>2490</v>
      </c>
      <c r="B355" s="352" t="s">
        <v>2882</v>
      </c>
      <c r="C355" s="352">
        <v>83</v>
      </c>
      <c r="D355" s="352" t="s">
        <v>234</v>
      </c>
      <c r="E355" s="352" t="s">
        <v>512</v>
      </c>
      <c r="F355" s="352">
        <v>0.71299999999999997</v>
      </c>
      <c r="G355" s="352" t="s">
        <v>634</v>
      </c>
      <c r="J355" s="352">
        <v>6016</v>
      </c>
      <c r="K355" s="352">
        <v>63.048000000000002</v>
      </c>
      <c r="N355" s="352">
        <v>76.410618600000006</v>
      </c>
      <c r="O355" s="352">
        <v>170.321</v>
      </c>
      <c r="Q355" s="352">
        <v>167.511</v>
      </c>
      <c r="S355" s="352" t="s">
        <v>635</v>
      </c>
      <c r="T355" s="352">
        <v>89</v>
      </c>
      <c r="U355" s="352" t="s">
        <v>620</v>
      </c>
      <c r="V355" s="352" t="s">
        <v>1105</v>
      </c>
      <c r="X355" s="352" t="s">
        <v>1105</v>
      </c>
      <c r="Y355" s="352">
        <v>4</v>
      </c>
      <c r="Z355" s="352">
        <v>200.7</v>
      </c>
      <c r="AA355" s="352">
        <v>292.5</v>
      </c>
      <c r="AB355" s="352">
        <v>91.8</v>
      </c>
      <c r="AD355" s="352">
        <v>2.1019999999999999</v>
      </c>
      <c r="AE355" s="352">
        <v>0.70699999999999996</v>
      </c>
      <c r="AH355" s="352">
        <v>7644</v>
      </c>
      <c r="AI355" s="352">
        <v>8481</v>
      </c>
      <c r="AN355" s="352" t="s">
        <v>869</v>
      </c>
      <c r="AO355" s="352" t="s">
        <v>667</v>
      </c>
      <c r="AP355" s="352" t="s">
        <v>2945</v>
      </c>
      <c r="AS355" s="352">
        <v>0</v>
      </c>
      <c r="AU355" s="352">
        <v>1.2550954000000001</v>
      </c>
      <c r="AW355" s="352" t="s">
        <v>2942</v>
      </c>
    </row>
    <row r="356" spans="1:49">
      <c r="A356" s="352" t="s">
        <v>2492</v>
      </c>
      <c r="B356" s="352" t="s">
        <v>2882</v>
      </c>
      <c r="C356" s="352">
        <v>83</v>
      </c>
      <c r="D356" s="352" t="s">
        <v>234</v>
      </c>
      <c r="E356" s="352" t="s">
        <v>512</v>
      </c>
      <c r="F356" s="352">
        <v>0.71299999999999997</v>
      </c>
      <c r="J356" s="352">
        <v>6455</v>
      </c>
      <c r="K356" s="352">
        <v>-10.92</v>
      </c>
      <c r="O356" s="352">
        <v>184.06899999999999</v>
      </c>
      <c r="Q356" s="352">
        <v>181.18700000000001</v>
      </c>
      <c r="S356" s="352" t="s">
        <v>635</v>
      </c>
      <c r="T356" s="352">
        <v>89</v>
      </c>
      <c r="U356" s="352" t="s">
        <v>620</v>
      </c>
      <c r="V356" s="352" t="s">
        <v>1105</v>
      </c>
      <c r="X356" s="352" t="s">
        <v>1105</v>
      </c>
      <c r="Y356" s="352">
        <v>5</v>
      </c>
      <c r="Z356" s="352">
        <v>437.8</v>
      </c>
      <c r="AA356" s="352">
        <v>473</v>
      </c>
      <c r="AB356" s="352">
        <v>35.200000000000003</v>
      </c>
      <c r="AD356" s="352">
        <v>2.125</v>
      </c>
      <c r="AE356" s="352">
        <v>0.75700000000000001</v>
      </c>
      <c r="AH356" s="352">
        <v>7569</v>
      </c>
      <c r="AI356" s="352">
        <v>8989</v>
      </c>
      <c r="AN356" s="352" t="s">
        <v>736</v>
      </c>
      <c r="AO356" s="352" t="s">
        <v>829</v>
      </c>
      <c r="AP356" s="352" t="s">
        <v>1715</v>
      </c>
      <c r="AS356" s="352">
        <v>0</v>
      </c>
      <c r="AU356" s="352">
        <v>1.1729924</v>
      </c>
      <c r="AW356" s="352" t="s">
        <v>2942</v>
      </c>
    </row>
    <row r="357" spans="1:49">
      <c r="A357" s="352" t="s">
        <v>2494</v>
      </c>
      <c r="B357" s="352" t="s">
        <v>2882</v>
      </c>
      <c r="C357" s="352">
        <v>83</v>
      </c>
      <c r="D357" s="352" t="s">
        <v>234</v>
      </c>
      <c r="E357" s="352" t="s">
        <v>512</v>
      </c>
      <c r="F357" s="352">
        <v>0.71299999999999997</v>
      </c>
      <c r="J357" s="352">
        <v>6460</v>
      </c>
      <c r="K357" s="352">
        <v>-11.5</v>
      </c>
      <c r="O357" s="352">
        <v>184.256</v>
      </c>
      <c r="Q357" s="352">
        <v>181.37299999999999</v>
      </c>
      <c r="S357" s="352" t="s">
        <v>635</v>
      </c>
      <c r="T357" s="352">
        <v>89</v>
      </c>
      <c r="U357" s="352" t="s">
        <v>620</v>
      </c>
      <c r="V357" s="352" t="s">
        <v>1105</v>
      </c>
      <c r="X357" s="352" t="s">
        <v>1105</v>
      </c>
      <c r="Y357" s="352">
        <v>6</v>
      </c>
      <c r="Z357" s="352">
        <v>488.1</v>
      </c>
      <c r="AA357" s="352">
        <v>523.29999999999995</v>
      </c>
      <c r="AB357" s="352">
        <v>35.200000000000003</v>
      </c>
      <c r="AD357" s="352">
        <v>2.1259999999999999</v>
      </c>
      <c r="AE357" s="352">
        <v>0.75700000000000001</v>
      </c>
      <c r="AH357" s="352">
        <v>7571</v>
      </c>
      <c r="AI357" s="352">
        <v>8987</v>
      </c>
      <c r="AN357" s="352" t="s">
        <v>721</v>
      </c>
      <c r="AO357" s="352" t="s">
        <v>829</v>
      </c>
      <c r="AP357" s="352" t="s">
        <v>2921</v>
      </c>
      <c r="AS357" s="352">
        <v>1</v>
      </c>
      <c r="AU357" s="352">
        <v>1.1723178999999999</v>
      </c>
      <c r="AW357" s="352" t="s">
        <v>2942</v>
      </c>
    </row>
    <row r="358" spans="1:49">
      <c r="A358" s="352" t="s">
        <v>2495</v>
      </c>
      <c r="B358" s="352" t="s">
        <v>2882</v>
      </c>
      <c r="C358" s="352">
        <v>84</v>
      </c>
      <c r="D358" s="352" t="s">
        <v>234</v>
      </c>
      <c r="E358" s="352" t="s">
        <v>512</v>
      </c>
      <c r="F358" s="352">
        <v>0.71299999999999997</v>
      </c>
      <c r="L358" s="352">
        <v>22907</v>
      </c>
      <c r="M358" s="352">
        <v>9.6</v>
      </c>
      <c r="O358" s="352">
        <v>133.43799999999999</v>
      </c>
      <c r="R358" s="352">
        <v>127.06699999999999</v>
      </c>
      <c r="S358" s="352" t="s">
        <v>645</v>
      </c>
      <c r="T358" s="352">
        <v>0</v>
      </c>
      <c r="U358" s="352" t="s">
        <v>646</v>
      </c>
      <c r="V358" s="352" t="s">
        <v>673</v>
      </c>
      <c r="X358" s="352" t="s">
        <v>675</v>
      </c>
      <c r="Y358" s="352">
        <v>1</v>
      </c>
      <c r="Z358" s="352">
        <v>29.5</v>
      </c>
      <c r="AA358" s="352">
        <v>83.4</v>
      </c>
      <c r="AB358" s="352">
        <v>53.9</v>
      </c>
      <c r="AF358" s="352">
        <v>6.3710000000000004</v>
      </c>
      <c r="AJ358" s="352">
        <v>4571</v>
      </c>
      <c r="AQ358" s="352" t="s">
        <v>641</v>
      </c>
      <c r="AR358" s="352" t="s">
        <v>2946</v>
      </c>
      <c r="AS358" s="352">
        <v>1</v>
      </c>
      <c r="AV358" s="352">
        <v>5.0141226999999997</v>
      </c>
      <c r="AW358" s="352" t="s">
        <v>2947</v>
      </c>
    </row>
    <row r="359" spans="1:49">
      <c r="A359" s="352" t="s">
        <v>2496</v>
      </c>
      <c r="B359" s="352" t="s">
        <v>2882</v>
      </c>
      <c r="C359" s="352">
        <v>84</v>
      </c>
      <c r="D359" s="352" t="s">
        <v>234</v>
      </c>
      <c r="E359" s="352" t="s">
        <v>512</v>
      </c>
      <c r="F359" s="352">
        <v>0.71299999999999997</v>
      </c>
      <c r="L359" s="352">
        <v>22747</v>
      </c>
      <c r="M359" s="352">
        <v>9.9600000000000009</v>
      </c>
      <c r="O359" s="352">
        <v>130.18700000000001</v>
      </c>
      <c r="R359" s="352">
        <v>123.96899999999999</v>
      </c>
      <c r="S359" s="352" t="s">
        <v>645</v>
      </c>
      <c r="T359" s="352">
        <v>0</v>
      </c>
      <c r="U359" s="352" t="s">
        <v>646</v>
      </c>
      <c r="V359" s="352" t="s">
        <v>673</v>
      </c>
      <c r="X359" s="352" t="s">
        <v>675</v>
      </c>
      <c r="Y359" s="352">
        <v>2</v>
      </c>
      <c r="Z359" s="352">
        <v>412.8</v>
      </c>
      <c r="AA359" s="352">
        <v>465</v>
      </c>
      <c r="AB359" s="352">
        <v>52.3</v>
      </c>
      <c r="AF359" s="352">
        <v>6.218</v>
      </c>
      <c r="AJ359" s="352">
        <v>4537</v>
      </c>
      <c r="AQ359" s="352" t="s">
        <v>664</v>
      </c>
      <c r="AR359" s="352" t="s">
        <v>2948</v>
      </c>
      <c r="AS359" s="352">
        <v>0</v>
      </c>
      <c r="AV359" s="352">
        <v>5.015765</v>
      </c>
      <c r="AW359" s="352" t="s">
        <v>2947</v>
      </c>
    </row>
    <row r="360" spans="1:49">
      <c r="A360" s="352" t="s">
        <v>2500</v>
      </c>
      <c r="B360" s="352" t="s">
        <v>2882</v>
      </c>
      <c r="C360" s="352">
        <v>85</v>
      </c>
      <c r="D360" s="352" t="s">
        <v>235</v>
      </c>
      <c r="E360" s="352" t="s">
        <v>512</v>
      </c>
      <c r="F360" s="352">
        <v>0.71599999999999997</v>
      </c>
      <c r="H360" s="352">
        <v>10112</v>
      </c>
      <c r="I360" s="352">
        <v>0.45900000000000002</v>
      </c>
      <c r="O360" s="352">
        <v>185.24299999999999</v>
      </c>
      <c r="P360" s="352">
        <v>183.86199999999999</v>
      </c>
      <c r="S360" s="352" t="s">
        <v>619</v>
      </c>
      <c r="T360" s="352">
        <v>0</v>
      </c>
      <c r="U360" s="352" t="s">
        <v>620</v>
      </c>
      <c r="V360" s="352" t="s">
        <v>1105</v>
      </c>
      <c r="X360" s="352" t="s">
        <v>1105</v>
      </c>
      <c r="Y360" s="352">
        <v>1</v>
      </c>
      <c r="Z360" s="352">
        <v>13.2</v>
      </c>
      <c r="AA360" s="352">
        <v>38.4</v>
      </c>
      <c r="AB360" s="352">
        <v>25.2</v>
      </c>
      <c r="AC360" s="352">
        <v>1.381</v>
      </c>
      <c r="AG360" s="352">
        <v>6905</v>
      </c>
      <c r="AK360" s="352" t="s">
        <v>1461</v>
      </c>
      <c r="AL360" s="352" t="s">
        <v>1690</v>
      </c>
      <c r="AM360" s="352" t="s">
        <v>2949</v>
      </c>
      <c r="AS360" s="352">
        <v>0</v>
      </c>
      <c r="AT360" s="352">
        <v>0.6829115</v>
      </c>
      <c r="AW360" s="352" t="s">
        <v>2950</v>
      </c>
    </row>
    <row r="361" spans="1:49">
      <c r="A361" s="352" t="s">
        <v>2502</v>
      </c>
      <c r="B361" s="352" t="s">
        <v>2882</v>
      </c>
      <c r="C361" s="352">
        <v>85</v>
      </c>
      <c r="D361" s="352" t="s">
        <v>235</v>
      </c>
      <c r="E361" s="352" t="s">
        <v>512</v>
      </c>
      <c r="F361" s="352">
        <v>0.71599999999999997</v>
      </c>
      <c r="H361" s="352">
        <v>10131</v>
      </c>
      <c r="I361" s="352">
        <v>0</v>
      </c>
      <c r="O361" s="352">
        <v>186.17099999999999</v>
      </c>
      <c r="P361" s="352">
        <v>184.78299999999999</v>
      </c>
      <c r="S361" s="352" t="s">
        <v>619</v>
      </c>
      <c r="T361" s="352">
        <v>0</v>
      </c>
      <c r="U361" s="352" t="s">
        <v>620</v>
      </c>
      <c r="V361" s="352" t="s">
        <v>1105</v>
      </c>
      <c r="X361" s="352" t="s">
        <v>1105</v>
      </c>
      <c r="Y361" s="352">
        <v>2</v>
      </c>
      <c r="Z361" s="352">
        <v>53.5</v>
      </c>
      <c r="AA361" s="352">
        <v>78.599999999999994</v>
      </c>
      <c r="AB361" s="352">
        <v>25.2</v>
      </c>
      <c r="AC361" s="352">
        <v>1.387</v>
      </c>
      <c r="AG361" s="352">
        <v>6913</v>
      </c>
      <c r="AK361" s="352" t="s">
        <v>1881</v>
      </c>
      <c r="AL361" s="352" t="s">
        <v>1379</v>
      </c>
      <c r="AM361" s="352" t="s">
        <v>2951</v>
      </c>
      <c r="AS361" s="352">
        <v>1</v>
      </c>
      <c r="AT361" s="352">
        <v>0.68259800000000004</v>
      </c>
      <c r="AW361" s="352" t="s">
        <v>2950</v>
      </c>
    </row>
    <row r="362" spans="1:49">
      <c r="A362" s="352" t="s">
        <v>2506</v>
      </c>
      <c r="B362" s="352" t="s">
        <v>2882</v>
      </c>
      <c r="C362" s="352">
        <v>85</v>
      </c>
      <c r="D362" s="352" t="s">
        <v>235</v>
      </c>
      <c r="E362" s="352" t="s">
        <v>512</v>
      </c>
      <c r="F362" s="352">
        <v>0.71599999999999997</v>
      </c>
      <c r="G362" s="352" t="s">
        <v>630</v>
      </c>
      <c r="H362" s="352">
        <v>2458</v>
      </c>
      <c r="I362" s="352">
        <v>28.978000000000002</v>
      </c>
      <c r="N362" s="352">
        <v>11.7360667</v>
      </c>
      <c r="O362" s="352">
        <v>49.212000000000003</v>
      </c>
      <c r="P362" s="352">
        <v>48.835000000000001</v>
      </c>
      <c r="S362" s="352" t="s">
        <v>619</v>
      </c>
      <c r="T362" s="352">
        <v>0</v>
      </c>
      <c r="U362" s="352" t="s">
        <v>620</v>
      </c>
      <c r="V362" s="352" t="s">
        <v>1105</v>
      </c>
      <c r="X362" s="352" t="s">
        <v>1105</v>
      </c>
      <c r="Y362" s="352">
        <v>3</v>
      </c>
      <c r="Z362" s="352">
        <v>83</v>
      </c>
      <c r="AA362" s="352">
        <v>145.9</v>
      </c>
      <c r="AB362" s="352">
        <v>62.9</v>
      </c>
      <c r="AC362" s="352">
        <v>0.377</v>
      </c>
      <c r="AG362" s="352">
        <v>1728</v>
      </c>
      <c r="AK362" s="352" t="s">
        <v>1378</v>
      </c>
      <c r="AL362" s="352" t="s">
        <v>1227</v>
      </c>
      <c r="AM362" s="352" t="s">
        <v>2952</v>
      </c>
      <c r="AS362" s="352">
        <v>0</v>
      </c>
      <c r="AT362" s="352">
        <v>0.70237810000000001</v>
      </c>
      <c r="AW362" s="352" t="s">
        <v>2950</v>
      </c>
    </row>
    <row r="363" spans="1:49">
      <c r="A363" s="352" t="s">
        <v>2508</v>
      </c>
      <c r="B363" s="352" t="s">
        <v>2882</v>
      </c>
      <c r="C363" s="352">
        <v>85</v>
      </c>
      <c r="D363" s="352" t="s">
        <v>235</v>
      </c>
      <c r="E363" s="352" t="s">
        <v>512</v>
      </c>
      <c r="F363" s="352">
        <v>0.71599999999999997</v>
      </c>
      <c r="G363" s="352" t="s">
        <v>634</v>
      </c>
      <c r="J363" s="352">
        <v>5998</v>
      </c>
      <c r="K363" s="352">
        <v>63.034999999999997</v>
      </c>
      <c r="N363" s="352">
        <v>76.586678599999999</v>
      </c>
      <c r="O363" s="352">
        <v>171.43199999999999</v>
      </c>
      <c r="Q363" s="352">
        <v>168.60400000000001</v>
      </c>
      <c r="S363" s="352" t="s">
        <v>635</v>
      </c>
      <c r="T363" s="352">
        <v>89</v>
      </c>
      <c r="U363" s="352" t="s">
        <v>620</v>
      </c>
      <c r="V363" s="352" t="s">
        <v>1105</v>
      </c>
      <c r="X363" s="352" t="s">
        <v>1105</v>
      </c>
      <c r="Y363" s="352">
        <v>4</v>
      </c>
      <c r="Z363" s="352">
        <v>201.3</v>
      </c>
      <c r="AA363" s="352">
        <v>293.7</v>
      </c>
      <c r="AB363" s="352">
        <v>92.5</v>
      </c>
      <c r="AD363" s="352">
        <v>2.1160000000000001</v>
      </c>
      <c r="AE363" s="352">
        <v>0.71199999999999997</v>
      </c>
      <c r="AH363" s="352">
        <v>7614</v>
      </c>
      <c r="AI363" s="352">
        <v>8456</v>
      </c>
      <c r="AN363" s="352" t="s">
        <v>666</v>
      </c>
      <c r="AO363" s="352" t="s">
        <v>643</v>
      </c>
      <c r="AP363" s="352" t="s">
        <v>2085</v>
      </c>
      <c r="AS363" s="352">
        <v>0</v>
      </c>
      <c r="AU363" s="352">
        <v>1.2550767</v>
      </c>
      <c r="AW363" s="352" t="s">
        <v>2950</v>
      </c>
    </row>
    <row r="364" spans="1:49">
      <c r="A364" s="352" t="s">
        <v>2510</v>
      </c>
      <c r="B364" s="352" t="s">
        <v>2882</v>
      </c>
      <c r="C364" s="352">
        <v>85</v>
      </c>
      <c r="D364" s="352" t="s">
        <v>235</v>
      </c>
      <c r="E364" s="352" t="s">
        <v>512</v>
      </c>
      <c r="F364" s="352">
        <v>0.71599999999999997</v>
      </c>
      <c r="J364" s="352">
        <v>6467</v>
      </c>
      <c r="K364" s="352">
        <v>-10.935</v>
      </c>
      <c r="O364" s="352">
        <v>184.28299999999999</v>
      </c>
      <c r="Q364" s="352">
        <v>181.398</v>
      </c>
      <c r="S364" s="352" t="s">
        <v>635</v>
      </c>
      <c r="T364" s="352">
        <v>89</v>
      </c>
      <c r="U364" s="352" t="s">
        <v>620</v>
      </c>
      <c r="V364" s="352" t="s">
        <v>1105</v>
      </c>
      <c r="X364" s="352" t="s">
        <v>1105</v>
      </c>
      <c r="Y364" s="352">
        <v>5</v>
      </c>
      <c r="Z364" s="352">
        <v>437.8</v>
      </c>
      <c r="AA364" s="352">
        <v>473</v>
      </c>
      <c r="AB364" s="352">
        <v>35.200000000000003</v>
      </c>
      <c r="AD364" s="352">
        <v>2.1280000000000001</v>
      </c>
      <c r="AE364" s="352">
        <v>0.75800000000000001</v>
      </c>
      <c r="AH364" s="352">
        <v>7583</v>
      </c>
      <c r="AI364" s="352">
        <v>9006</v>
      </c>
      <c r="AN364" s="352" t="s">
        <v>736</v>
      </c>
      <c r="AO364" s="352" t="s">
        <v>829</v>
      </c>
      <c r="AP364" s="352" t="s">
        <v>2842</v>
      </c>
      <c r="AS364" s="352">
        <v>0</v>
      </c>
      <c r="AU364" s="352">
        <v>1.1729632999999999</v>
      </c>
      <c r="AW364" s="352" t="s">
        <v>2950</v>
      </c>
    </row>
    <row r="365" spans="1:49">
      <c r="A365" s="352" t="s">
        <v>2511</v>
      </c>
      <c r="B365" s="352" t="s">
        <v>2882</v>
      </c>
      <c r="C365" s="352">
        <v>85</v>
      </c>
      <c r="D365" s="352" t="s">
        <v>235</v>
      </c>
      <c r="E365" s="352" t="s">
        <v>512</v>
      </c>
      <c r="F365" s="352">
        <v>0.71599999999999997</v>
      </c>
      <c r="J365" s="352">
        <v>6462</v>
      </c>
      <c r="K365" s="352">
        <v>-11.5</v>
      </c>
      <c r="O365" s="352">
        <v>184.751</v>
      </c>
      <c r="Q365" s="352">
        <v>181.85900000000001</v>
      </c>
      <c r="S365" s="352" t="s">
        <v>635</v>
      </c>
      <c r="T365" s="352">
        <v>89</v>
      </c>
      <c r="U365" s="352" t="s">
        <v>620</v>
      </c>
      <c r="V365" s="352" t="s">
        <v>1105</v>
      </c>
      <c r="X365" s="352" t="s">
        <v>1105</v>
      </c>
      <c r="Y365" s="352">
        <v>6</v>
      </c>
      <c r="Z365" s="352">
        <v>488.1</v>
      </c>
      <c r="AA365" s="352">
        <v>523.29999999999995</v>
      </c>
      <c r="AB365" s="352">
        <v>35.200000000000003</v>
      </c>
      <c r="AD365" s="352">
        <v>2.1320000000000001</v>
      </c>
      <c r="AE365" s="352">
        <v>0.75900000000000001</v>
      </c>
      <c r="AH365" s="352">
        <v>7573</v>
      </c>
      <c r="AI365" s="352">
        <v>8991</v>
      </c>
      <c r="AN365" s="352" t="s">
        <v>721</v>
      </c>
      <c r="AO365" s="352" t="s">
        <v>2236</v>
      </c>
      <c r="AP365" s="352" t="s">
        <v>2953</v>
      </c>
      <c r="AS365" s="352">
        <v>1</v>
      </c>
      <c r="AU365" s="352">
        <v>1.1723056000000001</v>
      </c>
      <c r="AW365" s="352" t="s">
        <v>2950</v>
      </c>
    </row>
    <row r="366" spans="1:49">
      <c r="A366" s="352" t="s">
        <v>2513</v>
      </c>
      <c r="B366" s="352" t="s">
        <v>2882</v>
      </c>
      <c r="C366" s="352">
        <v>86</v>
      </c>
      <c r="D366" s="352" t="s">
        <v>235</v>
      </c>
      <c r="E366" s="352" t="s">
        <v>512</v>
      </c>
      <c r="F366" s="352">
        <v>0.71599999999999997</v>
      </c>
      <c r="L366" s="352">
        <v>22961</v>
      </c>
      <c r="M366" s="352">
        <v>9.6</v>
      </c>
      <c r="O366" s="352">
        <v>133.63499999999999</v>
      </c>
      <c r="R366" s="352">
        <v>127.254</v>
      </c>
      <c r="S366" s="352" t="s">
        <v>645</v>
      </c>
      <c r="T366" s="352">
        <v>0</v>
      </c>
      <c r="U366" s="352" t="s">
        <v>646</v>
      </c>
      <c r="V366" s="352" t="s">
        <v>673</v>
      </c>
      <c r="X366" s="352" t="s">
        <v>675</v>
      </c>
      <c r="Y366" s="352">
        <v>1</v>
      </c>
      <c r="Z366" s="352">
        <v>29.5</v>
      </c>
      <c r="AA366" s="352">
        <v>83.8</v>
      </c>
      <c r="AB366" s="352">
        <v>54.3</v>
      </c>
      <c r="AF366" s="352">
        <v>6.3810000000000002</v>
      </c>
      <c r="AJ366" s="352">
        <v>4582</v>
      </c>
      <c r="AQ366" s="352" t="s">
        <v>2938</v>
      </c>
      <c r="AR366" s="352" t="s">
        <v>2954</v>
      </c>
      <c r="AS366" s="352">
        <v>1</v>
      </c>
      <c r="AV366" s="352">
        <v>5.0144055999999999</v>
      </c>
      <c r="AW366" s="352" t="s">
        <v>2955</v>
      </c>
    </row>
    <row r="367" spans="1:49">
      <c r="A367" s="352" t="s">
        <v>2515</v>
      </c>
      <c r="B367" s="352" t="s">
        <v>2882</v>
      </c>
      <c r="C367" s="352">
        <v>86</v>
      </c>
      <c r="D367" s="352" t="s">
        <v>235</v>
      </c>
      <c r="E367" s="352" t="s">
        <v>512</v>
      </c>
      <c r="F367" s="352">
        <v>0.71599999999999997</v>
      </c>
      <c r="L367" s="352">
        <v>22738</v>
      </c>
      <c r="M367" s="352">
        <v>9.9529999999999994</v>
      </c>
      <c r="O367" s="352">
        <v>130.03700000000001</v>
      </c>
      <c r="R367" s="352">
        <v>123.82599999999999</v>
      </c>
      <c r="S367" s="352" t="s">
        <v>645</v>
      </c>
      <c r="T367" s="352">
        <v>0</v>
      </c>
      <c r="U367" s="352" t="s">
        <v>646</v>
      </c>
      <c r="V367" s="352" t="s">
        <v>673</v>
      </c>
      <c r="X367" s="352" t="s">
        <v>675</v>
      </c>
      <c r="Y367" s="352">
        <v>2</v>
      </c>
      <c r="Z367" s="352">
        <v>412.8</v>
      </c>
      <c r="AA367" s="352">
        <v>465</v>
      </c>
      <c r="AB367" s="352">
        <v>52.3</v>
      </c>
      <c r="AF367" s="352">
        <v>6.2110000000000003</v>
      </c>
      <c r="AJ367" s="352">
        <v>4536</v>
      </c>
      <c r="AQ367" s="352" t="s">
        <v>1447</v>
      </c>
      <c r="AR367" s="352" t="s">
        <v>2956</v>
      </c>
      <c r="AS367" s="352">
        <v>0</v>
      </c>
      <c r="AV367" s="352">
        <v>5.0160140999999996</v>
      </c>
      <c r="AW367" s="352" t="s">
        <v>2955</v>
      </c>
    </row>
    <row r="368" spans="1:49">
      <c r="A368" s="352" t="s">
        <v>2519</v>
      </c>
      <c r="B368" s="352" t="s">
        <v>2882</v>
      </c>
      <c r="C368" s="352">
        <v>87</v>
      </c>
      <c r="D368" s="352" t="s">
        <v>238</v>
      </c>
      <c r="E368" s="352" t="s">
        <v>25</v>
      </c>
      <c r="F368" s="352">
        <v>1.101</v>
      </c>
      <c r="H368" s="352">
        <v>10139</v>
      </c>
      <c r="I368" s="352">
        <v>0.45200000000000001</v>
      </c>
      <c r="O368" s="352">
        <v>185.511</v>
      </c>
      <c r="P368" s="352">
        <v>184.12799999999999</v>
      </c>
      <c r="S368" s="352" t="s">
        <v>619</v>
      </c>
      <c r="T368" s="352">
        <v>0</v>
      </c>
      <c r="U368" s="352" t="s">
        <v>620</v>
      </c>
      <c r="V368" s="352" t="s">
        <v>1105</v>
      </c>
      <c r="X368" s="352" t="s">
        <v>1105</v>
      </c>
      <c r="Y368" s="352">
        <v>1</v>
      </c>
      <c r="Z368" s="352">
        <v>13.2</v>
      </c>
      <c r="AA368" s="352">
        <v>38.4</v>
      </c>
      <c r="AB368" s="352">
        <v>25.2</v>
      </c>
      <c r="AC368" s="352">
        <v>1.383</v>
      </c>
      <c r="AG368" s="352">
        <v>6923</v>
      </c>
      <c r="AK368" s="352" t="s">
        <v>1461</v>
      </c>
      <c r="AL368" s="352" t="s">
        <v>1392</v>
      </c>
      <c r="AM368" s="352" t="s">
        <v>2957</v>
      </c>
      <c r="AS368" s="352">
        <v>0</v>
      </c>
      <c r="AT368" s="352">
        <v>0.68290779999999995</v>
      </c>
      <c r="AW368" s="352" t="s">
        <v>2958</v>
      </c>
    </row>
    <row r="369" spans="1:49">
      <c r="A369" s="352" t="s">
        <v>2520</v>
      </c>
      <c r="B369" s="352" t="s">
        <v>2882</v>
      </c>
      <c r="C369" s="352">
        <v>87</v>
      </c>
      <c r="D369" s="352" t="s">
        <v>238</v>
      </c>
      <c r="E369" s="352" t="s">
        <v>25</v>
      </c>
      <c r="F369" s="352">
        <v>1.101</v>
      </c>
      <c r="H369" s="352">
        <v>10135</v>
      </c>
      <c r="I369" s="352">
        <v>0</v>
      </c>
      <c r="O369" s="352">
        <v>186.137</v>
      </c>
      <c r="P369" s="352">
        <v>184.749</v>
      </c>
      <c r="S369" s="352" t="s">
        <v>619</v>
      </c>
      <c r="T369" s="352">
        <v>0</v>
      </c>
      <c r="U369" s="352" t="s">
        <v>620</v>
      </c>
      <c r="V369" s="352" t="s">
        <v>1105</v>
      </c>
      <c r="X369" s="352" t="s">
        <v>1105</v>
      </c>
      <c r="Y369" s="352">
        <v>2</v>
      </c>
      <c r="Z369" s="352">
        <v>53.5</v>
      </c>
      <c r="AA369" s="352">
        <v>78.599999999999994</v>
      </c>
      <c r="AB369" s="352">
        <v>25.2</v>
      </c>
      <c r="AC369" s="352">
        <v>1.387</v>
      </c>
      <c r="AG369" s="352">
        <v>6915</v>
      </c>
      <c r="AK369" s="352" t="s">
        <v>1881</v>
      </c>
      <c r="AL369" s="352" t="s">
        <v>1756</v>
      </c>
      <c r="AM369" s="352" t="s">
        <v>2662</v>
      </c>
      <c r="AS369" s="352">
        <v>1</v>
      </c>
      <c r="AT369" s="352">
        <v>0.68259899999999996</v>
      </c>
      <c r="AW369" s="352" t="s">
        <v>2958</v>
      </c>
    </row>
    <row r="370" spans="1:49">
      <c r="A370" s="352" t="s">
        <v>2524</v>
      </c>
      <c r="B370" s="352" t="s">
        <v>2882</v>
      </c>
      <c r="C370" s="352">
        <v>87</v>
      </c>
      <c r="D370" s="352" t="s">
        <v>238</v>
      </c>
      <c r="E370" s="352" t="s">
        <v>25</v>
      </c>
      <c r="F370" s="352">
        <v>1.101</v>
      </c>
      <c r="G370" s="352" t="s">
        <v>630</v>
      </c>
      <c r="H370" s="352">
        <v>5226</v>
      </c>
      <c r="I370" s="352">
        <v>7.4950000000000001</v>
      </c>
      <c r="N370" s="352">
        <v>16.400001100000001</v>
      </c>
      <c r="O370" s="352">
        <v>105.747</v>
      </c>
      <c r="P370" s="352">
        <v>104.953</v>
      </c>
      <c r="S370" s="352" t="s">
        <v>619</v>
      </c>
      <c r="T370" s="352">
        <v>0</v>
      </c>
      <c r="U370" s="352" t="s">
        <v>620</v>
      </c>
      <c r="V370" s="352" t="s">
        <v>1105</v>
      </c>
      <c r="X370" s="352" t="s">
        <v>1105</v>
      </c>
      <c r="Y370" s="352">
        <v>3</v>
      </c>
      <c r="Z370" s="352">
        <v>82.4</v>
      </c>
      <c r="AA370" s="352">
        <v>151</v>
      </c>
      <c r="AB370" s="352">
        <v>68.599999999999994</v>
      </c>
      <c r="AC370" s="352">
        <v>0.79400000000000004</v>
      </c>
      <c r="AG370" s="352">
        <v>3594</v>
      </c>
      <c r="AK370" s="352" t="s">
        <v>1234</v>
      </c>
      <c r="AL370" s="352" t="s">
        <v>1851</v>
      </c>
      <c r="AM370" s="352" t="s">
        <v>2959</v>
      </c>
      <c r="AS370" s="352">
        <v>0</v>
      </c>
      <c r="AT370" s="352">
        <v>0.68771510000000002</v>
      </c>
      <c r="AW370" s="352" t="s">
        <v>2958</v>
      </c>
    </row>
    <row r="371" spans="1:49">
      <c r="A371" s="352" t="s">
        <v>2525</v>
      </c>
      <c r="B371" s="352" t="s">
        <v>2882</v>
      </c>
      <c r="C371" s="352">
        <v>87</v>
      </c>
      <c r="D371" s="352" t="s">
        <v>238</v>
      </c>
      <c r="E371" s="352" t="s">
        <v>25</v>
      </c>
      <c r="F371" s="352">
        <v>1.101</v>
      </c>
      <c r="G371" s="352" t="s">
        <v>634</v>
      </c>
      <c r="J371" s="352">
        <v>9557</v>
      </c>
      <c r="K371" s="352">
        <v>9.9730000000000008</v>
      </c>
      <c r="N371" s="352">
        <v>85.867577400000002</v>
      </c>
      <c r="O371" s="352">
        <v>295.55700000000002</v>
      </c>
      <c r="Q371" s="352">
        <v>290.851</v>
      </c>
      <c r="S371" s="352" t="s">
        <v>635</v>
      </c>
      <c r="T371" s="352">
        <v>89</v>
      </c>
      <c r="U371" s="352" t="s">
        <v>620</v>
      </c>
      <c r="V371" s="352" t="s">
        <v>1105</v>
      </c>
      <c r="X371" s="352" t="s">
        <v>1105</v>
      </c>
      <c r="Y371" s="352">
        <v>4</v>
      </c>
      <c r="Z371" s="352">
        <v>197.5</v>
      </c>
      <c r="AA371" s="352">
        <v>299.39999999999998</v>
      </c>
      <c r="AB371" s="352">
        <v>101.9</v>
      </c>
      <c r="AD371" s="352">
        <v>3.4790000000000001</v>
      </c>
      <c r="AE371" s="352">
        <v>1.2270000000000001</v>
      </c>
      <c r="AH371" s="352">
        <v>11628</v>
      </c>
      <c r="AI371" s="352">
        <v>13470</v>
      </c>
      <c r="AN371" s="352" t="s">
        <v>636</v>
      </c>
      <c r="AO371" s="352" t="s">
        <v>637</v>
      </c>
      <c r="AP371" s="352" t="s">
        <v>2960</v>
      </c>
      <c r="AS371" s="352">
        <v>0</v>
      </c>
      <c r="AU371" s="352">
        <v>1.196237</v>
      </c>
      <c r="AW371" s="352" t="s">
        <v>2958</v>
      </c>
    </row>
    <row r="372" spans="1:49">
      <c r="A372" s="352" t="s">
        <v>2527</v>
      </c>
      <c r="B372" s="352" t="s">
        <v>2882</v>
      </c>
      <c r="C372" s="352">
        <v>87</v>
      </c>
      <c r="D372" s="352" t="s">
        <v>238</v>
      </c>
      <c r="E372" s="352" t="s">
        <v>25</v>
      </c>
      <c r="F372" s="352">
        <v>1.101</v>
      </c>
      <c r="J372" s="352">
        <v>6473</v>
      </c>
      <c r="K372" s="352">
        <v>-11.065</v>
      </c>
      <c r="O372" s="352">
        <v>184.31700000000001</v>
      </c>
      <c r="Q372" s="352">
        <v>181.43199999999999</v>
      </c>
      <c r="S372" s="352" t="s">
        <v>635</v>
      </c>
      <c r="T372" s="352">
        <v>89</v>
      </c>
      <c r="U372" s="352" t="s">
        <v>620</v>
      </c>
      <c r="V372" s="352" t="s">
        <v>1105</v>
      </c>
      <c r="X372" s="352" t="s">
        <v>1105</v>
      </c>
      <c r="Y372" s="352">
        <v>5</v>
      </c>
      <c r="Z372" s="352">
        <v>437.8</v>
      </c>
      <c r="AA372" s="352">
        <v>473</v>
      </c>
      <c r="AB372" s="352">
        <v>35.200000000000003</v>
      </c>
      <c r="AD372" s="352">
        <v>2.1269999999999998</v>
      </c>
      <c r="AE372" s="352">
        <v>0.75800000000000001</v>
      </c>
      <c r="AH372" s="352">
        <v>7588</v>
      </c>
      <c r="AI372" s="352">
        <v>9012</v>
      </c>
      <c r="AN372" s="352" t="s">
        <v>637</v>
      </c>
      <c r="AO372" s="352" t="s">
        <v>1919</v>
      </c>
      <c r="AP372" s="352" t="s">
        <v>2961</v>
      </c>
      <c r="AS372" s="352">
        <v>0</v>
      </c>
      <c r="AU372" s="352">
        <v>1.1726056</v>
      </c>
      <c r="AW372" s="352" t="s">
        <v>2958</v>
      </c>
    </row>
    <row r="373" spans="1:49">
      <c r="A373" s="352" t="s">
        <v>2528</v>
      </c>
      <c r="B373" s="352" t="s">
        <v>2882</v>
      </c>
      <c r="C373" s="352">
        <v>87</v>
      </c>
      <c r="D373" s="352" t="s">
        <v>238</v>
      </c>
      <c r="E373" s="352" t="s">
        <v>25</v>
      </c>
      <c r="F373" s="352">
        <v>1.101</v>
      </c>
      <c r="J373" s="352">
        <v>6460</v>
      </c>
      <c r="K373" s="352">
        <v>-11.5</v>
      </c>
      <c r="O373" s="352">
        <v>184.739</v>
      </c>
      <c r="Q373" s="352">
        <v>181.84899999999999</v>
      </c>
      <c r="S373" s="352" t="s">
        <v>635</v>
      </c>
      <c r="T373" s="352">
        <v>89</v>
      </c>
      <c r="U373" s="352" t="s">
        <v>620</v>
      </c>
      <c r="V373" s="352" t="s">
        <v>1105</v>
      </c>
      <c r="X373" s="352" t="s">
        <v>1105</v>
      </c>
      <c r="Y373" s="352">
        <v>6</v>
      </c>
      <c r="Z373" s="352">
        <v>488.1</v>
      </c>
      <c r="AA373" s="352">
        <v>523.29999999999995</v>
      </c>
      <c r="AB373" s="352">
        <v>35.200000000000003</v>
      </c>
      <c r="AD373" s="352">
        <v>2.1309999999999998</v>
      </c>
      <c r="AE373" s="352">
        <v>0.75900000000000001</v>
      </c>
      <c r="AH373" s="352">
        <v>7570</v>
      </c>
      <c r="AI373" s="352">
        <v>8987</v>
      </c>
      <c r="AN373" s="352" t="s">
        <v>741</v>
      </c>
      <c r="AO373" s="352" t="s">
        <v>1972</v>
      </c>
      <c r="AP373" s="352" t="s">
        <v>2962</v>
      </c>
      <c r="AS373" s="352">
        <v>1</v>
      </c>
      <c r="AU373" s="352">
        <v>1.1720972000000001</v>
      </c>
      <c r="AW373" s="352" t="s">
        <v>2958</v>
      </c>
    </row>
    <row r="374" spans="1:49">
      <c r="A374" s="352" t="s">
        <v>2529</v>
      </c>
      <c r="B374" s="352" t="s">
        <v>2882</v>
      </c>
      <c r="C374" s="352">
        <v>88</v>
      </c>
      <c r="D374" s="352" t="s">
        <v>238</v>
      </c>
      <c r="E374" s="352" t="s">
        <v>25</v>
      </c>
      <c r="F374" s="352">
        <v>1.101</v>
      </c>
      <c r="L374" s="352">
        <v>23083</v>
      </c>
      <c r="M374" s="352">
        <v>9.6</v>
      </c>
      <c r="O374" s="352">
        <v>134.024</v>
      </c>
      <c r="R374" s="352">
        <v>127.623</v>
      </c>
      <c r="S374" s="352" t="s">
        <v>645</v>
      </c>
      <c r="T374" s="352">
        <v>0</v>
      </c>
      <c r="U374" s="352" t="s">
        <v>646</v>
      </c>
      <c r="V374" s="352" t="s">
        <v>673</v>
      </c>
      <c r="X374" s="352" t="s">
        <v>675</v>
      </c>
      <c r="Y374" s="352">
        <v>1</v>
      </c>
      <c r="Z374" s="352">
        <v>29.5</v>
      </c>
      <c r="AA374" s="352">
        <v>83.4</v>
      </c>
      <c r="AB374" s="352">
        <v>53.9</v>
      </c>
      <c r="AF374" s="352">
        <v>6.4009999999999998</v>
      </c>
      <c r="AJ374" s="352">
        <v>4606</v>
      </c>
      <c r="AQ374" s="352" t="s">
        <v>2930</v>
      </c>
      <c r="AR374" s="352" t="s">
        <v>2963</v>
      </c>
      <c r="AS374" s="352">
        <v>1</v>
      </c>
      <c r="AV374" s="352">
        <v>5.0153135000000004</v>
      </c>
      <c r="AW374" s="352" t="s">
        <v>2964</v>
      </c>
    </row>
    <row r="375" spans="1:49">
      <c r="A375" s="352" t="s">
        <v>2531</v>
      </c>
      <c r="B375" s="352" t="s">
        <v>2882</v>
      </c>
      <c r="C375" s="352">
        <v>88</v>
      </c>
      <c r="D375" s="352" t="s">
        <v>238</v>
      </c>
      <c r="E375" s="352" t="s">
        <v>25</v>
      </c>
      <c r="F375" s="352">
        <v>1.101</v>
      </c>
      <c r="G375" s="352" t="s">
        <v>764</v>
      </c>
      <c r="L375" s="352">
        <v>3669</v>
      </c>
      <c r="M375" s="352">
        <v>11.218999999999999</v>
      </c>
      <c r="O375" s="352">
        <v>6.3949999999999996</v>
      </c>
      <c r="R375" s="352">
        <v>6.0890000000000004</v>
      </c>
      <c r="S375" s="352" t="s">
        <v>645</v>
      </c>
      <c r="T375" s="352">
        <v>0</v>
      </c>
      <c r="U375" s="352" t="s">
        <v>646</v>
      </c>
      <c r="V375" s="352" t="s">
        <v>673</v>
      </c>
      <c r="X375" s="352" t="s">
        <v>675</v>
      </c>
      <c r="Y375" s="352">
        <v>2</v>
      </c>
      <c r="Z375" s="352">
        <v>231.2</v>
      </c>
      <c r="AA375" s="352">
        <v>260.60000000000002</v>
      </c>
      <c r="AB375" s="352">
        <v>29.5</v>
      </c>
      <c r="AF375" s="352">
        <v>0.30599999999999999</v>
      </c>
      <c r="AJ375" s="352">
        <v>735</v>
      </c>
      <c r="AQ375" s="352" t="s">
        <v>1247</v>
      </c>
      <c r="AR375" s="352" t="s">
        <v>2965</v>
      </c>
      <c r="AS375" s="352">
        <v>0</v>
      </c>
      <c r="AV375" s="352">
        <v>5.0226921999999998</v>
      </c>
      <c r="AW375" s="352" t="s">
        <v>2964</v>
      </c>
    </row>
    <row r="376" spans="1:49">
      <c r="A376" s="352" t="s">
        <v>2534</v>
      </c>
      <c r="B376" s="352" t="s">
        <v>2882</v>
      </c>
      <c r="C376" s="352">
        <v>88</v>
      </c>
      <c r="D376" s="352" t="s">
        <v>238</v>
      </c>
      <c r="E376" s="352" t="s">
        <v>25</v>
      </c>
      <c r="F376" s="352">
        <v>1.101</v>
      </c>
      <c r="L376" s="352">
        <v>22912</v>
      </c>
      <c r="M376" s="352">
        <v>9.9120000000000008</v>
      </c>
      <c r="O376" s="352">
        <v>131.273</v>
      </c>
      <c r="R376" s="352">
        <v>125.002</v>
      </c>
      <c r="S376" s="352" t="s">
        <v>645</v>
      </c>
      <c r="T376" s="352">
        <v>0</v>
      </c>
      <c r="U376" s="352" t="s">
        <v>646</v>
      </c>
      <c r="V376" s="352" t="s">
        <v>673</v>
      </c>
      <c r="X376" s="352" t="s">
        <v>675</v>
      </c>
      <c r="Y376" s="352">
        <v>3</v>
      </c>
      <c r="Z376" s="352">
        <v>412.8</v>
      </c>
      <c r="AA376" s="352">
        <v>465</v>
      </c>
      <c r="AB376" s="352">
        <v>52.3</v>
      </c>
      <c r="AF376" s="352">
        <v>6.2709999999999999</v>
      </c>
      <c r="AJ376" s="352">
        <v>4569</v>
      </c>
      <c r="AQ376" s="352" t="s">
        <v>1423</v>
      </c>
      <c r="AR376" s="352" t="s">
        <v>1241</v>
      </c>
      <c r="AS376" s="352">
        <v>0</v>
      </c>
      <c r="AV376" s="352">
        <v>5.0167374999999996</v>
      </c>
      <c r="AW376" s="352" t="s">
        <v>2964</v>
      </c>
    </row>
    <row r="377" spans="1:49">
      <c r="A377" s="352" t="s">
        <v>2535</v>
      </c>
      <c r="B377" s="352" t="s">
        <v>2882</v>
      </c>
      <c r="C377" s="352">
        <v>89</v>
      </c>
      <c r="D377" s="352" t="s">
        <v>239</v>
      </c>
      <c r="E377" s="352" t="s">
        <v>25</v>
      </c>
      <c r="F377" s="352">
        <v>1.161</v>
      </c>
      <c r="H377" s="352">
        <v>10135</v>
      </c>
      <c r="I377" s="352">
        <v>0.44900000000000001</v>
      </c>
      <c r="O377" s="352">
        <v>185.34700000000001</v>
      </c>
      <c r="P377" s="352">
        <v>183.965</v>
      </c>
      <c r="S377" s="352" t="s">
        <v>619</v>
      </c>
      <c r="T377" s="352">
        <v>0</v>
      </c>
      <c r="U377" s="352" t="s">
        <v>620</v>
      </c>
      <c r="V377" s="352" t="s">
        <v>1105</v>
      </c>
      <c r="X377" s="352" t="s">
        <v>1105</v>
      </c>
      <c r="Y377" s="352">
        <v>1</v>
      </c>
      <c r="Z377" s="352">
        <v>13.2</v>
      </c>
      <c r="AA377" s="352">
        <v>38.4</v>
      </c>
      <c r="AB377" s="352">
        <v>25.2</v>
      </c>
      <c r="AC377" s="352">
        <v>1.3819999999999999</v>
      </c>
      <c r="AG377" s="352">
        <v>6921</v>
      </c>
      <c r="AK377" s="352" t="s">
        <v>650</v>
      </c>
      <c r="AL377" s="352" t="s">
        <v>1392</v>
      </c>
      <c r="AM377" s="352" t="s">
        <v>1192</v>
      </c>
      <c r="AS377" s="352">
        <v>0</v>
      </c>
      <c r="AT377" s="352">
        <v>0.68290039999999996</v>
      </c>
      <c r="AW377" s="352" t="s">
        <v>2966</v>
      </c>
    </row>
    <row r="378" spans="1:49">
      <c r="A378" s="352" t="s">
        <v>2537</v>
      </c>
      <c r="B378" s="352" t="s">
        <v>2882</v>
      </c>
      <c r="C378" s="352">
        <v>89</v>
      </c>
      <c r="D378" s="352" t="s">
        <v>239</v>
      </c>
      <c r="E378" s="352" t="s">
        <v>25</v>
      </c>
      <c r="F378" s="352">
        <v>1.161</v>
      </c>
      <c r="H378" s="352">
        <v>10145</v>
      </c>
      <c r="I378" s="352">
        <v>0</v>
      </c>
      <c r="O378" s="352">
        <v>185.98699999999999</v>
      </c>
      <c r="P378" s="352">
        <v>184.601</v>
      </c>
      <c r="S378" s="352" t="s">
        <v>619</v>
      </c>
      <c r="T378" s="352">
        <v>0</v>
      </c>
      <c r="U378" s="352" t="s">
        <v>620</v>
      </c>
      <c r="V378" s="352" t="s">
        <v>1105</v>
      </c>
      <c r="X378" s="352" t="s">
        <v>1105</v>
      </c>
      <c r="Y378" s="352">
        <v>2</v>
      </c>
      <c r="Z378" s="352">
        <v>53.5</v>
      </c>
      <c r="AA378" s="352">
        <v>78.599999999999994</v>
      </c>
      <c r="AB378" s="352">
        <v>25.2</v>
      </c>
      <c r="AC378" s="352">
        <v>1.3859999999999999</v>
      </c>
      <c r="AG378" s="352">
        <v>6922</v>
      </c>
      <c r="AK378" s="352" t="s">
        <v>1881</v>
      </c>
      <c r="AL378" s="352" t="s">
        <v>1756</v>
      </c>
      <c r="AM378" s="352" t="s">
        <v>2967</v>
      </c>
      <c r="AS378" s="352">
        <v>1</v>
      </c>
      <c r="AT378" s="352">
        <v>0.68259380000000003</v>
      </c>
      <c r="AW378" s="352" t="s">
        <v>2966</v>
      </c>
    </row>
    <row r="379" spans="1:49">
      <c r="A379" s="352" t="s">
        <v>2541</v>
      </c>
      <c r="B379" s="352" t="s">
        <v>2882</v>
      </c>
      <c r="C379" s="352">
        <v>89</v>
      </c>
      <c r="D379" s="352" t="s">
        <v>239</v>
      </c>
      <c r="E379" s="352" t="s">
        <v>25</v>
      </c>
      <c r="F379" s="352">
        <v>1.161</v>
      </c>
      <c r="G379" s="352" t="s">
        <v>630</v>
      </c>
      <c r="H379" s="352">
        <v>5493</v>
      </c>
      <c r="I379" s="352">
        <v>7.4950000000000001</v>
      </c>
      <c r="N379" s="352">
        <v>16.341520899999999</v>
      </c>
      <c r="O379" s="352">
        <v>111.11199999999999</v>
      </c>
      <c r="P379" s="352">
        <v>110.27800000000001</v>
      </c>
      <c r="S379" s="352" t="s">
        <v>619</v>
      </c>
      <c r="T379" s="352">
        <v>0</v>
      </c>
      <c r="U379" s="352" t="s">
        <v>620</v>
      </c>
      <c r="V379" s="352" t="s">
        <v>1105</v>
      </c>
      <c r="X379" s="352" t="s">
        <v>1105</v>
      </c>
      <c r="Y379" s="352">
        <v>3</v>
      </c>
      <c r="Z379" s="352">
        <v>82.4</v>
      </c>
      <c r="AA379" s="352">
        <v>151.6</v>
      </c>
      <c r="AB379" s="352">
        <v>69.2</v>
      </c>
      <c r="AC379" s="352">
        <v>0.83399999999999996</v>
      </c>
      <c r="AG379" s="352">
        <v>3780</v>
      </c>
      <c r="AK379" s="352" t="s">
        <v>676</v>
      </c>
      <c r="AL379" s="352" t="s">
        <v>1851</v>
      </c>
      <c r="AM379" s="352" t="s">
        <v>2968</v>
      </c>
      <c r="AS379" s="352">
        <v>0</v>
      </c>
      <c r="AT379" s="352">
        <v>0.68770949999999997</v>
      </c>
      <c r="AW379" s="352" t="s">
        <v>2966</v>
      </c>
    </row>
    <row r="380" spans="1:49">
      <c r="A380" s="352" t="s">
        <v>2542</v>
      </c>
      <c r="B380" s="352" t="s">
        <v>2882</v>
      </c>
      <c r="C380" s="352">
        <v>89</v>
      </c>
      <c r="D380" s="352" t="s">
        <v>239</v>
      </c>
      <c r="E380" s="352" t="s">
        <v>25</v>
      </c>
      <c r="F380" s="352">
        <v>1.161</v>
      </c>
      <c r="G380" s="352" t="s">
        <v>634</v>
      </c>
      <c r="J380" s="352">
        <v>10078</v>
      </c>
      <c r="K380" s="352">
        <v>9.9149999999999991</v>
      </c>
      <c r="N380" s="352">
        <v>85.591992599999998</v>
      </c>
      <c r="O380" s="352">
        <v>310.66300000000001</v>
      </c>
      <c r="Q380" s="352">
        <v>305.71699999999998</v>
      </c>
      <c r="S380" s="352" t="s">
        <v>635</v>
      </c>
      <c r="T380" s="352">
        <v>89</v>
      </c>
      <c r="U380" s="352" t="s">
        <v>620</v>
      </c>
      <c r="V380" s="352" t="s">
        <v>1105</v>
      </c>
      <c r="X380" s="352" t="s">
        <v>1105</v>
      </c>
      <c r="Y380" s="352">
        <v>4</v>
      </c>
      <c r="Z380" s="352">
        <v>197.5</v>
      </c>
      <c r="AA380" s="352">
        <v>300.7</v>
      </c>
      <c r="AB380" s="352">
        <v>103.2</v>
      </c>
      <c r="AD380" s="352">
        <v>3.657</v>
      </c>
      <c r="AE380" s="352">
        <v>1.2889999999999999</v>
      </c>
      <c r="AH380" s="352">
        <v>12251</v>
      </c>
      <c r="AI380" s="352">
        <v>14201</v>
      </c>
      <c r="AN380" s="352" t="s">
        <v>1000</v>
      </c>
      <c r="AO380" s="352" t="s">
        <v>697</v>
      </c>
      <c r="AP380" s="352" t="s">
        <v>2194</v>
      </c>
      <c r="AS380" s="352">
        <v>0</v>
      </c>
      <c r="AU380" s="352">
        <v>1.1961588999999999</v>
      </c>
      <c r="AW380" s="352" t="s">
        <v>2966</v>
      </c>
    </row>
    <row r="381" spans="1:49">
      <c r="A381" s="352" t="s">
        <v>2544</v>
      </c>
      <c r="B381" s="352" t="s">
        <v>2882</v>
      </c>
      <c r="C381" s="352">
        <v>89</v>
      </c>
      <c r="D381" s="352" t="s">
        <v>239</v>
      </c>
      <c r="E381" s="352" t="s">
        <v>25</v>
      </c>
      <c r="F381" s="352">
        <v>1.161</v>
      </c>
      <c r="J381" s="352">
        <v>6470</v>
      </c>
      <c r="K381" s="352">
        <v>-11.085000000000001</v>
      </c>
      <c r="O381" s="352">
        <v>184.38</v>
      </c>
      <c r="Q381" s="352">
        <v>181.494</v>
      </c>
      <c r="S381" s="352" t="s">
        <v>635</v>
      </c>
      <c r="T381" s="352">
        <v>89</v>
      </c>
      <c r="U381" s="352" t="s">
        <v>620</v>
      </c>
      <c r="V381" s="352" t="s">
        <v>1105</v>
      </c>
      <c r="X381" s="352" t="s">
        <v>1105</v>
      </c>
      <c r="Y381" s="352">
        <v>5</v>
      </c>
      <c r="Z381" s="352">
        <v>437.8</v>
      </c>
      <c r="AA381" s="352">
        <v>473</v>
      </c>
      <c r="AB381" s="352">
        <v>35.200000000000003</v>
      </c>
      <c r="AD381" s="352">
        <v>2.1280000000000001</v>
      </c>
      <c r="AE381" s="352">
        <v>0.75800000000000001</v>
      </c>
      <c r="AH381" s="352">
        <v>7584</v>
      </c>
      <c r="AI381" s="352">
        <v>9006</v>
      </c>
      <c r="AN381" s="352" t="s">
        <v>695</v>
      </c>
      <c r="AO381" s="352" t="s">
        <v>1982</v>
      </c>
      <c r="AP381" s="352" t="s">
        <v>1092</v>
      </c>
      <c r="AS381" s="352">
        <v>0</v>
      </c>
      <c r="AU381" s="352">
        <v>1.1725738000000001</v>
      </c>
      <c r="AW381" s="352" t="s">
        <v>2966</v>
      </c>
    </row>
    <row r="382" spans="1:49">
      <c r="A382" s="352" t="s">
        <v>2545</v>
      </c>
      <c r="B382" s="352" t="s">
        <v>2882</v>
      </c>
      <c r="C382" s="352">
        <v>89</v>
      </c>
      <c r="D382" s="352" t="s">
        <v>239</v>
      </c>
      <c r="E382" s="352" t="s">
        <v>25</v>
      </c>
      <c r="F382" s="352">
        <v>1.161</v>
      </c>
      <c r="J382" s="352">
        <v>6469</v>
      </c>
      <c r="K382" s="352">
        <v>-11.5</v>
      </c>
      <c r="O382" s="352">
        <v>184.786</v>
      </c>
      <c r="Q382" s="352">
        <v>181.89500000000001</v>
      </c>
      <c r="S382" s="352" t="s">
        <v>635</v>
      </c>
      <c r="T382" s="352">
        <v>89</v>
      </c>
      <c r="U382" s="352" t="s">
        <v>620</v>
      </c>
      <c r="V382" s="352" t="s">
        <v>1105</v>
      </c>
      <c r="X382" s="352" t="s">
        <v>1105</v>
      </c>
      <c r="Y382" s="352">
        <v>6</v>
      </c>
      <c r="Z382" s="352">
        <v>488.1</v>
      </c>
      <c r="AA382" s="352">
        <v>523.29999999999995</v>
      </c>
      <c r="AB382" s="352">
        <v>35.200000000000003</v>
      </c>
      <c r="AD382" s="352">
        <v>2.1320000000000001</v>
      </c>
      <c r="AE382" s="352">
        <v>0.75900000000000001</v>
      </c>
      <c r="AH382" s="352">
        <v>7582</v>
      </c>
      <c r="AI382" s="352">
        <v>9004</v>
      </c>
      <c r="AN382" s="352" t="s">
        <v>669</v>
      </c>
      <c r="AO382" s="352" t="s">
        <v>757</v>
      </c>
      <c r="AP382" s="352" t="s">
        <v>2055</v>
      </c>
      <c r="AS382" s="352">
        <v>1</v>
      </c>
      <c r="AU382" s="352">
        <v>1.1720874999999999</v>
      </c>
      <c r="AW382" s="352" t="s">
        <v>2966</v>
      </c>
    </row>
    <row r="383" spans="1:49">
      <c r="A383" s="352" t="s">
        <v>2546</v>
      </c>
      <c r="B383" s="352" t="s">
        <v>2882</v>
      </c>
      <c r="C383" s="352">
        <v>90</v>
      </c>
      <c r="D383" s="352" t="s">
        <v>239</v>
      </c>
      <c r="E383" s="352" t="s">
        <v>25</v>
      </c>
      <c r="F383" s="352">
        <v>1.161</v>
      </c>
      <c r="L383" s="352">
        <v>22997</v>
      </c>
      <c r="M383" s="352">
        <v>9.6</v>
      </c>
      <c r="O383" s="352">
        <v>134.005</v>
      </c>
      <c r="R383" s="352">
        <v>127.60599999999999</v>
      </c>
      <c r="S383" s="352" t="s">
        <v>645</v>
      </c>
      <c r="T383" s="352">
        <v>0</v>
      </c>
      <c r="U383" s="352" t="s">
        <v>646</v>
      </c>
      <c r="V383" s="352" t="s">
        <v>673</v>
      </c>
      <c r="X383" s="352" t="s">
        <v>675</v>
      </c>
      <c r="Y383" s="352">
        <v>1</v>
      </c>
      <c r="Z383" s="352">
        <v>29.5</v>
      </c>
      <c r="AA383" s="352">
        <v>83.6</v>
      </c>
      <c r="AB383" s="352">
        <v>54.1</v>
      </c>
      <c r="AF383" s="352">
        <v>6.399</v>
      </c>
      <c r="AJ383" s="352">
        <v>4589</v>
      </c>
      <c r="AQ383" s="352" t="s">
        <v>1724</v>
      </c>
      <c r="AR383" s="352" t="s">
        <v>2969</v>
      </c>
      <c r="AS383" s="352">
        <v>1</v>
      </c>
      <c r="AV383" s="352">
        <v>5.0149271000000004</v>
      </c>
      <c r="AW383" s="352" t="s">
        <v>2970</v>
      </c>
    </row>
    <row r="384" spans="1:49">
      <c r="A384" s="352" t="s">
        <v>2547</v>
      </c>
      <c r="B384" s="352" t="s">
        <v>2882</v>
      </c>
      <c r="C384" s="352">
        <v>90</v>
      </c>
      <c r="D384" s="352" t="s">
        <v>239</v>
      </c>
      <c r="E384" s="352" t="s">
        <v>25</v>
      </c>
      <c r="F384" s="352">
        <v>1.161</v>
      </c>
      <c r="G384" s="352" t="s">
        <v>764</v>
      </c>
      <c r="L384" s="352">
        <v>3901</v>
      </c>
      <c r="M384" s="352">
        <v>10.967000000000001</v>
      </c>
      <c r="O384" s="352">
        <v>6.8289999999999997</v>
      </c>
      <c r="R384" s="352">
        <v>6.5019999999999998</v>
      </c>
      <c r="S384" s="352" t="s">
        <v>645</v>
      </c>
      <c r="T384" s="352">
        <v>0</v>
      </c>
      <c r="U384" s="352" t="s">
        <v>646</v>
      </c>
      <c r="V384" s="352" t="s">
        <v>673</v>
      </c>
      <c r="X384" s="352" t="s">
        <v>675</v>
      </c>
      <c r="Y384" s="352">
        <v>2</v>
      </c>
      <c r="Z384" s="352">
        <v>231.8</v>
      </c>
      <c r="AA384" s="352">
        <v>262.10000000000002</v>
      </c>
      <c r="AB384" s="352">
        <v>30.3</v>
      </c>
      <c r="AF384" s="352">
        <v>0.32600000000000001</v>
      </c>
      <c r="AJ384" s="352">
        <v>781</v>
      </c>
      <c r="AQ384" s="352" t="s">
        <v>1727</v>
      </c>
      <c r="AR384" s="352" t="s">
        <v>2971</v>
      </c>
      <c r="AS384" s="352">
        <v>0</v>
      </c>
      <c r="AV384" s="352">
        <v>5.0211549</v>
      </c>
      <c r="AW384" s="352" t="s">
        <v>2970</v>
      </c>
    </row>
    <row r="385" spans="1:49">
      <c r="A385" s="352" t="s">
        <v>2550</v>
      </c>
      <c r="B385" s="352" t="s">
        <v>2882</v>
      </c>
      <c r="C385" s="352">
        <v>90</v>
      </c>
      <c r="D385" s="352" t="s">
        <v>239</v>
      </c>
      <c r="E385" s="352" t="s">
        <v>25</v>
      </c>
      <c r="F385" s="352">
        <v>1.161</v>
      </c>
      <c r="L385" s="352">
        <v>22859</v>
      </c>
      <c r="M385" s="352">
        <v>9.9670000000000005</v>
      </c>
      <c r="O385" s="352">
        <v>131.11799999999999</v>
      </c>
      <c r="R385" s="352">
        <v>124.854</v>
      </c>
      <c r="S385" s="352" t="s">
        <v>645</v>
      </c>
      <c r="T385" s="352">
        <v>0</v>
      </c>
      <c r="U385" s="352" t="s">
        <v>646</v>
      </c>
      <c r="V385" s="352" t="s">
        <v>673</v>
      </c>
      <c r="X385" s="352" t="s">
        <v>675</v>
      </c>
      <c r="Y385" s="352">
        <v>3</v>
      </c>
      <c r="Z385" s="352">
        <v>412.8</v>
      </c>
      <c r="AA385" s="352">
        <v>465.2</v>
      </c>
      <c r="AB385" s="352">
        <v>52.5</v>
      </c>
      <c r="AF385" s="352">
        <v>6.2629999999999999</v>
      </c>
      <c r="AJ385" s="352">
        <v>4559</v>
      </c>
      <c r="AQ385" s="352" t="s">
        <v>1392</v>
      </c>
      <c r="AR385" s="352" t="s">
        <v>2972</v>
      </c>
      <c r="AS385" s="352">
        <v>0</v>
      </c>
      <c r="AV385" s="352">
        <v>5.0165984000000003</v>
      </c>
      <c r="AW385" s="352" t="s">
        <v>2970</v>
      </c>
    </row>
    <row r="386" spans="1:49">
      <c r="A386" s="352" t="s">
        <v>2552</v>
      </c>
      <c r="B386" s="352" t="s">
        <v>2882</v>
      </c>
      <c r="C386" s="352">
        <v>91</v>
      </c>
      <c r="D386" s="352" t="s">
        <v>242</v>
      </c>
      <c r="E386" s="352" t="s">
        <v>21</v>
      </c>
      <c r="F386" s="352">
        <v>7.0999999999999994E-2</v>
      </c>
      <c r="H386" s="352">
        <v>10139</v>
      </c>
      <c r="I386" s="352">
        <v>0.45400000000000001</v>
      </c>
      <c r="O386" s="352">
        <v>185.31200000000001</v>
      </c>
      <c r="P386" s="352">
        <v>183.93100000000001</v>
      </c>
      <c r="S386" s="352" t="s">
        <v>619</v>
      </c>
      <c r="T386" s="352">
        <v>0</v>
      </c>
      <c r="U386" s="352" t="s">
        <v>620</v>
      </c>
      <c r="V386" s="352" t="s">
        <v>1105</v>
      </c>
      <c r="X386" s="352" t="s">
        <v>1105</v>
      </c>
      <c r="Y386" s="352">
        <v>1</v>
      </c>
      <c r="Z386" s="352">
        <v>13.2</v>
      </c>
      <c r="AA386" s="352">
        <v>38.4</v>
      </c>
      <c r="AB386" s="352">
        <v>25.2</v>
      </c>
      <c r="AC386" s="352">
        <v>1.3819999999999999</v>
      </c>
      <c r="AG386" s="352">
        <v>6922</v>
      </c>
      <c r="AK386" s="352" t="s">
        <v>650</v>
      </c>
      <c r="AL386" s="352" t="s">
        <v>1325</v>
      </c>
      <c r="AM386" s="352" t="s">
        <v>2973</v>
      </c>
      <c r="AS386" s="352">
        <v>0</v>
      </c>
      <c r="AT386" s="352">
        <v>0.682917</v>
      </c>
      <c r="AW386" s="352" t="s">
        <v>2974</v>
      </c>
    </row>
    <row r="387" spans="1:49">
      <c r="A387" s="352" t="s">
        <v>2553</v>
      </c>
      <c r="B387" s="352" t="s">
        <v>2882</v>
      </c>
      <c r="C387" s="352">
        <v>91</v>
      </c>
      <c r="D387" s="352" t="s">
        <v>242</v>
      </c>
      <c r="E387" s="352" t="s">
        <v>21</v>
      </c>
      <c r="F387" s="352">
        <v>7.0999999999999994E-2</v>
      </c>
      <c r="H387" s="352">
        <v>10153</v>
      </c>
      <c r="I387" s="352">
        <v>0</v>
      </c>
      <c r="O387" s="352">
        <v>185.995</v>
      </c>
      <c r="P387" s="352">
        <v>184.60900000000001</v>
      </c>
      <c r="S387" s="352" t="s">
        <v>619</v>
      </c>
      <c r="T387" s="352">
        <v>0</v>
      </c>
      <c r="U387" s="352" t="s">
        <v>620</v>
      </c>
      <c r="V387" s="352" t="s">
        <v>1105</v>
      </c>
      <c r="X387" s="352" t="s">
        <v>1105</v>
      </c>
      <c r="Y387" s="352">
        <v>2</v>
      </c>
      <c r="Z387" s="352">
        <v>53.5</v>
      </c>
      <c r="AA387" s="352">
        <v>78.599999999999994</v>
      </c>
      <c r="AB387" s="352">
        <v>25.2</v>
      </c>
      <c r="AC387" s="352">
        <v>1.3859999999999999</v>
      </c>
      <c r="AG387" s="352">
        <v>6927</v>
      </c>
      <c r="AK387" s="352" t="s">
        <v>1230</v>
      </c>
      <c r="AL387" s="352" t="s">
        <v>1344</v>
      </c>
      <c r="AM387" s="352" t="s">
        <v>2975</v>
      </c>
      <c r="AS387" s="352">
        <v>1</v>
      </c>
      <c r="AT387" s="352">
        <v>0.68260679999999996</v>
      </c>
      <c r="AW387" s="352" t="s">
        <v>2974</v>
      </c>
    </row>
    <row r="388" spans="1:49">
      <c r="A388" s="352" t="s">
        <v>2557</v>
      </c>
      <c r="B388" s="352" t="s">
        <v>2882</v>
      </c>
      <c r="C388" s="352">
        <v>91</v>
      </c>
      <c r="D388" s="352" t="s">
        <v>242</v>
      </c>
      <c r="E388" s="352" t="s">
        <v>21</v>
      </c>
      <c r="F388" s="352">
        <v>7.0999999999999994E-2</v>
      </c>
      <c r="J388" s="352">
        <v>6463</v>
      </c>
      <c r="K388" s="352">
        <v>-10.492000000000001</v>
      </c>
      <c r="O388" s="352">
        <v>184.03800000000001</v>
      </c>
      <c r="Q388" s="352">
        <v>181.154</v>
      </c>
      <c r="S388" s="352" t="s">
        <v>635</v>
      </c>
      <c r="T388" s="352">
        <v>89</v>
      </c>
      <c r="U388" s="352" t="s">
        <v>620</v>
      </c>
      <c r="V388" s="352" t="s">
        <v>1105</v>
      </c>
      <c r="X388" s="352" t="s">
        <v>1105</v>
      </c>
      <c r="Y388" s="352">
        <v>3</v>
      </c>
      <c r="Z388" s="352">
        <v>437.8</v>
      </c>
      <c r="AA388" s="352">
        <v>473</v>
      </c>
      <c r="AB388" s="352">
        <v>35.200000000000003</v>
      </c>
      <c r="AD388" s="352">
        <v>2.1259999999999999</v>
      </c>
      <c r="AE388" s="352">
        <v>0.75700000000000001</v>
      </c>
      <c r="AH388" s="352">
        <v>7581</v>
      </c>
      <c r="AI388" s="352">
        <v>9003</v>
      </c>
      <c r="AN388" s="352" t="s">
        <v>1097</v>
      </c>
      <c r="AO388" s="352" t="s">
        <v>717</v>
      </c>
      <c r="AP388" s="352" t="s">
        <v>1677</v>
      </c>
      <c r="AS388" s="352">
        <v>0</v>
      </c>
      <c r="AU388" s="352">
        <v>1.1737868</v>
      </c>
      <c r="AW388" s="352" t="s">
        <v>2974</v>
      </c>
    </row>
    <row r="389" spans="1:49">
      <c r="A389" s="352" t="s">
        <v>2559</v>
      </c>
      <c r="B389" s="352" t="s">
        <v>2882</v>
      </c>
      <c r="C389" s="352">
        <v>91</v>
      </c>
      <c r="D389" s="352" t="s">
        <v>242</v>
      </c>
      <c r="E389" s="352" t="s">
        <v>21</v>
      </c>
      <c r="F389" s="352">
        <v>7.0999999999999994E-2</v>
      </c>
      <c r="J389" s="352">
        <v>6457</v>
      </c>
      <c r="K389" s="352">
        <v>-11.5</v>
      </c>
      <c r="O389" s="352">
        <v>184.77199999999999</v>
      </c>
      <c r="Q389" s="352">
        <v>181.88</v>
      </c>
      <c r="S389" s="352" t="s">
        <v>635</v>
      </c>
      <c r="T389" s="352">
        <v>89</v>
      </c>
      <c r="U389" s="352" t="s">
        <v>620</v>
      </c>
      <c r="V389" s="352" t="s">
        <v>1105</v>
      </c>
      <c r="X389" s="352" t="s">
        <v>1105</v>
      </c>
      <c r="Y389" s="352">
        <v>4</v>
      </c>
      <c r="Z389" s="352">
        <v>488.1</v>
      </c>
      <c r="AA389" s="352">
        <v>523.29999999999995</v>
      </c>
      <c r="AB389" s="352">
        <v>35.200000000000003</v>
      </c>
      <c r="AD389" s="352">
        <v>2.133</v>
      </c>
      <c r="AE389" s="352">
        <v>0.76</v>
      </c>
      <c r="AH389" s="352">
        <v>7570</v>
      </c>
      <c r="AI389" s="352">
        <v>8988</v>
      </c>
      <c r="AN389" s="352" t="s">
        <v>1000</v>
      </c>
      <c r="AO389" s="352" t="s">
        <v>697</v>
      </c>
      <c r="AP389" s="352" t="s">
        <v>2889</v>
      </c>
      <c r="AS389" s="352">
        <v>1</v>
      </c>
      <c r="AU389" s="352">
        <v>1.1726216</v>
      </c>
      <c r="AW389" s="352" t="s">
        <v>2974</v>
      </c>
    </row>
    <row r="390" spans="1:49">
      <c r="A390" s="352" t="s">
        <v>2561</v>
      </c>
      <c r="B390" s="352" t="s">
        <v>2882</v>
      </c>
      <c r="C390" s="352">
        <v>92</v>
      </c>
      <c r="D390" s="352" t="s">
        <v>242</v>
      </c>
      <c r="E390" s="352" t="s">
        <v>21</v>
      </c>
      <c r="F390" s="352">
        <v>7.0999999999999994E-2</v>
      </c>
      <c r="L390" s="352">
        <v>23039</v>
      </c>
      <c r="M390" s="352">
        <v>9.6</v>
      </c>
      <c r="O390" s="352">
        <v>134.06700000000001</v>
      </c>
      <c r="R390" s="352">
        <v>127.664</v>
      </c>
      <c r="S390" s="352" t="s">
        <v>645</v>
      </c>
      <c r="T390" s="352">
        <v>0</v>
      </c>
      <c r="U390" s="352" t="s">
        <v>646</v>
      </c>
      <c r="V390" s="352" t="s">
        <v>673</v>
      </c>
      <c r="X390" s="352" t="s">
        <v>675</v>
      </c>
      <c r="Y390" s="352">
        <v>1</v>
      </c>
      <c r="Z390" s="352">
        <v>29.5</v>
      </c>
      <c r="AA390" s="352">
        <v>83.6</v>
      </c>
      <c r="AB390" s="352">
        <v>54.1</v>
      </c>
      <c r="AF390" s="352">
        <v>6.4029999999999996</v>
      </c>
      <c r="AJ390" s="352">
        <v>4597</v>
      </c>
      <c r="AQ390" s="352" t="s">
        <v>1651</v>
      </c>
      <c r="AR390" s="352" t="s">
        <v>2976</v>
      </c>
      <c r="AS390" s="352">
        <v>1</v>
      </c>
      <c r="AV390" s="352">
        <v>5.0153664999999998</v>
      </c>
      <c r="AW390" s="352" t="s">
        <v>2977</v>
      </c>
    </row>
    <row r="391" spans="1:49">
      <c r="A391" s="352" t="s">
        <v>2562</v>
      </c>
      <c r="B391" s="352" t="s">
        <v>2882</v>
      </c>
      <c r="C391" s="352">
        <v>92</v>
      </c>
      <c r="D391" s="352" t="s">
        <v>242</v>
      </c>
      <c r="E391" s="352" t="s">
        <v>21</v>
      </c>
      <c r="F391" s="352">
        <v>7.0999999999999994E-2</v>
      </c>
      <c r="G391" s="352" t="s">
        <v>764</v>
      </c>
      <c r="L391" s="352">
        <v>4512</v>
      </c>
      <c r="M391" s="352">
        <v>21.058</v>
      </c>
      <c r="O391" s="352">
        <v>7.6840000000000002</v>
      </c>
      <c r="R391" s="352">
        <v>7.3140000000000001</v>
      </c>
      <c r="S391" s="352" t="s">
        <v>645</v>
      </c>
      <c r="T391" s="352">
        <v>0</v>
      </c>
      <c r="U391" s="352" t="s">
        <v>646</v>
      </c>
      <c r="V391" s="352" t="s">
        <v>673</v>
      </c>
      <c r="X391" s="352" t="s">
        <v>675</v>
      </c>
      <c r="Y391" s="352">
        <v>2</v>
      </c>
      <c r="Z391" s="352">
        <v>230.5</v>
      </c>
      <c r="AA391" s="352">
        <v>260.8</v>
      </c>
      <c r="AB391" s="352">
        <v>30.3</v>
      </c>
      <c r="AF391" s="352">
        <v>0.371</v>
      </c>
      <c r="AJ391" s="352">
        <v>895</v>
      </c>
      <c r="AQ391" s="352" t="s">
        <v>1881</v>
      </c>
      <c r="AR391" s="352" t="s">
        <v>2978</v>
      </c>
      <c r="AS391" s="352">
        <v>0</v>
      </c>
      <c r="AV391" s="352">
        <v>5.0675863000000003</v>
      </c>
      <c r="AW391" s="352" t="s">
        <v>2977</v>
      </c>
    </row>
    <row r="392" spans="1:49">
      <c r="A392" s="352" t="s">
        <v>2566</v>
      </c>
      <c r="B392" s="352" t="s">
        <v>2882</v>
      </c>
      <c r="C392" s="352">
        <v>92</v>
      </c>
      <c r="D392" s="352" t="s">
        <v>242</v>
      </c>
      <c r="E392" s="352" t="s">
        <v>21</v>
      </c>
      <c r="F392" s="352">
        <v>7.0999999999999994E-2</v>
      </c>
      <c r="L392" s="352">
        <v>22904</v>
      </c>
      <c r="M392" s="352">
        <v>9.9529999999999994</v>
      </c>
      <c r="O392" s="352">
        <v>131.333</v>
      </c>
      <c r="R392" s="352">
        <v>125.059</v>
      </c>
      <c r="S392" s="352" t="s">
        <v>645</v>
      </c>
      <c r="T392" s="352">
        <v>0</v>
      </c>
      <c r="U392" s="352" t="s">
        <v>646</v>
      </c>
      <c r="V392" s="352" t="s">
        <v>673</v>
      </c>
      <c r="X392" s="352" t="s">
        <v>675</v>
      </c>
      <c r="Y392" s="352">
        <v>3</v>
      </c>
      <c r="Z392" s="352">
        <v>412.8</v>
      </c>
      <c r="AA392" s="352">
        <v>465.2</v>
      </c>
      <c r="AB392" s="352">
        <v>52.5</v>
      </c>
      <c r="AF392" s="352">
        <v>6.274</v>
      </c>
      <c r="AJ392" s="352">
        <v>4568</v>
      </c>
      <c r="AQ392" s="352" t="s">
        <v>1738</v>
      </c>
      <c r="AR392" s="352" t="s">
        <v>2697</v>
      </c>
      <c r="AS392" s="352">
        <v>0</v>
      </c>
      <c r="AV392" s="352">
        <v>5.0169734999999998</v>
      </c>
      <c r="AW392" s="352" t="s">
        <v>2977</v>
      </c>
    </row>
    <row r="393" spans="1:49">
      <c r="A393" s="352" t="s">
        <v>2567</v>
      </c>
      <c r="B393" s="352" t="s">
        <v>2882</v>
      </c>
      <c r="C393" s="352">
        <v>93</v>
      </c>
      <c r="D393" s="352" t="s">
        <v>243</v>
      </c>
      <c r="E393" s="352" t="s">
        <v>21</v>
      </c>
      <c r="F393" s="352">
        <v>7.6999999999999999E-2</v>
      </c>
      <c r="H393" s="352">
        <v>10143</v>
      </c>
      <c r="I393" s="352">
        <v>0.46100000000000002</v>
      </c>
      <c r="O393" s="352">
        <v>185.78200000000001</v>
      </c>
      <c r="P393" s="352">
        <v>184.39699999999999</v>
      </c>
      <c r="S393" s="352" t="s">
        <v>619</v>
      </c>
      <c r="T393" s="352">
        <v>0</v>
      </c>
      <c r="U393" s="352" t="s">
        <v>620</v>
      </c>
      <c r="V393" s="352" t="s">
        <v>1105</v>
      </c>
      <c r="X393" s="352" t="s">
        <v>1105</v>
      </c>
      <c r="Y393" s="352">
        <v>1</v>
      </c>
      <c r="Z393" s="352">
        <v>13.2</v>
      </c>
      <c r="AA393" s="352">
        <v>38.4</v>
      </c>
      <c r="AB393" s="352">
        <v>25.2</v>
      </c>
      <c r="AC393" s="352">
        <v>1.385</v>
      </c>
      <c r="AG393" s="352">
        <v>6925</v>
      </c>
      <c r="AK393" s="352" t="s">
        <v>1461</v>
      </c>
      <c r="AL393" s="352" t="s">
        <v>1392</v>
      </c>
      <c r="AM393" s="352" t="s">
        <v>2979</v>
      </c>
      <c r="AS393" s="352">
        <v>0</v>
      </c>
      <c r="AT393" s="352">
        <v>0.68293870000000001</v>
      </c>
      <c r="AW393" s="352" t="s">
        <v>2980</v>
      </c>
    </row>
    <row r="394" spans="1:49">
      <c r="A394" s="352" t="s">
        <v>2569</v>
      </c>
      <c r="B394" s="352" t="s">
        <v>2882</v>
      </c>
      <c r="C394" s="352">
        <v>93</v>
      </c>
      <c r="D394" s="352" t="s">
        <v>243</v>
      </c>
      <c r="E394" s="352" t="s">
        <v>21</v>
      </c>
      <c r="F394" s="352">
        <v>7.6999999999999999E-2</v>
      </c>
      <c r="H394" s="352">
        <v>10169</v>
      </c>
      <c r="I394" s="352">
        <v>0</v>
      </c>
      <c r="O394" s="352">
        <v>186.35900000000001</v>
      </c>
      <c r="P394" s="352">
        <v>184.97</v>
      </c>
      <c r="S394" s="352" t="s">
        <v>619</v>
      </c>
      <c r="T394" s="352">
        <v>0</v>
      </c>
      <c r="U394" s="352" t="s">
        <v>620</v>
      </c>
      <c r="V394" s="352" t="s">
        <v>1105</v>
      </c>
      <c r="X394" s="352" t="s">
        <v>1105</v>
      </c>
      <c r="Y394" s="352">
        <v>2</v>
      </c>
      <c r="Z394" s="352">
        <v>53.5</v>
      </c>
      <c r="AA394" s="352">
        <v>78.599999999999994</v>
      </c>
      <c r="AB394" s="352">
        <v>25.2</v>
      </c>
      <c r="AC394" s="352">
        <v>1.389</v>
      </c>
      <c r="AG394" s="352">
        <v>6937</v>
      </c>
      <c r="AK394" s="352" t="s">
        <v>1881</v>
      </c>
      <c r="AL394" s="352" t="s">
        <v>1379</v>
      </c>
      <c r="AM394" s="352" t="s">
        <v>2981</v>
      </c>
      <c r="AS394" s="352">
        <v>1</v>
      </c>
      <c r="AT394" s="352">
        <v>0.68262409999999996</v>
      </c>
      <c r="AW394" s="352" t="s">
        <v>2980</v>
      </c>
    </row>
    <row r="395" spans="1:49">
      <c r="A395" s="352" t="s">
        <v>2573</v>
      </c>
      <c r="B395" s="352" t="s">
        <v>2882</v>
      </c>
      <c r="C395" s="352">
        <v>93</v>
      </c>
      <c r="D395" s="352" t="s">
        <v>243</v>
      </c>
      <c r="E395" s="352" t="s">
        <v>21</v>
      </c>
      <c r="F395" s="352">
        <v>7.6999999999999999E-2</v>
      </c>
      <c r="J395" s="352">
        <v>6467</v>
      </c>
      <c r="K395" s="352">
        <v>-10.472</v>
      </c>
      <c r="O395" s="352">
        <v>184.291</v>
      </c>
      <c r="Q395" s="352">
        <v>181.40299999999999</v>
      </c>
      <c r="S395" s="352" t="s">
        <v>635</v>
      </c>
      <c r="T395" s="352">
        <v>89</v>
      </c>
      <c r="U395" s="352" t="s">
        <v>620</v>
      </c>
      <c r="V395" s="352" t="s">
        <v>1105</v>
      </c>
      <c r="X395" s="352" t="s">
        <v>1105</v>
      </c>
      <c r="Y395" s="352">
        <v>3</v>
      </c>
      <c r="Z395" s="352">
        <v>437.8</v>
      </c>
      <c r="AA395" s="352">
        <v>473</v>
      </c>
      <c r="AB395" s="352">
        <v>35.200000000000003</v>
      </c>
      <c r="AD395" s="352">
        <v>2.129</v>
      </c>
      <c r="AE395" s="352">
        <v>0.75900000000000001</v>
      </c>
      <c r="AH395" s="352">
        <v>7586</v>
      </c>
      <c r="AI395" s="352">
        <v>9010</v>
      </c>
      <c r="AN395" s="352" t="s">
        <v>1097</v>
      </c>
      <c r="AO395" s="352" t="s">
        <v>1129</v>
      </c>
      <c r="AP395" s="352" t="s">
        <v>1807</v>
      </c>
      <c r="AS395" s="352">
        <v>0</v>
      </c>
      <c r="AU395" s="352">
        <v>1.1738858999999999</v>
      </c>
      <c r="AW395" s="352" t="s">
        <v>2980</v>
      </c>
    </row>
    <row r="396" spans="1:49">
      <c r="A396" s="352" t="s">
        <v>2574</v>
      </c>
      <c r="B396" s="352" t="s">
        <v>2882</v>
      </c>
      <c r="C396" s="352">
        <v>93</v>
      </c>
      <c r="D396" s="352" t="s">
        <v>243</v>
      </c>
      <c r="E396" s="352" t="s">
        <v>21</v>
      </c>
      <c r="F396" s="352">
        <v>7.6999999999999999E-2</v>
      </c>
      <c r="J396" s="352">
        <v>6468</v>
      </c>
      <c r="K396" s="352">
        <v>-11.5</v>
      </c>
      <c r="O396" s="352">
        <v>184.74100000000001</v>
      </c>
      <c r="Q396" s="352">
        <v>181.84899999999999</v>
      </c>
      <c r="S396" s="352" t="s">
        <v>635</v>
      </c>
      <c r="T396" s="352">
        <v>89</v>
      </c>
      <c r="U396" s="352" t="s">
        <v>620</v>
      </c>
      <c r="V396" s="352" t="s">
        <v>1105</v>
      </c>
      <c r="X396" s="352" t="s">
        <v>1105</v>
      </c>
      <c r="Y396" s="352">
        <v>4</v>
      </c>
      <c r="Z396" s="352">
        <v>488.1</v>
      </c>
      <c r="AA396" s="352">
        <v>523.29999999999995</v>
      </c>
      <c r="AB396" s="352">
        <v>35.200000000000003</v>
      </c>
      <c r="AD396" s="352">
        <v>2.133</v>
      </c>
      <c r="AE396" s="352">
        <v>0.76</v>
      </c>
      <c r="AH396" s="352">
        <v>7583</v>
      </c>
      <c r="AI396" s="352">
        <v>9002</v>
      </c>
      <c r="AN396" s="352" t="s">
        <v>1000</v>
      </c>
      <c r="AO396" s="352" t="s">
        <v>695</v>
      </c>
      <c r="AP396" s="352" t="s">
        <v>2850</v>
      </c>
      <c r="AS396" s="352">
        <v>1</v>
      </c>
      <c r="AU396" s="352">
        <v>1.1726972</v>
      </c>
      <c r="AW396" s="352" t="s">
        <v>2980</v>
      </c>
    </row>
    <row r="397" spans="1:49">
      <c r="A397" s="352" t="s">
        <v>2575</v>
      </c>
      <c r="B397" s="352" t="s">
        <v>2882</v>
      </c>
      <c r="C397" s="352">
        <v>94</v>
      </c>
      <c r="D397" s="352" t="s">
        <v>243</v>
      </c>
      <c r="E397" s="352" t="s">
        <v>21</v>
      </c>
      <c r="F397" s="352">
        <v>7.6999999999999999E-2</v>
      </c>
      <c r="L397" s="352">
        <v>23047</v>
      </c>
      <c r="M397" s="352">
        <v>9.6</v>
      </c>
      <c r="O397" s="352">
        <v>134.22800000000001</v>
      </c>
      <c r="R397" s="352">
        <v>127.818</v>
      </c>
      <c r="S397" s="352" t="s">
        <v>645</v>
      </c>
      <c r="T397" s="352">
        <v>0</v>
      </c>
      <c r="U397" s="352" t="s">
        <v>646</v>
      </c>
      <c r="V397" s="352" t="s">
        <v>673</v>
      </c>
      <c r="X397" s="352" t="s">
        <v>675</v>
      </c>
      <c r="Y397" s="352">
        <v>1</v>
      </c>
      <c r="Z397" s="352">
        <v>29.5</v>
      </c>
      <c r="AA397" s="352">
        <v>83.6</v>
      </c>
      <c r="AB397" s="352">
        <v>54.1</v>
      </c>
      <c r="AF397" s="352">
        <v>6.4109999999999996</v>
      </c>
      <c r="AJ397" s="352">
        <v>4598</v>
      </c>
      <c r="AQ397" s="352" t="s">
        <v>1678</v>
      </c>
      <c r="AR397" s="352" t="s">
        <v>2982</v>
      </c>
      <c r="AS397" s="352">
        <v>1</v>
      </c>
      <c r="AV397" s="352">
        <v>5.0154534999999996</v>
      </c>
      <c r="AW397" s="352" t="s">
        <v>2983</v>
      </c>
    </row>
    <row r="398" spans="1:49">
      <c r="A398" s="352" t="s">
        <v>2576</v>
      </c>
      <c r="B398" s="352" t="s">
        <v>2882</v>
      </c>
      <c r="C398" s="352">
        <v>94</v>
      </c>
      <c r="D398" s="352" t="s">
        <v>243</v>
      </c>
      <c r="E398" s="352" t="s">
        <v>21</v>
      </c>
      <c r="F398" s="352">
        <v>7.6999999999999999E-2</v>
      </c>
      <c r="G398" s="352" t="s">
        <v>764</v>
      </c>
      <c r="L398" s="352">
        <v>5587</v>
      </c>
      <c r="M398" s="352">
        <v>21</v>
      </c>
      <c r="O398" s="352">
        <v>8.8279999999999994</v>
      </c>
      <c r="R398" s="352">
        <v>8.4019999999999992</v>
      </c>
      <c r="S398" s="352" t="s">
        <v>645</v>
      </c>
      <c r="T398" s="352">
        <v>0</v>
      </c>
      <c r="U398" s="352" t="s">
        <v>646</v>
      </c>
      <c r="V398" s="352" t="s">
        <v>673</v>
      </c>
      <c r="X398" s="352" t="s">
        <v>675</v>
      </c>
      <c r="Y398" s="352">
        <v>2</v>
      </c>
      <c r="Z398" s="352">
        <v>230.3</v>
      </c>
      <c r="AA398" s="352">
        <v>260.39999999999998</v>
      </c>
      <c r="AB398" s="352">
        <v>30.1</v>
      </c>
      <c r="AF398" s="352">
        <v>0.42599999999999999</v>
      </c>
      <c r="AJ398" s="352">
        <v>1108</v>
      </c>
      <c r="AQ398" s="352" t="s">
        <v>1230</v>
      </c>
      <c r="AR398" s="352" t="s">
        <v>2984</v>
      </c>
      <c r="AS398" s="352">
        <v>0</v>
      </c>
      <c r="AV398" s="352">
        <v>5.0674123</v>
      </c>
      <c r="AW398" s="352" t="s">
        <v>2983</v>
      </c>
    </row>
    <row r="399" spans="1:49">
      <c r="A399" s="352" t="s">
        <v>2580</v>
      </c>
      <c r="B399" s="352" t="s">
        <v>2882</v>
      </c>
      <c r="C399" s="352">
        <v>94</v>
      </c>
      <c r="D399" s="352" t="s">
        <v>243</v>
      </c>
      <c r="E399" s="352" t="s">
        <v>21</v>
      </c>
      <c r="F399" s="352">
        <v>7.6999999999999999E-2</v>
      </c>
      <c r="L399" s="352">
        <v>22883</v>
      </c>
      <c r="M399" s="352">
        <v>10.06</v>
      </c>
      <c r="O399" s="352">
        <v>131.352</v>
      </c>
      <c r="R399" s="352">
        <v>125.077</v>
      </c>
      <c r="S399" s="352" t="s">
        <v>645</v>
      </c>
      <c r="T399" s="352">
        <v>0</v>
      </c>
      <c r="U399" s="352" t="s">
        <v>646</v>
      </c>
      <c r="V399" s="352" t="s">
        <v>673</v>
      </c>
      <c r="X399" s="352" t="s">
        <v>675</v>
      </c>
      <c r="Y399" s="352">
        <v>3</v>
      </c>
      <c r="Z399" s="352">
        <v>412.8</v>
      </c>
      <c r="AA399" s="352">
        <v>465.2</v>
      </c>
      <c r="AB399" s="352">
        <v>52.5</v>
      </c>
      <c r="AF399" s="352">
        <v>6.2759999999999998</v>
      </c>
      <c r="AJ399" s="352">
        <v>4564</v>
      </c>
      <c r="AQ399" s="352" t="s">
        <v>1379</v>
      </c>
      <c r="AR399" s="352" t="s">
        <v>2985</v>
      </c>
      <c r="AS399" s="352">
        <v>0</v>
      </c>
      <c r="AV399" s="352">
        <v>5.0175517999999997</v>
      </c>
      <c r="AW399" s="352" t="s">
        <v>2983</v>
      </c>
    </row>
    <row r="400" spans="1:49">
      <c r="A400" s="352" t="s">
        <v>2581</v>
      </c>
      <c r="B400" s="352" t="s">
        <v>2882</v>
      </c>
      <c r="C400" s="352">
        <v>95</v>
      </c>
      <c r="D400" s="352" t="s">
        <v>247</v>
      </c>
      <c r="E400" s="352" t="s">
        <v>23</v>
      </c>
      <c r="F400" s="352">
        <v>8.2000000000000003E-2</v>
      </c>
      <c r="H400" s="352">
        <v>10157</v>
      </c>
      <c r="I400" s="352">
        <v>0.44500000000000001</v>
      </c>
      <c r="O400" s="352">
        <v>185.672</v>
      </c>
      <c r="P400" s="352">
        <v>184.28800000000001</v>
      </c>
      <c r="S400" s="352" t="s">
        <v>619</v>
      </c>
      <c r="T400" s="352">
        <v>0</v>
      </c>
      <c r="U400" s="352" t="s">
        <v>620</v>
      </c>
      <c r="V400" s="352" t="s">
        <v>1105</v>
      </c>
      <c r="X400" s="352" t="s">
        <v>1105</v>
      </c>
      <c r="Y400" s="352">
        <v>1</v>
      </c>
      <c r="Z400" s="352">
        <v>13.2</v>
      </c>
      <c r="AA400" s="352">
        <v>38.4</v>
      </c>
      <c r="AB400" s="352">
        <v>25.2</v>
      </c>
      <c r="AC400" s="352">
        <v>1.3839999999999999</v>
      </c>
      <c r="AG400" s="352">
        <v>6936</v>
      </c>
      <c r="AK400" s="352" t="s">
        <v>1461</v>
      </c>
      <c r="AL400" s="352" t="s">
        <v>1690</v>
      </c>
      <c r="AM400" s="352" t="s">
        <v>2986</v>
      </c>
      <c r="AS400" s="352">
        <v>0</v>
      </c>
      <c r="AT400" s="352">
        <v>0.68292019999999998</v>
      </c>
      <c r="AW400" s="352" t="s">
        <v>2987</v>
      </c>
    </row>
    <row r="401" spans="1:49">
      <c r="A401" s="352" t="s">
        <v>2583</v>
      </c>
      <c r="B401" s="352" t="s">
        <v>2882</v>
      </c>
      <c r="C401" s="352">
        <v>95</v>
      </c>
      <c r="D401" s="352" t="s">
        <v>247</v>
      </c>
      <c r="E401" s="352" t="s">
        <v>23</v>
      </c>
      <c r="F401" s="352">
        <v>8.2000000000000003E-2</v>
      </c>
      <c r="H401" s="352">
        <v>10146</v>
      </c>
      <c r="I401" s="352">
        <v>0</v>
      </c>
      <c r="O401" s="352">
        <v>186.26</v>
      </c>
      <c r="P401" s="352">
        <v>184.87200000000001</v>
      </c>
      <c r="S401" s="352" t="s">
        <v>619</v>
      </c>
      <c r="T401" s="352">
        <v>0</v>
      </c>
      <c r="U401" s="352" t="s">
        <v>620</v>
      </c>
      <c r="V401" s="352" t="s">
        <v>1105</v>
      </c>
      <c r="X401" s="352" t="s">
        <v>1105</v>
      </c>
      <c r="Y401" s="352">
        <v>2</v>
      </c>
      <c r="Z401" s="352">
        <v>53.5</v>
      </c>
      <c r="AA401" s="352">
        <v>78.599999999999994</v>
      </c>
      <c r="AB401" s="352">
        <v>25.2</v>
      </c>
      <c r="AC401" s="352">
        <v>1.3879999999999999</v>
      </c>
      <c r="AG401" s="352">
        <v>6923</v>
      </c>
      <c r="AK401" s="352" t="s">
        <v>1766</v>
      </c>
      <c r="AL401" s="352" t="s">
        <v>1379</v>
      </c>
      <c r="AM401" s="352" t="s">
        <v>2918</v>
      </c>
      <c r="AS401" s="352">
        <v>1</v>
      </c>
      <c r="AT401" s="352">
        <v>0.68261620000000001</v>
      </c>
      <c r="AW401" s="352" t="s">
        <v>2987</v>
      </c>
    </row>
    <row r="402" spans="1:49">
      <c r="A402" s="352" t="s">
        <v>2587</v>
      </c>
      <c r="B402" s="352" t="s">
        <v>2882</v>
      </c>
      <c r="C402" s="352">
        <v>95</v>
      </c>
      <c r="D402" s="352" t="s">
        <v>247</v>
      </c>
      <c r="E402" s="352" t="s">
        <v>23</v>
      </c>
      <c r="F402" s="352">
        <v>8.2000000000000003E-2</v>
      </c>
      <c r="J402" s="352">
        <v>6473</v>
      </c>
      <c r="K402" s="352">
        <v>-10.478999999999999</v>
      </c>
      <c r="O402" s="352">
        <v>184.261</v>
      </c>
      <c r="Q402" s="352">
        <v>181.37299999999999</v>
      </c>
      <c r="S402" s="352" t="s">
        <v>635</v>
      </c>
      <c r="T402" s="352">
        <v>89</v>
      </c>
      <c r="U402" s="352" t="s">
        <v>620</v>
      </c>
      <c r="V402" s="352" t="s">
        <v>1105</v>
      </c>
      <c r="X402" s="352" t="s">
        <v>1105</v>
      </c>
      <c r="Y402" s="352">
        <v>3</v>
      </c>
      <c r="Z402" s="352">
        <v>437.8</v>
      </c>
      <c r="AA402" s="352">
        <v>473</v>
      </c>
      <c r="AB402" s="352">
        <v>35.200000000000003</v>
      </c>
      <c r="AD402" s="352">
        <v>2.129</v>
      </c>
      <c r="AE402" s="352">
        <v>0.75900000000000001</v>
      </c>
      <c r="AH402" s="352">
        <v>7593</v>
      </c>
      <c r="AI402" s="352">
        <v>9017</v>
      </c>
      <c r="AN402" s="352" t="s">
        <v>716</v>
      </c>
      <c r="AO402" s="352" t="s">
        <v>1129</v>
      </c>
      <c r="AP402" s="352" t="s">
        <v>1366</v>
      </c>
      <c r="AS402" s="352">
        <v>0</v>
      </c>
      <c r="AU402" s="352">
        <v>1.173902</v>
      </c>
      <c r="AW402" s="352" t="s">
        <v>2987</v>
      </c>
    </row>
    <row r="403" spans="1:49">
      <c r="A403" s="352" t="s">
        <v>2588</v>
      </c>
      <c r="B403" s="352" t="s">
        <v>2882</v>
      </c>
      <c r="C403" s="352">
        <v>95</v>
      </c>
      <c r="D403" s="352" t="s">
        <v>247</v>
      </c>
      <c r="E403" s="352" t="s">
        <v>23</v>
      </c>
      <c r="F403" s="352">
        <v>8.2000000000000003E-2</v>
      </c>
      <c r="J403" s="352">
        <v>6463</v>
      </c>
      <c r="K403" s="352">
        <v>-11.5</v>
      </c>
      <c r="O403" s="352">
        <v>184.8</v>
      </c>
      <c r="Q403" s="352">
        <v>181.90700000000001</v>
      </c>
      <c r="S403" s="352" t="s">
        <v>635</v>
      </c>
      <c r="T403" s="352">
        <v>89</v>
      </c>
      <c r="U403" s="352" t="s">
        <v>620</v>
      </c>
      <c r="V403" s="352" t="s">
        <v>1105</v>
      </c>
      <c r="X403" s="352" t="s">
        <v>1105</v>
      </c>
      <c r="Y403" s="352">
        <v>4</v>
      </c>
      <c r="Z403" s="352">
        <v>488.1</v>
      </c>
      <c r="AA403" s="352">
        <v>523.29999999999995</v>
      </c>
      <c r="AB403" s="352">
        <v>35.200000000000003</v>
      </c>
      <c r="AD403" s="352">
        <v>2.133</v>
      </c>
      <c r="AE403" s="352">
        <v>0.76</v>
      </c>
      <c r="AH403" s="352">
        <v>7577</v>
      </c>
      <c r="AI403" s="352">
        <v>8995</v>
      </c>
      <c r="AN403" s="352" t="s">
        <v>805</v>
      </c>
      <c r="AO403" s="352" t="s">
        <v>695</v>
      </c>
      <c r="AP403" s="352" t="s">
        <v>1840</v>
      </c>
      <c r="AS403" s="352">
        <v>1</v>
      </c>
      <c r="AU403" s="352">
        <v>1.1727198000000001</v>
      </c>
      <c r="AW403" s="352" t="s">
        <v>2987</v>
      </c>
    </row>
    <row r="404" spans="1:49">
      <c r="A404" s="352" t="s">
        <v>2589</v>
      </c>
      <c r="B404" s="352" t="s">
        <v>2882</v>
      </c>
      <c r="C404" s="352">
        <v>96</v>
      </c>
      <c r="D404" s="352" t="s">
        <v>247</v>
      </c>
      <c r="E404" s="352" t="s">
        <v>23</v>
      </c>
      <c r="F404" s="352">
        <v>8.2000000000000003E-2</v>
      </c>
      <c r="L404" s="352">
        <v>22980</v>
      </c>
      <c r="M404" s="352">
        <v>9.6</v>
      </c>
      <c r="O404" s="352">
        <v>133.78899999999999</v>
      </c>
      <c r="R404" s="352">
        <v>127.4</v>
      </c>
      <c r="S404" s="352" t="s">
        <v>645</v>
      </c>
      <c r="T404" s="352">
        <v>0</v>
      </c>
      <c r="U404" s="352" t="s">
        <v>646</v>
      </c>
      <c r="V404" s="352" t="s">
        <v>673</v>
      </c>
      <c r="X404" s="352" t="s">
        <v>675</v>
      </c>
      <c r="Y404" s="352">
        <v>1</v>
      </c>
      <c r="Z404" s="352">
        <v>29.5</v>
      </c>
      <c r="AA404" s="352">
        <v>83.6</v>
      </c>
      <c r="AB404" s="352">
        <v>54.1</v>
      </c>
      <c r="AF404" s="352">
        <v>6.3879999999999999</v>
      </c>
      <c r="AJ404" s="352">
        <v>4586</v>
      </c>
      <c r="AQ404" s="352" t="s">
        <v>644</v>
      </c>
      <c r="AR404" s="352" t="s">
        <v>2988</v>
      </c>
      <c r="AS404" s="352">
        <v>1</v>
      </c>
      <c r="AV404" s="352">
        <v>5.0143427000000003</v>
      </c>
      <c r="AW404" s="352" t="s">
        <v>2989</v>
      </c>
    </row>
    <row r="405" spans="1:49">
      <c r="A405" s="352" t="s">
        <v>2591</v>
      </c>
      <c r="B405" s="352" t="s">
        <v>2882</v>
      </c>
      <c r="C405" s="352">
        <v>96</v>
      </c>
      <c r="D405" s="352" t="s">
        <v>247</v>
      </c>
      <c r="E405" s="352" t="s">
        <v>23</v>
      </c>
      <c r="F405" s="352">
        <v>8.2000000000000003E-2</v>
      </c>
      <c r="G405" s="352" t="s">
        <v>764</v>
      </c>
      <c r="L405" s="352">
        <v>4149</v>
      </c>
      <c r="M405" s="352">
        <v>10.554</v>
      </c>
      <c r="O405" s="352">
        <v>7.758</v>
      </c>
      <c r="R405" s="352">
        <v>7.3879999999999999</v>
      </c>
      <c r="S405" s="352" t="s">
        <v>645</v>
      </c>
      <c r="T405" s="352">
        <v>0</v>
      </c>
      <c r="U405" s="352" t="s">
        <v>646</v>
      </c>
      <c r="V405" s="352" t="s">
        <v>673</v>
      </c>
      <c r="X405" s="352" t="s">
        <v>675</v>
      </c>
      <c r="Y405" s="352">
        <v>2</v>
      </c>
      <c r="Z405" s="352">
        <v>232.4</v>
      </c>
      <c r="AA405" s="352">
        <v>264</v>
      </c>
      <c r="AB405" s="352">
        <v>31.6</v>
      </c>
      <c r="AF405" s="352">
        <v>0.371</v>
      </c>
      <c r="AJ405" s="352">
        <v>831</v>
      </c>
      <c r="AQ405" s="352" t="s">
        <v>1881</v>
      </c>
      <c r="AR405" s="352" t="s">
        <v>2984</v>
      </c>
      <c r="AS405" s="352">
        <v>0</v>
      </c>
      <c r="AV405" s="352">
        <v>5.0186902</v>
      </c>
      <c r="AW405" s="352" t="s">
        <v>2989</v>
      </c>
    </row>
    <row r="406" spans="1:49">
      <c r="A406" s="352" t="s">
        <v>2594</v>
      </c>
      <c r="B406" s="352" t="s">
        <v>2882</v>
      </c>
      <c r="C406" s="352">
        <v>96</v>
      </c>
      <c r="D406" s="352" t="s">
        <v>247</v>
      </c>
      <c r="E406" s="352" t="s">
        <v>23</v>
      </c>
      <c r="F406" s="352">
        <v>8.2000000000000003E-2</v>
      </c>
      <c r="L406" s="352">
        <v>22849</v>
      </c>
      <c r="M406" s="352">
        <v>9.9529999999999994</v>
      </c>
      <c r="O406" s="352">
        <v>131.00800000000001</v>
      </c>
      <c r="R406" s="352">
        <v>124.751</v>
      </c>
      <c r="S406" s="352" t="s">
        <v>645</v>
      </c>
      <c r="T406" s="352">
        <v>0</v>
      </c>
      <c r="U406" s="352" t="s">
        <v>646</v>
      </c>
      <c r="V406" s="352" t="s">
        <v>673</v>
      </c>
      <c r="X406" s="352" t="s">
        <v>675</v>
      </c>
      <c r="Y406" s="352">
        <v>3</v>
      </c>
      <c r="Z406" s="352">
        <v>412.8</v>
      </c>
      <c r="AA406" s="352">
        <v>465.2</v>
      </c>
      <c r="AB406" s="352">
        <v>52.5</v>
      </c>
      <c r="AF406" s="352">
        <v>6.2569999999999997</v>
      </c>
      <c r="AJ406" s="352">
        <v>4558</v>
      </c>
      <c r="AQ406" s="352" t="s">
        <v>1756</v>
      </c>
      <c r="AR406" s="352" t="s">
        <v>2990</v>
      </c>
      <c r="AS406" s="352">
        <v>0</v>
      </c>
      <c r="AV406" s="352">
        <v>5.0159516000000002</v>
      </c>
      <c r="AW406" s="352" t="s">
        <v>2989</v>
      </c>
    </row>
    <row r="407" spans="1:49">
      <c r="A407" s="352" t="s">
        <v>2596</v>
      </c>
      <c r="B407" s="352" t="s">
        <v>2882</v>
      </c>
      <c r="C407" s="352">
        <v>97</v>
      </c>
      <c r="D407" s="352" t="s">
        <v>248</v>
      </c>
      <c r="E407" s="352" t="s">
        <v>23</v>
      </c>
      <c r="F407" s="352">
        <v>7.1999999999999995E-2</v>
      </c>
      <c r="H407" s="352">
        <v>10145</v>
      </c>
      <c r="I407" s="352">
        <v>0.45300000000000001</v>
      </c>
      <c r="O407" s="352">
        <v>185.89099999999999</v>
      </c>
      <c r="P407" s="352">
        <v>184.505</v>
      </c>
      <c r="S407" s="352" t="s">
        <v>619</v>
      </c>
      <c r="T407" s="352">
        <v>0</v>
      </c>
      <c r="U407" s="352" t="s">
        <v>620</v>
      </c>
      <c r="V407" s="352" t="s">
        <v>1105</v>
      </c>
      <c r="X407" s="352" t="s">
        <v>1105</v>
      </c>
      <c r="Y407" s="352">
        <v>1</v>
      </c>
      <c r="Z407" s="352">
        <v>13.2</v>
      </c>
      <c r="AA407" s="352">
        <v>38.4</v>
      </c>
      <c r="AB407" s="352">
        <v>25.2</v>
      </c>
      <c r="AC407" s="352">
        <v>1.3859999999999999</v>
      </c>
      <c r="AG407" s="352">
        <v>6926</v>
      </c>
      <c r="AK407" s="352" t="s">
        <v>1461</v>
      </c>
      <c r="AL407" s="352" t="s">
        <v>1690</v>
      </c>
      <c r="AM407" s="352" t="s">
        <v>2991</v>
      </c>
      <c r="AS407" s="352">
        <v>0</v>
      </c>
      <c r="AT407" s="352">
        <v>0.68293570000000003</v>
      </c>
      <c r="AW407" s="352" t="s">
        <v>2992</v>
      </c>
    </row>
    <row r="408" spans="1:49">
      <c r="A408" s="352" t="s">
        <v>2598</v>
      </c>
      <c r="B408" s="352" t="s">
        <v>2882</v>
      </c>
      <c r="C408" s="352">
        <v>97</v>
      </c>
      <c r="D408" s="352" t="s">
        <v>248</v>
      </c>
      <c r="E408" s="352" t="s">
        <v>23</v>
      </c>
      <c r="F408" s="352">
        <v>7.1999999999999995E-2</v>
      </c>
      <c r="H408" s="352">
        <v>10151</v>
      </c>
      <c r="I408" s="352">
        <v>0</v>
      </c>
      <c r="O408" s="352">
        <v>186.291</v>
      </c>
      <c r="P408" s="352">
        <v>184.90199999999999</v>
      </c>
      <c r="S408" s="352" t="s">
        <v>619</v>
      </c>
      <c r="T408" s="352">
        <v>0</v>
      </c>
      <c r="U408" s="352" t="s">
        <v>620</v>
      </c>
      <c r="V408" s="352" t="s">
        <v>1105</v>
      </c>
      <c r="X408" s="352" t="s">
        <v>1105</v>
      </c>
      <c r="Y408" s="352">
        <v>2</v>
      </c>
      <c r="Z408" s="352">
        <v>53.5</v>
      </c>
      <c r="AA408" s="352">
        <v>78.599999999999994</v>
      </c>
      <c r="AB408" s="352">
        <v>25.2</v>
      </c>
      <c r="AC408" s="352">
        <v>1.3879999999999999</v>
      </c>
      <c r="AG408" s="352">
        <v>6926</v>
      </c>
      <c r="AK408" s="352" t="s">
        <v>1766</v>
      </c>
      <c r="AL408" s="352" t="s">
        <v>1379</v>
      </c>
      <c r="AM408" s="352" t="s">
        <v>2993</v>
      </c>
      <c r="AS408" s="352">
        <v>1</v>
      </c>
      <c r="AT408" s="352">
        <v>0.68262619999999996</v>
      </c>
      <c r="AW408" s="352" t="s">
        <v>2992</v>
      </c>
    </row>
    <row r="409" spans="1:49">
      <c r="A409" s="352" t="s">
        <v>2602</v>
      </c>
      <c r="B409" s="352" t="s">
        <v>2882</v>
      </c>
      <c r="C409" s="352">
        <v>97</v>
      </c>
      <c r="D409" s="352" t="s">
        <v>248</v>
      </c>
      <c r="E409" s="352" t="s">
        <v>23</v>
      </c>
      <c r="F409" s="352">
        <v>7.1999999999999995E-2</v>
      </c>
      <c r="J409" s="352">
        <v>6467</v>
      </c>
      <c r="K409" s="352">
        <v>-10.461</v>
      </c>
      <c r="O409" s="352">
        <v>184.5</v>
      </c>
      <c r="Q409" s="352">
        <v>181.608</v>
      </c>
      <c r="S409" s="352" t="s">
        <v>635</v>
      </c>
      <c r="T409" s="352">
        <v>89</v>
      </c>
      <c r="U409" s="352" t="s">
        <v>620</v>
      </c>
      <c r="V409" s="352" t="s">
        <v>1105</v>
      </c>
      <c r="X409" s="352" t="s">
        <v>1105</v>
      </c>
      <c r="Y409" s="352">
        <v>3</v>
      </c>
      <c r="Z409" s="352">
        <v>437.8</v>
      </c>
      <c r="AA409" s="352">
        <v>473</v>
      </c>
      <c r="AB409" s="352">
        <v>35.200000000000003</v>
      </c>
      <c r="AD409" s="352">
        <v>2.1320000000000001</v>
      </c>
      <c r="AE409" s="352">
        <v>0.76</v>
      </c>
      <c r="AH409" s="352">
        <v>7587</v>
      </c>
      <c r="AI409" s="352">
        <v>9012</v>
      </c>
      <c r="AN409" s="352" t="s">
        <v>755</v>
      </c>
      <c r="AO409" s="352" t="s">
        <v>1129</v>
      </c>
      <c r="AP409" s="352" t="s">
        <v>1553</v>
      </c>
      <c r="AS409" s="352">
        <v>0</v>
      </c>
      <c r="AU409" s="352">
        <v>1.1738892000000001</v>
      </c>
      <c r="AW409" s="352" t="s">
        <v>2992</v>
      </c>
    </row>
    <row r="410" spans="1:49">
      <c r="A410" s="352" t="s">
        <v>2604</v>
      </c>
      <c r="B410" s="352" t="s">
        <v>2882</v>
      </c>
      <c r="C410" s="352">
        <v>97</v>
      </c>
      <c r="D410" s="352" t="s">
        <v>248</v>
      </c>
      <c r="E410" s="352" t="s">
        <v>23</v>
      </c>
      <c r="F410" s="352">
        <v>7.1999999999999995E-2</v>
      </c>
      <c r="J410" s="352">
        <v>6475</v>
      </c>
      <c r="K410" s="352">
        <v>-11.5</v>
      </c>
      <c r="O410" s="352">
        <v>185.09100000000001</v>
      </c>
      <c r="Q410" s="352">
        <v>182.19300000000001</v>
      </c>
      <c r="S410" s="352" t="s">
        <v>635</v>
      </c>
      <c r="T410" s="352">
        <v>89</v>
      </c>
      <c r="U410" s="352" t="s">
        <v>620</v>
      </c>
      <c r="V410" s="352" t="s">
        <v>1105</v>
      </c>
      <c r="X410" s="352" t="s">
        <v>1105</v>
      </c>
      <c r="Y410" s="352">
        <v>4</v>
      </c>
      <c r="Z410" s="352">
        <v>488.1</v>
      </c>
      <c r="AA410" s="352">
        <v>523.29999999999995</v>
      </c>
      <c r="AB410" s="352">
        <v>35.200000000000003</v>
      </c>
      <c r="AD410" s="352">
        <v>2.137</v>
      </c>
      <c r="AE410" s="352">
        <v>0.76100000000000001</v>
      </c>
      <c r="AH410" s="352">
        <v>7591</v>
      </c>
      <c r="AI410" s="352">
        <v>9014</v>
      </c>
      <c r="AN410" s="352" t="s">
        <v>805</v>
      </c>
      <c r="AO410" s="352" t="s">
        <v>637</v>
      </c>
      <c r="AP410" s="352" t="s">
        <v>1797</v>
      </c>
      <c r="AS410" s="352">
        <v>1</v>
      </c>
      <c r="AU410" s="352">
        <v>1.1726867000000001</v>
      </c>
      <c r="AW410" s="352" t="s">
        <v>2992</v>
      </c>
    </row>
    <row r="411" spans="1:49">
      <c r="A411" s="352" t="s">
        <v>2606</v>
      </c>
      <c r="B411" s="352" t="s">
        <v>2882</v>
      </c>
      <c r="C411" s="352">
        <v>98</v>
      </c>
      <c r="D411" s="352" t="s">
        <v>248</v>
      </c>
      <c r="E411" s="352" t="s">
        <v>23</v>
      </c>
      <c r="F411" s="352">
        <v>7.1999999999999995E-2</v>
      </c>
      <c r="L411" s="352">
        <v>23059</v>
      </c>
      <c r="M411" s="352">
        <v>9.6</v>
      </c>
      <c r="O411" s="352">
        <v>134.238</v>
      </c>
      <c r="R411" s="352">
        <v>127.828</v>
      </c>
      <c r="S411" s="352" t="s">
        <v>645</v>
      </c>
      <c r="T411" s="352">
        <v>0</v>
      </c>
      <c r="U411" s="352" t="s">
        <v>646</v>
      </c>
      <c r="V411" s="352" t="s">
        <v>673</v>
      </c>
      <c r="X411" s="352" t="s">
        <v>675</v>
      </c>
      <c r="Y411" s="352">
        <v>1</v>
      </c>
      <c r="Z411" s="352">
        <v>29.5</v>
      </c>
      <c r="AA411" s="352">
        <v>83.6</v>
      </c>
      <c r="AB411" s="352">
        <v>54.1</v>
      </c>
      <c r="AF411" s="352">
        <v>6.41</v>
      </c>
      <c r="AJ411" s="352">
        <v>4601</v>
      </c>
      <c r="AQ411" s="352" t="s">
        <v>1921</v>
      </c>
      <c r="AR411" s="352" t="s">
        <v>2994</v>
      </c>
      <c r="AS411" s="352">
        <v>1</v>
      </c>
      <c r="AV411" s="352">
        <v>5.0143037000000001</v>
      </c>
      <c r="AW411" s="352" t="s">
        <v>2995</v>
      </c>
    </row>
    <row r="412" spans="1:49">
      <c r="A412" s="352" t="s">
        <v>2607</v>
      </c>
      <c r="B412" s="352" t="s">
        <v>2882</v>
      </c>
      <c r="C412" s="352">
        <v>98</v>
      </c>
      <c r="D412" s="352" t="s">
        <v>248</v>
      </c>
      <c r="E412" s="352" t="s">
        <v>23</v>
      </c>
      <c r="F412" s="352">
        <v>7.1999999999999995E-2</v>
      </c>
      <c r="G412" s="352" t="s">
        <v>764</v>
      </c>
      <c r="L412" s="352">
        <v>4544</v>
      </c>
      <c r="M412" s="352">
        <v>10.426</v>
      </c>
      <c r="O412" s="352">
        <v>8.0359999999999996</v>
      </c>
      <c r="R412" s="352">
        <v>7.6520000000000001</v>
      </c>
      <c r="S412" s="352" t="s">
        <v>645</v>
      </c>
      <c r="T412" s="352">
        <v>0</v>
      </c>
      <c r="U412" s="352" t="s">
        <v>646</v>
      </c>
      <c r="V412" s="352" t="s">
        <v>673</v>
      </c>
      <c r="X412" s="352" t="s">
        <v>675</v>
      </c>
      <c r="Y412" s="352">
        <v>2</v>
      </c>
      <c r="Z412" s="352">
        <v>232</v>
      </c>
      <c r="AA412" s="352">
        <v>263.10000000000002</v>
      </c>
      <c r="AB412" s="352">
        <v>31.1</v>
      </c>
      <c r="AF412" s="352">
        <v>0.38400000000000001</v>
      </c>
      <c r="AJ412" s="352">
        <v>910</v>
      </c>
      <c r="AQ412" s="352" t="s">
        <v>1230</v>
      </c>
      <c r="AR412" s="352" t="s">
        <v>2191</v>
      </c>
      <c r="AS412" s="352">
        <v>0</v>
      </c>
      <c r="AV412" s="352">
        <v>5.0180667000000003</v>
      </c>
      <c r="AW412" s="352" t="s">
        <v>2995</v>
      </c>
    </row>
    <row r="413" spans="1:49">
      <c r="A413" s="352" t="s">
        <v>2610</v>
      </c>
      <c r="B413" s="352" t="s">
        <v>2882</v>
      </c>
      <c r="C413" s="352">
        <v>98</v>
      </c>
      <c r="D413" s="352" t="s">
        <v>248</v>
      </c>
      <c r="E413" s="352" t="s">
        <v>23</v>
      </c>
      <c r="F413" s="352">
        <v>7.1999999999999995E-2</v>
      </c>
      <c r="L413" s="352">
        <v>22901</v>
      </c>
      <c r="M413" s="352">
        <v>9.9250000000000007</v>
      </c>
      <c r="O413" s="352">
        <v>131.54599999999999</v>
      </c>
      <c r="R413" s="352">
        <v>125.26300000000001</v>
      </c>
      <c r="S413" s="352" t="s">
        <v>645</v>
      </c>
      <c r="T413" s="352">
        <v>0</v>
      </c>
      <c r="U413" s="352" t="s">
        <v>646</v>
      </c>
      <c r="V413" s="352" t="s">
        <v>673</v>
      </c>
      <c r="X413" s="352" t="s">
        <v>675</v>
      </c>
      <c r="Y413" s="352">
        <v>3</v>
      </c>
      <c r="Z413" s="352">
        <v>412.8</v>
      </c>
      <c r="AA413" s="352">
        <v>465.2</v>
      </c>
      <c r="AB413" s="352">
        <v>52.5</v>
      </c>
      <c r="AF413" s="352">
        <v>6.2830000000000004</v>
      </c>
      <c r="AJ413" s="352">
        <v>4569</v>
      </c>
      <c r="AQ413" s="352" t="s">
        <v>1756</v>
      </c>
      <c r="AR413" s="352" t="s">
        <v>2996</v>
      </c>
      <c r="AS413" s="352">
        <v>0</v>
      </c>
      <c r="AV413" s="352">
        <v>5.0157854000000004</v>
      </c>
      <c r="AW413" s="352" t="s">
        <v>2995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7389-EABE-43BF-9787-5880CACBC70E}">
  <dimension ref="A1:AW413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49">
      <c r="B1" s="352" t="s">
        <v>475</v>
      </c>
      <c r="C1" s="352" t="s">
        <v>476</v>
      </c>
      <c r="D1" s="352" t="s">
        <v>573</v>
      </c>
      <c r="E1" s="352" t="s">
        <v>574</v>
      </c>
      <c r="F1" s="352" t="s">
        <v>479</v>
      </c>
      <c r="G1" s="352" t="s">
        <v>575</v>
      </c>
      <c r="H1" s="352" t="s">
        <v>576</v>
      </c>
      <c r="I1" s="352" t="s">
        <v>577</v>
      </c>
      <c r="J1" s="352" t="s">
        <v>578</v>
      </c>
      <c r="K1" s="352" t="s">
        <v>579</v>
      </c>
      <c r="L1" s="352" t="s">
        <v>580</v>
      </c>
      <c r="M1" s="352" t="s">
        <v>581</v>
      </c>
      <c r="N1" s="352" t="s">
        <v>582</v>
      </c>
      <c r="O1" s="352" t="s">
        <v>583</v>
      </c>
      <c r="P1" s="352" t="s">
        <v>584</v>
      </c>
      <c r="Q1" s="352" t="s">
        <v>585</v>
      </c>
      <c r="R1" s="352" t="s">
        <v>586</v>
      </c>
      <c r="S1" s="352" t="s">
        <v>587</v>
      </c>
      <c r="T1" s="352" t="s">
        <v>588</v>
      </c>
      <c r="U1" s="352" t="s">
        <v>589</v>
      </c>
      <c r="V1" s="352" t="s">
        <v>590</v>
      </c>
      <c r="W1" s="352" t="s">
        <v>591</v>
      </c>
      <c r="X1" s="352" t="s">
        <v>592</v>
      </c>
      <c r="Y1" s="352" t="s">
        <v>593</v>
      </c>
      <c r="Z1" s="352" t="s">
        <v>594</v>
      </c>
      <c r="AA1" s="352" t="s">
        <v>595</v>
      </c>
      <c r="AB1" s="352" t="s">
        <v>596</v>
      </c>
      <c r="AC1" s="352" t="s">
        <v>597</v>
      </c>
      <c r="AD1" s="352" t="s">
        <v>598</v>
      </c>
      <c r="AE1" s="352" t="s">
        <v>599</v>
      </c>
      <c r="AF1" s="352" t="s">
        <v>600</v>
      </c>
      <c r="AG1" s="352" t="s">
        <v>601</v>
      </c>
      <c r="AH1" s="352" t="s">
        <v>602</v>
      </c>
      <c r="AI1" s="352" t="s">
        <v>603</v>
      </c>
      <c r="AJ1" s="352" t="s">
        <v>604</v>
      </c>
      <c r="AK1" s="352" t="s">
        <v>605</v>
      </c>
      <c r="AL1" s="352" t="s">
        <v>606</v>
      </c>
      <c r="AM1" s="352" t="s">
        <v>607</v>
      </c>
      <c r="AN1" s="352" t="s">
        <v>608</v>
      </c>
      <c r="AO1" s="352" t="s">
        <v>609</v>
      </c>
      <c r="AP1" s="352" t="s">
        <v>610</v>
      </c>
      <c r="AQ1" s="352" t="s">
        <v>611</v>
      </c>
      <c r="AR1" s="352" t="s">
        <v>612</v>
      </c>
      <c r="AS1" s="352" t="s">
        <v>613</v>
      </c>
      <c r="AT1" s="352" t="s">
        <v>614</v>
      </c>
      <c r="AU1" s="352" t="s">
        <v>615</v>
      </c>
      <c r="AV1" s="352" t="s">
        <v>616</v>
      </c>
      <c r="AW1" s="352" t="s">
        <v>617</v>
      </c>
    </row>
    <row r="2" spans="1:49">
      <c r="A2" s="352" t="s">
        <v>505</v>
      </c>
      <c r="B2" s="352" t="s">
        <v>2997</v>
      </c>
      <c r="C2" s="352">
        <v>1</v>
      </c>
      <c r="D2" s="352" t="s">
        <v>2998</v>
      </c>
      <c r="E2" s="352" t="s">
        <v>506</v>
      </c>
      <c r="F2" s="352">
        <v>0.81699999999999995</v>
      </c>
      <c r="H2" s="352">
        <v>9915</v>
      </c>
      <c r="I2" s="352">
        <v>0.53300000000000003</v>
      </c>
      <c r="O2" s="352">
        <v>181.60499999999999</v>
      </c>
      <c r="P2" s="352">
        <v>180.25</v>
      </c>
      <c r="S2" s="352" t="s">
        <v>619</v>
      </c>
      <c r="T2" s="352">
        <v>0</v>
      </c>
      <c r="U2" s="352" t="s">
        <v>620</v>
      </c>
      <c r="V2" s="352" t="s">
        <v>705</v>
      </c>
      <c r="W2" s="352" t="s">
        <v>2999</v>
      </c>
      <c r="X2" s="352" t="s">
        <v>705</v>
      </c>
      <c r="Y2" s="352">
        <v>1</v>
      </c>
      <c r="Z2" s="352">
        <v>13.2</v>
      </c>
      <c r="AA2" s="352">
        <v>39</v>
      </c>
      <c r="AB2" s="352">
        <v>25.8</v>
      </c>
      <c r="AC2" s="352">
        <v>1.355</v>
      </c>
      <c r="AG2" s="352">
        <v>6772</v>
      </c>
      <c r="AK2" s="352" t="s">
        <v>1641</v>
      </c>
      <c r="AL2" s="352" t="s">
        <v>1970</v>
      </c>
      <c r="AM2" s="352" t="s">
        <v>3000</v>
      </c>
      <c r="AS2" s="352">
        <v>0</v>
      </c>
      <c r="AT2" s="352">
        <v>0.68323049999999996</v>
      </c>
      <c r="AW2" s="352" t="s">
        <v>3001</v>
      </c>
    </row>
    <row r="3" spans="1:49">
      <c r="A3" s="352" t="s">
        <v>507</v>
      </c>
      <c r="B3" s="352" t="s">
        <v>2997</v>
      </c>
      <c r="C3" s="352">
        <v>1</v>
      </c>
      <c r="D3" s="352" t="s">
        <v>2998</v>
      </c>
      <c r="E3" s="352" t="s">
        <v>506</v>
      </c>
      <c r="F3" s="352">
        <v>0.81699999999999995</v>
      </c>
      <c r="H3" s="352">
        <v>9925</v>
      </c>
      <c r="I3" s="352">
        <v>0</v>
      </c>
      <c r="O3" s="352">
        <v>181.76400000000001</v>
      </c>
      <c r="P3" s="352">
        <v>180.40799999999999</v>
      </c>
      <c r="S3" s="352" t="s">
        <v>619</v>
      </c>
      <c r="T3" s="352">
        <v>0</v>
      </c>
      <c r="U3" s="352" t="s">
        <v>620</v>
      </c>
      <c r="V3" s="352" t="s">
        <v>705</v>
      </c>
      <c r="W3" s="352" t="s">
        <v>2999</v>
      </c>
      <c r="X3" s="352" t="s">
        <v>705</v>
      </c>
      <c r="Y3" s="352">
        <v>2</v>
      </c>
      <c r="Z3" s="352">
        <v>53.5</v>
      </c>
      <c r="AA3" s="352">
        <v>78.599999999999994</v>
      </c>
      <c r="AB3" s="352">
        <v>25.2</v>
      </c>
      <c r="AC3" s="352">
        <v>1.355</v>
      </c>
      <c r="AG3" s="352">
        <v>6774</v>
      </c>
      <c r="AK3" s="352" t="s">
        <v>2730</v>
      </c>
      <c r="AL3" s="352" t="s">
        <v>1955</v>
      </c>
      <c r="AM3" s="352" t="s">
        <v>3002</v>
      </c>
      <c r="AS3" s="352">
        <v>1</v>
      </c>
      <c r="AT3" s="352">
        <v>0.68286650000000004</v>
      </c>
      <c r="AW3" s="352" t="s">
        <v>3001</v>
      </c>
    </row>
    <row r="4" spans="1:49">
      <c r="A4" s="352" t="s">
        <v>508</v>
      </c>
      <c r="B4" s="352" t="s">
        <v>2997</v>
      </c>
      <c r="C4" s="352">
        <v>1</v>
      </c>
      <c r="D4" s="352" t="s">
        <v>2998</v>
      </c>
      <c r="E4" s="352" t="s">
        <v>506</v>
      </c>
      <c r="F4" s="352">
        <v>0.81699999999999995</v>
      </c>
      <c r="G4" s="352" t="s">
        <v>630</v>
      </c>
      <c r="H4" s="352">
        <v>2872</v>
      </c>
      <c r="I4" s="352">
        <v>-1.42</v>
      </c>
      <c r="N4" s="352">
        <v>17.098274400000001</v>
      </c>
      <c r="O4" s="352">
        <v>81.811000000000007</v>
      </c>
      <c r="P4" s="352">
        <v>81.201999999999998</v>
      </c>
      <c r="S4" s="352" t="s">
        <v>619</v>
      </c>
      <c r="T4" s="352">
        <v>0</v>
      </c>
      <c r="U4" s="352" t="s">
        <v>620</v>
      </c>
      <c r="V4" s="352" t="s">
        <v>705</v>
      </c>
      <c r="W4" s="352" t="s">
        <v>2999</v>
      </c>
      <c r="X4" s="352" t="s">
        <v>705</v>
      </c>
      <c r="Y4" s="352">
        <v>3</v>
      </c>
      <c r="Z4" s="352">
        <v>101.3</v>
      </c>
      <c r="AA4" s="352">
        <v>188.1</v>
      </c>
      <c r="AB4" s="352">
        <v>86.8</v>
      </c>
      <c r="AC4" s="352">
        <v>0.60899999999999999</v>
      </c>
      <c r="AG4" s="352">
        <v>1959</v>
      </c>
      <c r="AK4" s="352" t="s">
        <v>1202</v>
      </c>
      <c r="AL4" s="352" t="s">
        <v>1727</v>
      </c>
      <c r="AM4" s="352" t="s">
        <v>3003</v>
      </c>
      <c r="AS4" s="352">
        <v>0</v>
      </c>
      <c r="AT4" s="352">
        <v>0.68189659999999996</v>
      </c>
      <c r="AW4" s="352" t="s">
        <v>3001</v>
      </c>
    </row>
    <row r="5" spans="1:49">
      <c r="A5" s="352" t="s">
        <v>509</v>
      </c>
      <c r="B5" s="352" t="s">
        <v>2997</v>
      </c>
      <c r="C5" s="352">
        <v>1</v>
      </c>
      <c r="D5" s="352" t="s">
        <v>2998</v>
      </c>
      <c r="E5" s="352" t="s">
        <v>506</v>
      </c>
      <c r="F5" s="352">
        <v>0.81699999999999995</v>
      </c>
      <c r="G5" s="352" t="s">
        <v>634</v>
      </c>
      <c r="J5" s="352">
        <v>5430</v>
      </c>
      <c r="K5" s="352">
        <v>8.6829999999999998</v>
      </c>
      <c r="N5" s="352">
        <v>70.424122699999998</v>
      </c>
      <c r="O5" s="352">
        <v>179.874</v>
      </c>
      <c r="Q5" s="352">
        <v>177.01400000000001</v>
      </c>
      <c r="S5" s="352" t="s">
        <v>635</v>
      </c>
      <c r="T5" s="352">
        <v>89</v>
      </c>
      <c r="U5" s="352" t="s">
        <v>620</v>
      </c>
      <c r="V5" s="352" t="s">
        <v>705</v>
      </c>
      <c r="W5" s="352" t="s">
        <v>2999</v>
      </c>
      <c r="X5" s="352" t="s">
        <v>705</v>
      </c>
      <c r="Y5" s="352">
        <v>4</v>
      </c>
      <c r="Z5" s="352">
        <v>254.7</v>
      </c>
      <c r="AA5" s="352">
        <v>357.3</v>
      </c>
      <c r="AB5" s="352">
        <v>102.5</v>
      </c>
      <c r="AD5" s="352">
        <v>2.1150000000000002</v>
      </c>
      <c r="AE5" s="352">
        <v>0.745</v>
      </c>
      <c r="AH5" s="352">
        <v>6571</v>
      </c>
      <c r="AI5" s="352">
        <v>7622</v>
      </c>
      <c r="AN5" s="352" t="s">
        <v>691</v>
      </c>
      <c r="AO5" s="352" t="s">
        <v>1427</v>
      </c>
      <c r="AP5" s="352" t="s">
        <v>698</v>
      </c>
      <c r="AS5" s="352">
        <v>0</v>
      </c>
      <c r="AU5" s="352">
        <v>1.1947483999999999</v>
      </c>
      <c r="AW5" s="352" t="s">
        <v>3001</v>
      </c>
    </row>
    <row r="6" spans="1:49">
      <c r="A6" s="352" t="s">
        <v>510</v>
      </c>
      <c r="B6" s="352" t="s">
        <v>2997</v>
      </c>
      <c r="C6" s="352">
        <v>1</v>
      </c>
      <c r="D6" s="352" t="s">
        <v>2998</v>
      </c>
      <c r="E6" s="352" t="s">
        <v>506</v>
      </c>
      <c r="F6" s="352">
        <v>0.81699999999999995</v>
      </c>
      <c r="J6" s="352">
        <v>6191</v>
      </c>
      <c r="K6" s="352">
        <v>-11.068</v>
      </c>
      <c r="O6" s="352">
        <v>176.42699999999999</v>
      </c>
      <c r="Q6" s="352">
        <v>173.66800000000001</v>
      </c>
      <c r="S6" s="352" t="s">
        <v>635</v>
      </c>
      <c r="T6" s="352">
        <v>89</v>
      </c>
      <c r="U6" s="352" t="s">
        <v>620</v>
      </c>
      <c r="V6" s="352" t="s">
        <v>705</v>
      </c>
      <c r="W6" s="352" t="s">
        <v>2999</v>
      </c>
      <c r="X6" s="352" t="s">
        <v>705</v>
      </c>
      <c r="Y6" s="352">
        <v>5</v>
      </c>
      <c r="Z6" s="352">
        <v>438.4</v>
      </c>
      <c r="AA6" s="352">
        <v>473.6</v>
      </c>
      <c r="AB6" s="352">
        <v>35.200000000000003</v>
      </c>
      <c r="AD6" s="352">
        <v>2.036</v>
      </c>
      <c r="AE6" s="352">
        <v>0.72299999999999998</v>
      </c>
      <c r="AH6" s="352">
        <v>7257</v>
      </c>
      <c r="AI6" s="352">
        <v>8594</v>
      </c>
      <c r="AN6" s="352" t="s">
        <v>1427</v>
      </c>
      <c r="AO6" s="352" t="s">
        <v>1982</v>
      </c>
      <c r="AP6" s="352" t="s">
        <v>1905</v>
      </c>
      <c r="AS6" s="352">
        <v>0</v>
      </c>
      <c r="AU6" s="352">
        <v>1.1724981000000001</v>
      </c>
      <c r="AW6" s="352" t="s">
        <v>3001</v>
      </c>
    </row>
    <row r="7" spans="1:49">
      <c r="A7" s="352" t="s">
        <v>499</v>
      </c>
      <c r="B7" s="352" t="s">
        <v>2997</v>
      </c>
      <c r="C7" s="352">
        <v>1</v>
      </c>
      <c r="D7" s="352" t="s">
        <v>2998</v>
      </c>
      <c r="E7" s="352" t="s">
        <v>506</v>
      </c>
      <c r="F7" s="352">
        <v>0.81699999999999995</v>
      </c>
      <c r="J7" s="352">
        <v>6191</v>
      </c>
      <c r="K7" s="352">
        <v>-11.5</v>
      </c>
      <c r="O7" s="352">
        <v>176.97499999999999</v>
      </c>
      <c r="Q7" s="352">
        <v>174.208</v>
      </c>
      <c r="S7" s="352" t="s">
        <v>635</v>
      </c>
      <c r="T7" s="352">
        <v>89</v>
      </c>
      <c r="U7" s="352" t="s">
        <v>620</v>
      </c>
      <c r="V7" s="352" t="s">
        <v>705</v>
      </c>
      <c r="W7" s="352" t="s">
        <v>2999</v>
      </c>
      <c r="X7" s="352" t="s">
        <v>705</v>
      </c>
      <c r="Y7" s="352">
        <v>6</v>
      </c>
      <c r="Z7" s="352">
        <v>488.1</v>
      </c>
      <c r="AA7" s="352">
        <v>523.29999999999995</v>
      </c>
      <c r="AB7" s="352">
        <v>35.200000000000003</v>
      </c>
      <c r="AD7" s="352">
        <v>2.0419999999999998</v>
      </c>
      <c r="AE7" s="352">
        <v>0.72499999999999998</v>
      </c>
      <c r="AH7" s="352">
        <v>7255</v>
      </c>
      <c r="AI7" s="352">
        <v>8593</v>
      </c>
      <c r="AN7" s="352" t="s">
        <v>717</v>
      </c>
      <c r="AO7" s="352" t="s">
        <v>759</v>
      </c>
      <c r="AP7" s="352" t="s">
        <v>3004</v>
      </c>
      <c r="AS7" s="352">
        <v>1</v>
      </c>
      <c r="AU7" s="352">
        <v>1.171999</v>
      </c>
      <c r="AW7" s="352" t="s">
        <v>3001</v>
      </c>
    </row>
    <row r="8" spans="1:49">
      <c r="A8" s="352" t="s">
        <v>500</v>
      </c>
      <c r="B8" s="352" t="s">
        <v>2997</v>
      </c>
      <c r="C8" s="352">
        <v>2</v>
      </c>
      <c r="D8" s="352" t="s">
        <v>2998</v>
      </c>
      <c r="E8" s="352" t="s">
        <v>506</v>
      </c>
      <c r="F8" s="352">
        <v>0.81699999999999995</v>
      </c>
      <c r="L8" s="352">
        <v>21603</v>
      </c>
      <c r="M8" s="352">
        <v>9.6</v>
      </c>
      <c r="O8" s="352">
        <v>125.196</v>
      </c>
      <c r="R8" s="352">
        <v>119.226</v>
      </c>
      <c r="S8" s="352" t="s">
        <v>645</v>
      </c>
      <c r="T8" s="352">
        <v>0</v>
      </c>
      <c r="U8" s="352" t="s">
        <v>646</v>
      </c>
      <c r="V8" s="352" t="s">
        <v>673</v>
      </c>
      <c r="W8" s="352" t="s">
        <v>3005</v>
      </c>
      <c r="X8" s="352" t="s">
        <v>675</v>
      </c>
      <c r="Y8" s="352">
        <v>1</v>
      </c>
      <c r="Z8" s="352">
        <v>29.7</v>
      </c>
      <c r="AA8" s="352">
        <v>83</v>
      </c>
      <c r="AB8" s="352">
        <v>53.3</v>
      </c>
      <c r="AF8" s="352">
        <v>5.9710000000000001</v>
      </c>
      <c r="AJ8" s="352">
        <v>4315</v>
      </c>
      <c r="AQ8" s="352" t="s">
        <v>686</v>
      </c>
      <c r="AR8" s="352" t="s">
        <v>1626</v>
      </c>
      <c r="AS8" s="352">
        <v>1</v>
      </c>
      <c r="AV8" s="352">
        <v>5.0078297999999997</v>
      </c>
      <c r="AW8" s="352" t="s">
        <v>3006</v>
      </c>
    </row>
    <row r="9" spans="1:49">
      <c r="A9" s="352" t="s">
        <v>511</v>
      </c>
      <c r="B9" s="352" t="s">
        <v>2997</v>
      </c>
      <c r="C9" s="352">
        <v>2</v>
      </c>
      <c r="D9" s="352" t="s">
        <v>2998</v>
      </c>
      <c r="E9" s="352" t="s">
        <v>506</v>
      </c>
      <c r="F9" s="352">
        <v>0.81699999999999995</v>
      </c>
      <c r="L9" s="352">
        <v>21376</v>
      </c>
      <c r="M9" s="352">
        <v>9.1259999999999994</v>
      </c>
      <c r="O9" s="352">
        <v>121.634</v>
      </c>
      <c r="R9" s="352">
        <v>115.836</v>
      </c>
      <c r="S9" s="352" t="s">
        <v>645</v>
      </c>
      <c r="T9" s="352">
        <v>0</v>
      </c>
      <c r="U9" s="352" t="s">
        <v>646</v>
      </c>
      <c r="V9" s="352" t="s">
        <v>673</v>
      </c>
      <c r="W9" s="352" t="s">
        <v>3005</v>
      </c>
      <c r="X9" s="352" t="s">
        <v>675</v>
      </c>
      <c r="Y9" s="352">
        <v>2</v>
      </c>
      <c r="Z9" s="352">
        <v>413</v>
      </c>
      <c r="AA9" s="352">
        <v>464.4</v>
      </c>
      <c r="AB9" s="352">
        <v>51.4</v>
      </c>
      <c r="AF9" s="352">
        <v>5.798</v>
      </c>
      <c r="AJ9" s="352">
        <v>4271</v>
      </c>
      <c r="AQ9" s="352" t="s">
        <v>3007</v>
      </c>
      <c r="AR9" s="352" t="s">
        <v>1983</v>
      </c>
      <c r="AS9" s="352">
        <v>0</v>
      </c>
      <c r="AV9" s="352">
        <v>5.0056710999999998</v>
      </c>
      <c r="AW9" s="352" t="s">
        <v>3006</v>
      </c>
    </row>
    <row r="10" spans="1:49">
      <c r="A10" s="352" t="s">
        <v>513</v>
      </c>
      <c r="B10" s="352" t="s">
        <v>2997</v>
      </c>
      <c r="C10" s="352">
        <v>3</v>
      </c>
      <c r="D10" s="352" t="s">
        <v>3008</v>
      </c>
      <c r="E10" s="352" t="s">
        <v>506</v>
      </c>
      <c r="F10" s="352">
        <v>0.27700000000000002</v>
      </c>
      <c r="H10" s="352">
        <v>9824</v>
      </c>
      <c r="I10" s="352">
        <v>0.375</v>
      </c>
      <c r="O10" s="352">
        <v>179.738</v>
      </c>
      <c r="P10" s="352">
        <v>178.399</v>
      </c>
      <c r="S10" s="352" t="s">
        <v>619</v>
      </c>
      <c r="T10" s="352">
        <v>0</v>
      </c>
      <c r="U10" s="352" t="s">
        <v>620</v>
      </c>
      <c r="V10" s="352" t="s">
        <v>1105</v>
      </c>
      <c r="W10" s="352" t="s">
        <v>3009</v>
      </c>
      <c r="X10" s="352" t="s">
        <v>1105</v>
      </c>
      <c r="Y10" s="352">
        <v>1</v>
      </c>
      <c r="Z10" s="352">
        <v>13.2</v>
      </c>
      <c r="AA10" s="352">
        <v>39</v>
      </c>
      <c r="AB10" s="352">
        <v>25.8</v>
      </c>
      <c r="AC10" s="352">
        <v>1.339</v>
      </c>
      <c r="AG10" s="352">
        <v>6699</v>
      </c>
      <c r="AK10" s="352" t="s">
        <v>1224</v>
      </c>
      <c r="AL10" s="352" t="s">
        <v>672</v>
      </c>
      <c r="AM10" s="352" t="s">
        <v>3010</v>
      </c>
      <c r="AS10" s="352">
        <v>0</v>
      </c>
      <c r="AT10" s="352">
        <v>0.68239700000000003</v>
      </c>
      <c r="AW10" s="352" t="s">
        <v>3011</v>
      </c>
    </row>
    <row r="11" spans="1:49">
      <c r="A11" s="352" t="s">
        <v>514</v>
      </c>
      <c r="B11" s="352" t="s">
        <v>2997</v>
      </c>
      <c r="C11" s="352">
        <v>3</v>
      </c>
      <c r="D11" s="352" t="s">
        <v>3008</v>
      </c>
      <c r="E11" s="352" t="s">
        <v>506</v>
      </c>
      <c r="F11" s="352">
        <v>0.27700000000000002</v>
      </c>
      <c r="H11" s="352">
        <v>9827</v>
      </c>
      <c r="I11" s="352">
        <v>0</v>
      </c>
      <c r="O11" s="352">
        <v>180.19200000000001</v>
      </c>
      <c r="P11" s="352">
        <v>178.85</v>
      </c>
      <c r="S11" s="352" t="s">
        <v>619</v>
      </c>
      <c r="T11" s="352">
        <v>0</v>
      </c>
      <c r="U11" s="352" t="s">
        <v>620</v>
      </c>
      <c r="V11" s="352" t="s">
        <v>1105</v>
      </c>
      <c r="W11" s="352" t="s">
        <v>3009</v>
      </c>
      <c r="X11" s="352" t="s">
        <v>1105</v>
      </c>
      <c r="Y11" s="352">
        <v>2</v>
      </c>
      <c r="Z11" s="352">
        <v>53.5</v>
      </c>
      <c r="AA11" s="352">
        <v>78.599999999999994</v>
      </c>
      <c r="AB11" s="352">
        <v>25.2</v>
      </c>
      <c r="AC11" s="352">
        <v>1.3420000000000001</v>
      </c>
      <c r="AG11" s="352">
        <v>6702</v>
      </c>
      <c r="AK11" s="352" t="s">
        <v>3012</v>
      </c>
      <c r="AL11" s="352" t="s">
        <v>3013</v>
      </c>
      <c r="AM11" s="352" t="s">
        <v>3014</v>
      </c>
      <c r="AS11" s="352">
        <v>1</v>
      </c>
      <c r="AT11" s="352">
        <v>0.68214149999999996</v>
      </c>
      <c r="AW11" s="352" t="s">
        <v>3011</v>
      </c>
    </row>
    <row r="12" spans="1:49">
      <c r="A12" s="352" t="s">
        <v>515</v>
      </c>
      <c r="B12" s="352" t="s">
        <v>2997</v>
      </c>
      <c r="C12" s="352">
        <v>3</v>
      </c>
      <c r="D12" s="352" t="s">
        <v>3008</v>
      </c>
      <c r="E12" s="352" t="s">
        <v>506</v>
      </c>
      <c r="F12" s="352">
        <v>0.27700000000000002</v>
      </c>
      <c r="G12" s="352" t="s">
        <v>630</v>
      </c>
      <c r="H12" s="352">
        <v>855</v>
      </c>
      <c r="I12" s="352">
        <v>-2.6749999999999998</v>
      </c>
      <c r="N12" s="352">
        <v>12.6058915</v>
      </c>
      <c r="O12" s="352">
        <v>20.45</v>
      </c>
      <c r="P12" s="352">
        <v>20.297999999999998</v>
      </c>
      <c r="S12" s="352" t="s">
        <v>619</v>
      </c>
      <c r="T12" s="352">
        <v>0</v>
      </c>
      <c r="U12" s="352" t="s">
        <v>620</v>
      </c>
      <c r="V12" s="352" t="s">
        <v>1105</v>
      </c>
      <c r="W12" s="352" t="s">
        <v>3009</v>
      </c>
      <c r="X12" s="352" t="s">
        <v>1105</v>
      </c>
      <c r="Y12" s="352">
        <v>3</v>
      </c>
      <c r="Z12" s="352">
        <v>83.7</v>
      </c>
      <c r="AA12" s="352">
        <v>171.1</v>
      </c>
      <c r="AB12" s="352">
        <v>87.4</v>
      </c>
      <c r="AC12" s="352">
        <v>0.152</v>
      </c>
      <c r="AG12" s="352">
        <v>582</v>
      </c>
      <c r="AK12" s="352" t="s">
        <v>3015</v>
      </c>
      <c r="AL12" s="352" t="s">
        <v>1958</v>
      </c>
      <c r="AM12" s="352" t="s">
        <v>3016</v>
      </c>
      <c r="AS12" s="352">
        <v>0</v>
      </c>
      <c r="AT12" s="352">
        <v>0.68031680000000005</v>
      </c>
      <c r="AW12" s="352" t="s">
        <v>3011</v>
      </c>
    </row>
    <row r="13" spans="1:49">
      <c r="A13" s="352" t="s">
        <v>516</v>
      </c>
      <c r="B13" s="352" t="s">
        <v>2997</v>
      </c>
      <c r="C13" s="352">
        <v>3</v>
      </c>
      <c r="D13" s="352" t="s">
        <v>3008</v>
      </c>
      <c r="E13" s="352" t="s">
        <v>506</v>
      </c>
      <c r="F13" s="352">
        <v>0.27700000000000002</v>
      </c>
      <c r="G13" s="352" t="s">
        <v>634</v>
      </c>
      <c r="J13" s="352">
        <v>2164</v>
      </c>
      <c r="K13" s="352">
        <v>8.9920000000000009</v>
      </c>
      <c r="N13" s="352">
        <v>67.001565999999997</v>
      </c>
      <c r="O13" s="352">
        <v>58.021999999999998</v>
      </c>
      <c r="Q13" s="352">
        <v>57.098999999999997</v>
      </c>
      <c r="S13" s="352" t="s">
        <v>635</v>
      </c>
      <c r="T13" s="352">
        <v>89</v>
      </c>
      <c r="U13" s="352" t="s">
        <v>620</v>
      </c>
      <c r="V13" s="352" t="s">
        <v>1105</v>
      </c>
      <c r="W13" s="352" t="s">
        <v>3009</v>
      </c>
      <c r="X13" s="352" t="s">
        <v>1105</v>
      </c>
      <c r="Y13" s="352">
        <v>4</v>
      </c>
      <c r="Z13" s="352">
        <v>203.8</v>
      </c>
      <c r="AA13" s="352">
        <v>284.3</v>
      </c>
      <c r="AB13" s="352">
        <v>80.5</v>
      </c>
      <c r="AD13" s="352">
        <v>0.68200000000000005</v>
      </c>
      <c r="AE13" s="352">
        <v>0.24</v>
      </c>
      <c r="AH13" s="352">
        <v>2599</v>
      </c>
      <c r="AI13" s="352">
        <v>3042</v>
      </c>
      <c r="AN13" s="352" t="s">
        <v>832</v>
      </c>
      <c r="AO13" s="352" t="s">
        <v>643</v>
      </c>
      <c r="AP13" s="352" t="s">
        <v>3017</v>
      </c>
      <c r="AS13" s="352">
        <v>0</v>
      </c>
      <c r="AU13" s="352">
        <v>1.1952719999999999</v>
      </c>
      <c r="AW13" s="352" t="s">
        <v>3011</v>
      </c>
    </row>
    <row r="14" spans="1:49">
      <c r="A14" s="352" t="s">
        <v>517</v>
      </c>
      <c r="B14" s="352" t="s">
        <v>2997</v>
      </c>
      <c r="C14" s="352">
        <v>3</v>
      </c>
      <c r="D14" s="352" t="s">
        <v>3008</v>
      </c>
      <c r="E14" s="352" t="s">
        <v>506</v>
      </c>
      <c r="F14" s="352">
        <v>0.27700000000000002</v>
      </c>
      <c r="J14" s="352">
        <v>6213</v>
      </c>
      <c r="K14" s="352">
        <v>-10.762</v>
      </c>
      <c r="O14" s="352">
        <v>177.137</v>
      </c>
      <c r="Q14" s="352">
        <v>174.36500000000001</v>
      </c>
      <c r="S14" s="352" t="s">
        <v>635</v>
      </c>
      <c r="T14" s="352">
        <v>89</v>
      </c>
      <c r="U14" s="352" t="s">
        <v>620</v>
      </c>
      <c r="V14" s="352" t="s">
        <v>1105</v>
      </c>
      <c r="W14" s="352" t="s">
        <v>3009</v>
      </c>
      <c r="X14" s="352" t="s">
        <v>1105</v>
      </c>
      <c r="Y14" s="352">
        <v>5</v>
      </c>
      <c r="Z14" s="352">
        <v>438.4</v>
      </c>
      <c r="AA14" s="352">
        <v>473.6</v>
      </c>
      <c r="AB14" s="352">
        <v>35.200000000000003</v>
      </c>
      <c r="AD14" s="352">
        <v>2.0449999999999999</v>
      </c>
      <c r="AE14" s="352">
        <v>0.72699999999999998</v>
      </c>
      <c r="AH14" s="352">
        <v>7285</v>
      </c>
      <c r="AI14" s="352">
        <v>8627</v>
      </c>
      <c r="AN14" s="352" t="s">
        <v>636</v>
      </c>
      <c r="AO14" s="352" t="s">
        <v>741</v>
      </c>
      <c r="AP14" s="352" t="s">
        <v>3018</v>
      </c>
      <c r="AS14" s="352">
        <v>0</v>
      </c>
      <c r="AU14" s="352">
        <v>1.1730351999999999</v>
      </c>
      <c r="AW14" s="352" t="s">
        <v>3011</v>
      </c>
    </row>
    <row r="15" spans="1:49">
      <c r="A15" s="352" t="s">
        <v>518</v>
      </c>
      <c r="B15" s="352" t="s">
        <v>2997</v>
      </c>
      <c r="C15" s="352">
        <v>3</v>
      </c>
      <c r="D15" s="352" t="s">
        <v>3008</v>
      </c>
      <c r="E15" s="352" t="s">
        <v>506</v>
      </c>
      <c r="F15" s="352">
        <v>0.27700000000000002</v>
      </c>
      <c r="J15" s="352">
        <v>6207</v>
      </c>
      <c r="K15" s="352">
        <v>-11.5</v>
      </c>
      <c r="O15" s="352">
        <v>177.72200000000001</v>
      </c>
      <c r="Q15" s="352">
        <v>174.94300000000001</v>
      </c>
      <c r="S15" s="352" t="s">
        <v>635</v>
      </c>
      <c r="T15" s="352">
        <v>89</v>
      </c>
      <c r="U15" s="352" t="s">
        <v>620</v>
      </c>
      <c r="V15" s="352" t="s">
        <v>1105</v>
      </c>
      <c r="W15" s="352" t="s">
        <v>3009</v>
      </c>
      <c r="X15" s="352" t="s">
        <v>1105</v>
      </c>
      <c r="Y15" s="352">
        <v>6</v>
      </c>
      <c r="Z15" s="352">
        <v>488.1</v>
      </c>
      <c r="AA15" s="352">
        <v>523.29999999999995</v>
      </c>
      <c r="AB15" s="352">
        <v>35.200000000000003</v>
      </c>
      <c r="AD15" s="352">
        <v>2.0510000000000002</v>
      </c>
      <c r="AE15" s="352">
        <v>0.72799999999999998</v>
      </c>
      <c r="AH15" s="352">
        <v>7275</v>
      </c>
      <c r="AI15" s="352">
        <v>8618</v>
      </c>
      <c r="AN15" s="352" t="s">
        <v>694</v>
      </c>
      <c r="AO15" s="352" t="s">
        <v>695</v>
      </c>
      <c r="AP15" s="352" t="s">
        <v>2031</v>
      </c>
      <c r="AS15" s="352">
        <v>1</v>
      </c>
      <c r="AU15" s="352">
        <v>1.172185</v>
      </c>
      <c r="AW15" s="352" t="s">
        <v>3011</v>
      </c>
    </row>
    <row r="16" spans="1:49">
      <c r="A16" s="352" t="s">
        <v>495</v>
      </c>
      <c r="B16" s="352" t="s">
        <v>2997</v>
      </c>
      <c r="C16" s="352">
        <v>4</v>
      </c>
      <c r="D16" s="352" t="s">
        <v>3008</v>
      </c>
      <c r="E16" s="352" t="s">
        <v>506</v>
      </c>
      <c r="F16" s="352">
        <v>0.27700000000000002</v>
      </c>
      <c r="L16" s="352">
        <v>21573</v>
      </c>
      <c r="M16" s="352">
        <v>9.6</v>
      </c>
      <c r="O16" s="352">
        <v>124.682</v>
      </c>
      <c r="R16" s="352">
        <v>118.739</v>
      </c>
      <c r="S16" s="352" t="s">
        <v>645</v>
      </c>
      <c r="T16" s="352">
        <v>0</v>
      </c>
      <c r="U16" s="352" t="s">
        <v>646</v>
      </c>
      <c r="V16" s="352" t="s">
        <v>673</v>
      </c>
      <c r="W16" s="352" t="s">
        <v>3019</v>
      </c>
      <c r="X16" s="352" t="s">
        <v>675</v>
      </c>
      <c r="Y16" s="352">
        <v>1</v>
      </c>
      <c r="Z16" s="352">
        <v>29.7</v>
      </c>
      <c r="AA16" s="352">
        <v>82.6</v>
      </c>
      <c r="AB16" s="352">
        <v>52.9</v>
      </c>
      <c r="AF16" s="352">
        <v>5.9429999999999996</v>
      </c>
      <c r="AJ16" s="352">
        <v>4311</v>
      </c>
      <c r="AQ16" s="352" t="s">
        <v>1489</v>
      </c>
      <c r="AR16" s="352" t="s">
        <v>3020</v>
      </c>
      <c r="AS16" s="352">
        <v>1</v>
      </c>
      <c r="AV16" s="352">
        <v>5.0051018999999997</v>
      </c>
      <c r="AW16" s="352" t="s">
        <v>3021</v>
      </c>
    </row>
    <row r="17" spans="1:49">
      <c r="A17" s="352" t="s">
        <v>496</v>
      </c>
      <c r="B17" s="352" t="s">
        <v>2997</v>
      </c>
      <c r="C17" s="352">
        <v>4</v>
      </c>
      <c r="D17" s="352" t="s">
        <v>3008</v>
      </c>
      <c r="E17" s="352" t="s">
        <v>506</v>
      </c>
      <c r="F17" s="352">
        <v>0.27700000000000002</v>
      </c>
      <c r="L17" s="352">
        <v>21286</v>
      </c>
      <c r="M17" s="352">
        <v>9.4350000000000005</v>
      </c>
      <c r="O17" s="352">
        <v>121.398</v>
      </c>
      <c r="R17" s="352">
        <v>115.613</v>
      </c>
      <c r="S17" s="352" t="s">
        <v>645</v>
      </c>
      <c r="T17" s="352">
        <v>0</v>
      </c>
      <c r="U17" s="352" t="s">
        <v>646</v>
      </c>
      <c r="V17" s="352" t="s">
        <v>673</v>
      </c>
      <c r="W17" s="352" t="s">
        <v>3019</v>
      </c>
      <c r="X17" s="352" t="s">
        <v>675</v>
      </c>
      <c r="Y17" s="352">
        <v>2</v>
      </c>
      <c r="Z17" s="352">
        <v>413</v>
      </c>
      <c r="AA17" s="352">
        <v>464.2</v>
      </c>
      <c r="AB17" s="352">
        <v>51.2</v>
      </c>
      <c r="AF17" s="352">
        <v>5.7859999999999996</v>
      </c>
      <c r="AJ17" s="352">
        <v>4254</v>
      </c>
      <c r="AQ17" s="352" t="s">
        <v>3022</v>
      </c>
      <c r="AR17" s="352" t="s">
        <v>3023</v>
      </c>
      <c r="AS17" s="352">
        <v>0</v>
      </c>
      <c r="AV17" s="352">
        <v>5.0043531000000003</v>
      </c>
      <c r="AW17" s="352" t="s">
        <v>3021</v>
      </c>
    </row>
    <row r="18" spans="1:49">
      <c r="A18" s="352" t="s">
        <v>497</v>
      </c>
      <c r="B18" s="352" t="s">
        <v>2997</v>
      </c>
      <c r="C18" s="352">
        <v>5</v>
      </c>
      <c r="D18" s="352" t="s">
        <v>249</v>
      </c>
      <c r="E18" s="352" t="s">
        <v>506</v>
      </c>
      <c r="F18" s="352">
        <v>0.46600000000000003</v>
      </c>
      <c r="H18" s="352">
        <v>9797</v>
      </c>
      <c r="I18" s="352">
        <v>0.39600000000000002</v>
      </c>
      <c r="O18" s="352">
        <v>179.316</v>
      </c>
      <c r="P18" s="352">
        <v>177.98</v>
      </c>
      <c r="S18" s="352" t="s">
        <v>619</v>
      </c>
      <c r="T18" s="352">
        <v>0</v>
      </c>
      <c r="U18" s="352" t="s">
        <v>620</v>
      </c>
      <c r="V18" s="352" t="s">
        <v>1105</v>
      </c>
      <c r="X18" s="352" t="s">
        <v>1105</v>
      </c>
      <c r="Y18" s="352">
        <v>1</v>
      </c>
      <c r="Z18" s="352">
        <v>13.2</v>
      </c>
      <c r="AA18" s="352">
        <v>39</v>
      </c>
      <c r="AB18" s="352">
        <v>25.8</v>
      </c>
      <c r="AC18" s="352">
        <v>1.3360000000000001</v>
      </c>
      <c r="AG18" s="352">
        <v>6680</v>
      </c>
      <c r="AK18" s="352" t="s">
        <v>1395</v>
      </c>
      <c r="AL18" s="352" t="s">
        <v>3024</v>
      </c>
      <c r="AM18" s="352" t="s">
        <v>3025</v>
      </c>
      <c r="AS18" s="352">
        <v>0</v>
      </c>
      <c r="AT18" s="352">
        <v>0.68234329999999999</v>
      </c>
      <c r="AW18" s="352" t="s">
        <v>3026</v>
      </c>
    </row>
    <row r="19" spans="1:49">
      <c r="A19" s="352" t="s">
        <v>498</v>
      </c>
      <c r="B19" s="352" t="s">
        <v>2997</v>
      </c>
      <c r="C19" s="352">
        <v>5</v>
      </c>
      <c r="D19" s="352" t="s">
        <v>249</v>
      </c>
      <c r="E19" s="352" t="s">
        <v>506</v>
      </c>
      <c r="F19" s="352">
        <v>0.46600000000000003</v>
      </c>
      <c r="H19" s="352">
        <v>9825</v>
      </c>
      <c r="I19" s="352">
        <v>0</v>
      </c>
      <c r="O19" s="352">
        <v>180.239</v>
      </c>
      <c r="P19" s="352">
        <v>178.89699999999999</v>
      </c>
      <c r="S19" s="352" t="s">
        <v>619</v>
      </c>
      <c r="T19" s="352">
        <v>0</v>
      </c>
      <c r="U19" s="352" t="s">
        <v>620</v>
      </c>
      <c r="V19" s="352" t="s">
        <v>1105</v>
      </c>
      <c r="X19" s="352" t="s">
        <v>1105</v>
      </c>
      <c r="Y19" s="352">
        <v>2</v>
      </c>
      <c r="Z19" s="352">
        <v>53.5</v>
      </c>
      <c r="AA19" s="352">
        <v>78.599999999999994</v>
      </c>
      <c r="AB19" s="352">
        <v>25.2</v>
      </c>
      <c r="AC19" s="352">
        <v>1.3420000000000001</v>
      </c>
      <c r="AG19" s="352">
        <v>6699</v>
      </c>
      <c r="AK19" s="352" t="s">
        <v>1349</v>
      </c>
      <c r="AL19" s="352" t="s">
        <v>638</v>
      </c>
      <c r="AM19" s="352" t="s">
        <v>3027</v>
      </c>
      <c r="AS19" s="352">
        <v>1</v>
      </c>
      <c r="AT19" s="352">
        <v>0.68207340000000005</v>
      </c>
      <c r="AW19" s="352" t="s">
        <v>3026</v>
      </c>
    </row>
    <row r="20" spans="1:49">
      <c r="A20" s="352" t="s">
        <v>542</v>
      </c>
      <c r="B20" s="352" t="s">
        <v>2997</v>
      </c>
      <c r="C20" s="352">
        <v>5</v>
      </c>
      <c r="D20" s="352" t="s">
        <v>249</v>
      </c>
      <c r="E20" s="352" t="s">
        <v>506</v>
      </c>
      <c r="F20" s="352">
        <v>0.46600000000000003</v>
      </c>
      <c r="G20" s="352" t="s">
        <v>630</v>
      </c>
      <c r="H20" s="352">
        <v>1444</v>
      </c>
      <c r="I20" s="352">
        <v>-1.98</v>
      </c>
      <c r="N20" s="352">
        <v>11.582239700000001</v>
      </c>
      <c r="O20" s="352">
        <v>31.609000000000002</v>
      </c>
      <c r="P20" s="352">
        <v>31.373999999999999</v>
      </c>
      <c r="S20" s="352" t="s">
        <v>619</v>
      </c>
      <c r="T20" s="352">
        <v>0</v>
      </c>
      <c r="U20" s="352" t="s">
        <v>620</v>
      </c>
      <c r="V20" s="352" t="s">
        <v>1105</v>
      </c>
      <c r="X20" s="352" t="s">
        <v>1105</v>
      </c>
      <c r="Y20" s="352">
        <v>3</v>
      </c>
      <c r="Z20" s="352">
        <v>83</v>
      </c>
      <c r="AA20" s="352">
        <v>169.8</v>
      </c>
      <c r="AB20" s="352">
        <v>86.8</v>
      </c>
      <c r="AC20" s="352">
        <v>0.23499999999999999</v>
      </c>
      <c r="AG20" s="352">
        <v>984</v>
      </c>
      <c r="AK20" s="352" t="s">
        <v>1365</v>
      </c>
      <c r="AL20" s="352" t="s">
        <v>3028</v>
      </c>
      <c r="AM20" s="352" t="s">
        <v>3029</v>
      </c>
      <c r="AS20" s="352">
        <v>0</v>
      </c>
      <c r="AT20" s="352">
        <v>0.68072259999999996</v>
      </c>
      <c r="AW20" s="352" t="s">
        <v>3026</v>
      </c>
    </row>
    <row r="21" spans="1:49">
      <c r="A21" s="352" t="s">
        <v>543</v>
      </c>
      <c r="B21" s="352" t="s">
        <v>2997</v>
      </c>
      <c r="C21" s="352">
        <v>5</v>
      </c>
      <c r="D21" s="352" t="s">
        <v>249</v>
      </c>
      <c r="E21" s="352" t="s">
        <v>506</v>
      </c>
      <c r="F21" s="352">
        <v>0.46600000000000003</v>
      </c>
      <c r="G21" s="352" t="s">
        <v>634</v>
      </c>
      <c r="J21" s="352">
        <v>3629</v>
      </c>
      <c r="K21" s="352">
        <v>8.9209999999999994</v>
      </c>
      <c r="N21" s="352">
        <v>67.804208000000003</v>
      </c>
      <c r="O21" s="352">
        <v>98.78</v>
      </c>
      <c r="Q21" s="352">
        <v>97.207999999999998</v>
      </c>
      <c r="S21" s="352" t="s">
        <v>635</v>
      </c>
      <c r="T21" s="352">
        <v>89</v>
      </c>
      <c r="U21" s="352" t="s">
        <v>620</v>
      </c>
      <c r="V21" s="352" t="s">
        <v>1105</v>
      </c>
      <c r="X21" s="352" t="s">
        <v>1105</v>
      </c>
      <c r="Y21" s="352">
        <v>4</v>
      </c>
      <c r="Z21" s="352">
        <v>201.9</v>
      </c>
      <c r="AA21" s="352">
        <v>286.8</v>
      </c>
      <c r="AB21" s="352">
        <v>84.9</v>
      </c>
      <c r="AD21" s="352">
        <v>1.1619999999999999</v>
      </c>
      <c r="AE21" s="352">
        <v>0.40899999999999997</v>
      </c>
      <c r="AH21" s="352">
        <v>4373</v>
      </c>
      <c r="AI21" s="352">
        <v>5098</v>
      </c>
      <c r="AN21" s="352" t="s">
        <v>666</v>
      </c>
      <c r="AO21" s="352" t="s">
        <v>1131</v>
      </c>
      <c r="AP21" s="352" t="s">
        <v>3030</v>
      </c>
      <c r="AS21" s="352">
        <v>0</v>
      </c>
      <c r="AU21" s="352">
        <v>1.1952054000000001</v>
      </c>
      <c r="AW21" s="352" t="s">
        <v>3026</v>
      </c>
    </row>
    <row r="22" spans="1:49">
      <c r="A22" s="352" t="s">
        <v>544</v>
      </c>
      <c r="B22" s="352" t="s">
        <v>2997</v>
      </c>
      <c r="C22" s="352">
        <v>5</v>
      </c>
      <c r="D22" s="352" t="s">
        <v>249</v>
      </c>
      <c r="E22" s="352" t="s">
        <v>506</v>
      </c>
      <c r="F22" s="352">
        <v>0.46600000000000003</v>
      </c>
      <c r="J22" s="352">
        <v>6192</v>
      </c>
      <c r="K22" s="352">
        <v>-10.835000000000001</v>
      </c>
      <c r="O22" s="352">
        <v>176.87</v>
      </c>
      <c r="Q22" s="352">
        <v>174.102</v>
      </c>
      <c r="S22" s="352" t="s">
        <v>635</v>
      </c>
      <c r="T22" s="352">
        <v>89</v>
      </c>
      <c r="U22" s="352" t="s">
        <v>620</v>
      </c>
      <c r="V22" s="352" t="s">
        <v>1105</v>
      </c>
      <c r="X22" s="352" t="s">
        <v>1105</v>
      </c>
      <c r="Y22" s="352">
        <v>5</v>
      </c>
      <c r="Z22" s="352">
        <v>438.4</v>
      </c>
      <c r="AA22" s="352">
        <v>473.6</v>
      </c>
      <c r="AB22" s="352">
        <v>35.200000000000003</v>
      </c>
      <c r="AD22" s="352">
        <v>2.0419999999999998</v>
      </c>
      <c r="AE22" s="352">
        <v>0.72499999999999998</v>
      </c>
      <c r="AH22" s="352">
        <v>7260</v>
      </c>
      <c r="AI22" s="352">
        <v>8596</v>
      </c>
      <c r="AN22" s="352" t="s">
        <v>691</v>
      </c>
      <c r="AO22" s="352" t="s">
        <v>637</v>
      </c>
      <c r="AP22" s="352" t="s">
        <v>3031</v>
      </c>
      <c r="AS22" s="352">
        <v>0</v>
      </c>
      <c r="AU22" s="352">
        <v>1.1729556000000001</v>
      </c>
      <c r="AW22" s="352" t="s">
        <v>3026</v>
      </c>
    </row>
    <row r="23" spans="1:49">
      <c r="A23" s="352" t="s">
        <v>545</v>
      </c>
      <c r="B23" s="352" t="s">
        <v>2997</v>
      </c>
      <c r="C23" s="352">
        <v>5</v>
      </c>
      <c r="D23" s="352" t="s">
        <v>249</v>
      </c>
      <c r="E23" s="352" t="s">
        <v>506</v>
      </c>
      <c r="F23" s="352">
        <v>0.46600000000000003</v>
      </c>
      <c r="J23" s="352">
        <v>6218</v>
      </c>
      <c r="K23" s="352">
        <v>-11.5</v>
      </c>
      <c r="O23" s="352">
        <v>177.357</v>
      </c>
      <c r="Q23" s="352">
        <v>174.583</v>
      </c>
      <c r="S23" s="352" t="s">
        <v>635</v>
      </c>
      <c r="T23" s="352">
        <v>89</v>
      </c>
      <c r="U23" s="352" t="s">
        <v>620</v>
      </c>
      <c r="V23" s="352" t="s">
        <v>1105</v>
      </c>
      <c r="X23" s="352" t="s">
        <v>1105</v>
      </c>
      <c r="Y23" s="352">
        <v>6</v>
      </c>
      <c r="Z23" s="352">
        <v>488.1</v>
      </c>
      <c r="AA23" s="352">
        <v>523.29999999999995</v>
      </c>
      <c r="AB23" s="352">
        <v>35.200000000000003</v>
      </c>
      <c r="AD23" s="352">
        <v>2.0459999999999998</v>
      </c>
      <c r="AE23" s="352">
        <v>0.72699999999999998</v>
      </c>
      <c r="AH23" s="352">
        <v>7287</v>
      </c>
      <c r="AI23" s="352">
        <v>8628</v>
      </c>
      <c r="AN23" s="352" t="s">
        <v>973</v>
      </c>
      <c r="AO23" s="352" t="s">
        <v>1427</v>
      </c>
      <c r="AP23" s="352" t="s">
        <v>1127</v>
      </c>
      <c r="AS23" s="352">
        <v>1</v>
      </c>
      <c r="AU23" s="352">
        <v>1.1721891</v>
      </c>
      <c r="AW23" s="352" t="s">
        <v>3026</v>
      </c>
    </row>
    <row r="24" spans="1:49">
      <c r="A24" s="352" t="s">
        <v>546</v>
      </c>
      <c r="B24" s="352" t="s">
        <v>2997</v>
      </c>
      <c r="C24" s="352">
        <v>6</v>
      </c>
      <c r="D24" s="352" t="s">
        <v>249</v>
      </c>
      <c r="E24" s="352" t="s">
        <v>506</v>
      </c>
      <c r="F24" s="352">
        <v>0.46600000000000003</v>
      </c>
      <c r="L24" s="352">
        <v>21500</v>
      </c>
      <c r="M24" s="352">
        <v>9.6</v>
      </c>
      <c r="O24" s="352">
        <v>125.098</v>
      </c>
      <c r="R24" s="352">
        <v>119.136</v>
      </c>
      <c r="S24" s="352" t="s">
        <v>645</v>
      </c>
      <c r="T24" s="352">
        <v>0</v>
      </c>
      <c r="U24" s="352" t="s">
        <v>646</v>
      </c>
      <c r="V24" s="352" t="s">
        <v>673</v>
      </c>
      <c r="W24" s="352" t="s">
        <v>2644</v>
      </c>
      <c r="X24" s="352" t="s">
        <v>675</v>
      </c>
      <c r="Y24" s="352">
        <v>1</v>
      </c>
      <c r="Z24" s="352">
        <v>29.7</v>
      </c>
      <c r="AA24" s="352">
        <v>82.8</v>
      </c>
      <c r="AB24" s="352">
        <v>53.1</v>
      </c>
      <c r="AF24" s="352">
        <v>5.9619999999999997</v>
      </c>
      <c r="AJ24" s="352">
        <v>4297</v>
      </c>
      <c r="AQ24" s="352" t="s">
        <v>650</v>
      </c>
      <c r="AR24" s="352" t="s">
        <v>3032</v>
      </c>
      <c r="AS24" s="352">
        <v>1</v>
      </c>
      <c r="AV24" s="352">
        <v>5.0043068999999996</v>
      </c>
      <c r="AW24" s="352" t="s">
        <v>3033</v>
      </c>
    </row>
    <row r="25" spans="1:49">
      <c r="A25" s="352" t="s">
        <v>547</v>
      </c>
      <c r="B25" s="352" t="s">
        <v>2997</v>
      </c>
      <c r="C25" s="352">
        <v>6</v>
      </c>
      <c r="D25" s="352" t="s">
        <v>249</v>
      </c>
      <c r="E25" s="352" t="s">
        <v>506</v>
      </c>
      <c r="F25" s="352">
        <v>0.46600000000000003</v>
      </c>
      <c r="L25" s="352">
        <v>21369</v>
      </c>
      <c r="M25" s="352">
        <v>9.5060000000000002</v>
      </c>
      <c r="O25" s="352">
        <v>121.23399999999999</v>
      </c>
      <c r="R25" s="352">
        <v>115.45699999999999</v>
      </c>
      <c r="S25" s="352" t="s">
        <v>645</v>
      </c>
      <c r="T25" s="352">
        <v>0</v>
      </c>
      <c r="U25" s="352" t="s">
        <v>646</v>
      </c>
      <c r="V25" s="352" t="s">
        <v>673</v>
      </c>
      <c r="W25" s="352" t="s">
        <v>2644</v>
      </c>
      <c r="X25" s="352" t="s">
        <v>675</v>
      </c>
      <c r="Y25" s="352">
        <v>2</v>
      </c>
      <c r="Z25" s="352">
        <v>413</v>
      </c>
      <c r="AA25" s="352">
        <v>464.2</v>
      </c>
      <c r="AB25" s="352">
        <v>51.2</v>
      </c>
      <c r="AF25" s="352">
        <v>5.7770000000000001</v>
      </c>
      <c r="AJ25" s="352">
        <v>4271</v>
      </c>
      <c r="AQ25" s="352" t="s">
        <v>3034</v>
      </c>
      <c r="AR25" s="352" t="s">
        <v>931</v>
      </c>
      <c r="AS25" s="352">
        <v>0</v>
      </c>
      <c r="AV25" s="352">
        <v>5.0038779</v>
      </c>
      <c r="AW25" s="352" t="s">
        <v>3033</v>
      </c>
    </row>
    <row r="26" spans="1:49">
      <c r="A26" s="352" t="s">
        <v>548</v>
      </c>
      <c r="B26" s="352" t="s">
        <v>2997</v>
      </c>
      <c r="C26" s="352">
        <v>7</v>
      </c>
      <c r="D26" s="352" t="s">
        <v>250</v>
      </c>
      <c r="E26" s="352" t="s">
        <v>506</v>
      </c>
      <c r="F26" s="352">
        <v>1.044</v>
      </c>
      <c r="H26" s="352">
        <v>9793</v>
      </c>
      <c r="I26" s="352">
        <v>0.39300000000000002</v>
      </c>
      <c r="O26" s="352">
        <v>178.797</v>
      </c>
      <c r="P26" s="352">
        <v>177.465</v>
      </c>
      <c r="S26" s="352" t="s">
        <v>619</v>
      </c>
      <c r="T26" s="352">
        <v>0</v>
      </c>
      <c r="U26" s="352" t="s">
        <v>620</v>
      </c>
      <c r="V26" s="352" t="s">
        <v>1105</v>
      </c>
      <c r="W26" s="352" t="s">
        <v>3035</v>
      </c>
      <c r="X26" s="352" t="s">
        <v>1105</v>
      </c>
      <c r="Y26" s="352">
        <v>1</v>
      </c>
      <c r="Z26" s="352">
        <v>13.2</v>
      </c>
      <c r="AA26" s="352">
        <v>39</v>
      </c>
      <c r="AB26" s="352">
        <v>25.8</v>
      </c>
      <c r="AC26" s="352">
        <v>1.3320000000000001</v>
      </c>
      <c r="AG26" s="352">
        <v>6679</v>
      </c>
      <c r="AK26" s="352" t="s">
        <v>2276</v>
      </c>
      <c r="AL26" s="352" t="s">
        <v>3036</v>
      </c>
      <c r="AM26" s="352" t="s">
        <v>3037</v>
      </c>
      <c r="AS26" s="352">
        <v>0</v>
      </c>
      <c r="AT26" s="352">
        <v>0.68233259999999996</v>
      </c>
      <c r="AW26" s="352" t="s">
        <v>3038</v>
      </c>
    </row>
    <row r="27" spans="1:49">
      <c r="A27" s="352" t="s">
        <v>549</v>
      </c>
      <c r="B27" s="352" t="s">
        <v>2997</v>
      </c>
      <c r="C27" s="352">
        <v>7</v>
      </c>
      <c r="D27" s="352" t="s">
        <v>250</v>
      </c>
      <c r="E27" s="352" t="s">
        <v>506</v>
      </c>
      <c r="F27" s="352">
        <v>1.044</v>
      </c>
      <c r="H27" s="352">
        <v>9771</v>
      </c>
      <c r="I27" s="352">
        <v>0</v>
      </c>
      <c r="O27" s="352">
        <v>179.79300000000001</v>
      </c>
      <c r="P27" s="352">
        <v>178.45500000000001</v>
      </c>
      <c r="S27" s="352" t="s">
        <v>619</v>
      </c>
      <c r="T27" s="352">
        <v>0</v>
      </c>
      <c r="U27" s="352" t="s">
        <v>620</v>
      </c>
      <c r="V27" s="352" t="s">
        <v>1105</v>
      </c>
      <c r="W27" s="352" t="s">
        <v>3035</v>
      </c>
      <c r="X27" s="352" t="s">
        <v>1105</v>
      </c>
      <c r="Y27" s="352">
        <v>2</v>
      </c>
      <c r="Z27" s="352">
        <v>53.5</v>
      </c>
      <c r="AA27" s="352">
        <v>78.599999999999994</v>
      </c>
      <c r="AB27" s="352">
        <v>25.2</v>
      </c>
      <c r="AC27" s="352">
        <v>1.339</v>
      </c>
      <c r="AG27" s="352">
        <v>6661</v>
      </c>
      <c r="AK27" s="352" t="s">
        <v>1200</v>
      </c>
      <c r="AL27" s="352" t="s">
        <v>3039</v>
      </c>
      <c r="AM27" s="352" t="s">
        <v>3040</v>
      </c>
      <c r="AS27" s="352">
        <v>1</v>
      </c>
      <c r="AT27" s="352">
        <v>0.68206460000000002</v>
      </c>
      <c r="AW27" s="352" t="s">
        <v>3038</v>
      </c>
    </row>
    <row r="28" spans="1:49">
      <c r="A28" s="352" t="s">
        <v>550</v>
      </c>
      <c r="B28" s="352" t="s">
        <v>2997</v>
      </c>
      <c r="C28" s="352">
        <v>7</v>
      </c>
      <c r="D28" s="352" t="s">
        <v>250</v>
      </c>
      <c r="E28" s="352" t="s">
        <v>506</v>
      </c>
      <c r="F28" s="352">
        <v>1.044</v>
      </c>
      <c r="G28" s="352" t="s">
        <v>630</v>
      </c>
      <c r="H28" s="352">
        <v>3190</v>
      </c>
      <c r="I28" s="352">
        <v>-1.665</v>
      </c>
      <c r="N28" s="352">
        <v>10.8813578</v>
      </c>
      <c r="O28" s="352">
        <v>66.53</v>
      </c>
      <c r="P28" s="352">
        <v>66.036000000000001</v>
      </c>
      <c r="S28" s="352" t="s">
        <v>619</v>
      </c>
      <c r="T28" s="352">
        <v>0</v>
      </c>
      <c r="U28" s="352" t="s">
        <v>620</v>
      </c>
      <c r="V28" s="352" t="s">
        <v>1105</v>
      </c>
      <c r="W28" s="352" t="s">
        <v>3035</v>
      </c>
      <c r="X28" s="352" t="s">
        <v>1105</v>
      </c>
      <c r="Y28" s="352">
        <v>3</v>
      </c>
      <c r="Z28" s="352">
        <v>82.4</v>
      </c>
      <c r="AA28" s="352">
        <v>167.9</v>
      </c>
      <c r="AB28" s="352">
        <v>85.5</v>
      </c>
      <c r="AC28" s="352">
        <v>0.495</v>
      </c>
      <c r="AG28" s="352">
        <v>2172</v>
      </c>
      <c r="AK28" s="352" t="s">
        <v>2446</v>
      </c>
      <c r="AL28" s="352" t="s">
        <v>3041</v>
      </c>
      <c r="AM28" s="352" t="s">
        <v>3042</v>
      </c>
      <c r="AS28" s="352">
        <v>0</v>
      </c>
      <c r="AT28" s="352">
        <v>0.68092909999999995</v>
      </c>
      <c r="AW28" s="352" t="s">
        <v>3038</v>
      </c>
    </row>
    <row r="29" spans="1:49">
      <c r="A29" s="352" t="s">
        <v>551</v>
      </c>
      <c r="B29" s="352" t="s">
        <v>2997</v>
      </c>
      <c r="C29" s="352">
        <v>7</v>
      </c>
      <c r="D29" s="352" t="s">
        <v>250</v>
      </c>
      <c r="E29" s="352" t="s">
        <v>506</v>
      </c>
      <c r="F29" s="352">
        <v>1.044</v>
      </c>
      <c r="G29" s="352" t="s">
        <v>634</v>
      </c>
      <c r="J29" s="352">
        <v>7694</v>
      </c>
      <c r="K29" s="352">
        <v>8.7669999999999995</v>
      </c>
      <c r="N29" s="352">
        <v>68.603646800000007</v>
      </c>
      <c r="O29" s="352">
        <v>223.90899999999999</v>
      </c>
      <c r="Q29" s="352">
        <v>220.35</v>
      </c>
      <c r="S29" s="352" t="s">
        <v>635</v>
      </c>
      <c r="T29" s="352">
        <v>89</v>
      </c>
      <c r="U29" s="352" t="s">
        <v>620</v>
      </c>
      <c r="V29" s="352" t="s">
        <v>1105</v>
      </c>
      <c r="W29" s="352" t="s">
        <v>3035</v>
      </c>
      <c r="X29" s="352" t="s">
        <v>1105</v>
      </c>
      <c r="Y29" s="352">
        <v>4</v>
      </c>
      <c r="Z29" s="352">
        <v>197.5</v>
      </c>
      <c r="AA29" s="352">
        <v>293.7</v>
      </c>
      <c r="AB29" s="352">
        <v>96.2</v>
      </c>
      <c r="AD29" s="352">
        <v>2.633</v>
      </c>
      <c r="AE29" s="352">
        <v>0.92700000000000005</v>
      </c>
      <c r="AH29" s="352">
        <v>9324</v>
      </c>
      <c r="AI29" s="352">
        <v>10798</v>
      </c>
      <c r="AN29" s="352" t="s">
        <v>1000</v>
      </c>
      <c r="AO29" s="352" t="s">
        <v>637</v>
      </c>
      <c r="AP29" s="352" t="s">
        <v>2679</v>
      </c>
      <c r="AS29" s="352">
        <v>0</v>
      </c>
      <c r="AU29" s="352">
        <v>1.1947439</v>
      </c>
      <c r="AW29" s="352" t="s">
        <v>3038</v>
      </c>
    </row>
    <row r="30" spans="1:49">
      <c r="A30" s="352" t="s">
        <v>552</v>
      </c>
      <c r="B30" s="352" t="s">
        <v>2997</v>
      </c>
      <c r="C30" s="352">
        <v>7</v>
      </c>
      <c r="D30" s="352" t="s">
        <v>250</v>
      </c>
      <c r="E30" s="352" t="s">
        <v>506</v>
      </c>
      <c r="F30" s="352">
        <v>1.044</v>
      </c>
      <c r="J30" s="352">
        <v>6229</v>
      </c>
      <c r="K30" s="352">
        <v>-11.013</v>
      </c>
      <c r="O30" s="352">
        <v>177.82900000000001</v>
      </c>
      <c r="Q30" s="352">
        <v>175.048</v>
      </c>
      <c r="S30" s="352" t="s">
        <v>635</v>
      </c>
      <c r="T30" s="352">
        <v>89</v>
      </c>
      <c r="U30" s="352" t="s">
        <v>620</v>
      </c>
      <c r="V30" s="352" t="s">
        <v>1105</v>
      </c>
      <c r="W30" s="352" t="s">
        <v>3035</v>
      </c>
      <c r="X30" s="352" t="s">
        <v>1105</v>
      </c>
      <c r="Y30" s="352">
        <v>5</v>
      </c>
      <c r="Z30" s="352">
        <v>438.4</v>
      </c>
      <c r="AA30" s="352">
        <v>473.6</v>
      </c>
      <c r="AB30" s="352">
        <v>35.200000000000003</v>
      </c>
      <c r="AD30" s="352">
        <v>2.052</v>
      </c>
      <c r="AE30" s="352">
        <v>0.72899999999999998</v>
      </c>
      <c r="AH30" s="352">
        <v>7301</v>
      </c>
      <c r="AI30" s="352">
        <v>8645</v>
      </c>
      <c r="AN30" s="352" t="s">
        <v>894</v>
      </c>
      <c r="AO30" s="352" t="s">
        <v>722</v>
      </c>
      <c r="AP30" s="352" t="s">
        <v>3043</v>
      </c>
      <c r="AS30" s="352">
        <v>0</v>
      </c>
      <c r="AU30" s="352">
        <v>1.1725117</v>
      </c>
      <c r="AW30" s="352" t="s">
        <v>3038</v>
      </c>
    </row>
    <row r="31" spans="1:49">
      <c r="A31" s="352" t="s">
        <v>553</v>
      </c>
      <c r="B31" s="352" t="s">
        <v>2997</v>
      </c>
      <c r="C31" s="352">
        <v>7</v>
      </c>
      <c r="D31" s="352" t="s">
        <v>250</v>
      </c>
      <c r="E31" s="352" t="s">
        <v>506</v>
      </c>
      <c r="F31" s="352">
        <v>1.044</v>
      </c>
      <c r="J31" s="352">
        <v>6230</v>
      </c>
      <c r="K31" s="352">
        <v>-11.5</v>
      </c>
      <c r="O31" s="352">
        <v>177.977</v>
      </c>
      <c r="Q31" s="352">
        <v>175.19499999999999</v>
      </c>
      <c r="S31" s="352" t="s">
        <v>635</v>
      </c>
      <c r="T31" s="352">
        <v>89</v>
      </c>
      <c r="U31" s="352" t="s">
        <v>620</v>
      </c>
      <c r="V31" s="352" t="s">
        <v>1105</v>
      </c>
      <c r="W31" s="352" t="s">
        <v>3035</v>
      </c>
      <c r="X31" s="352" t="s">
        <v>1105</v>
      </c>
      <c r="Y31" s="352">
        <v>6</v>
      </c>
      <c r="Z31" s="352">
        <v>488.1</v>
      </c>
      <c r="AA31" s="352">
        <v>523.29999999999995</v>
      </c>
      <c r="AB31" s="352">
        <v>35.200000000000003</v>
      </c>
      <c r="AD31" s="352">
        <v>2.0529999999999999</v>
      </c>
      <c r="AE31" s="352">
        <v>0.72899999999999998</v>
      </c>
      <c r="AH31" s="352">
        <v>7299</v>
      </c>
      <c r="AI31" s="352">
        <v>8642</v>
      </c>
      <c r="AN31" s="352" t="s">
        <v>736</v>
      </c>
      <c r="AO31" s="352" t="s">
        <v>722</v>
      </c>
      <c r="AP31" s="352" t="s">
        <v>3044</v>
      </c>
      <c r="AS31" s="352">
        <v>1</v>
      </c>
      <c r="AU31" s="352">
        <v>1.1719478999999999</v>
      </c>
      <c r="AW31" s="352" t="s">
        <v>3038</v>
      </c>
    </row>
    <row r="32" spans="1:49">
      <c r="A32" s="352" t="s">
        <v>554</v>
      </c>
      <c r="B32" s="352" t="s">
        <v>2997</v>
      </c>
      <c r="C32" s="352">
        <v>8</v>
      </c>
      <c r="D32" s="352" t="s">
        <v>250</v>
      </c>
      <c r="E32" s="352" t="s">
        <v>506</v>
      </c>
      <c r="F32" s="352">
        <v>1.044</v>
      </c>
      <c r="L32" s="352">
        <v>21552</v>
      </c>
      <c r="M32" s="352">
        <v>9.6</v>
      </c>
      <c r="O32" s="352">
        <v>125.39</v>
      </c>
      <c r="R32" s="352">
        <v>119.414</v>
      </c>
      <c r="S32" s="352" t="s">
        <v>645</v>
      </c>
      <c r="T32" s="352">
        <v>0</v>
      </c>
      <c r="U32" s="352" t="s">
        <v>646</v>
      </c>
      <c r="V32" s="352" t="s">
        <v>673</v>
      </c>
      <c r="W32" s="352" t="s">
        <v>3045</v>
      </c>
      <c r="X32" s="352" t="s">
        <v>675</v>
      </c>
      <c r="Y32" s="352">
        <v>1</v>
      </c>
      <c r="Z32" s="352">
        <v>29.7</v>
      </c>
      <c r="AA32" s="352">
        <v>82.8</v>
      </c>
      <c r="AB32" s="352">
        <v>53.1</v>
      </c>
      <c r="AF32" s="352">
        <v>5.976</v>
      </c>
      <c r="AJ32" s="352">
        <v>4308</v>
      </c>
      <c r="AQ32" s="352" t="s">
        <v>1669</v>
      </c>
      <c r="AR32" s="352" t="s">
        <v>3046</v>
      </c>
      <c r="AS32" s="352">
        <v>1</v>
      </c>
      <c r="AV32" s="352">
        <v>5.0043857000000003</v>
      </c>
      <c r="AW32" s="352" t="s">
        <v>3047</v>
      </c>
    </row>
    <row r="33" spans="1:49">
      <c r="A33" s="352" t="s">
        <v>555</v>
      </c>
      <c r="B33" s="352" t="s">
        <v>2997</v>
      </c>
      <c r="C33" s="352">
        <v>8</v>
      </c>
      <c r="D33" s="352" t="s">
        <v>250</v>
      </c>
      <c r="E33" s="352" t="s">
        <v>506</v>
      </c>
      <c r="F33" s="352">
        <v>1.044</v>
      </c>
      <c r="L33" s="352">
        <v>21531</v>
      </c>
      <c r="M33" s="352">
        <v>9.5210000000000008</v>
      </c>
      <c r="O33" s="352">
        <v>122.24</v>
      </c>
      <c r="R33" s="352">
        <v>116.41500000000001</v>
      </c>
      <c r="S33" s="352" t="s">
        <v>645</v>
      </c>
      <c r="T33" s="352">
        <v>0</v>
      </c>
      <c r="U33" s="352" t="s">
        <v>646</v>
      </c>
      <c r="V33" s="352" t="s">
        <v>673</v>
      </c>
      <c r="W33" s="352" t="s">
        <v>3045</v>
      </c>
      <c r="X33" s="352" t="s">
        <v>675</v>
      </c>
      <c r="Y33" s="352">
        <v>2</v>
      </c>
      <c r="Z33" s="352">
        <v>413</v>
      </c>
      <c r="AA33" s="352">
        <v>464.2</v>
      </c>
      <c r="AB33" s="352">
        <v>51.2</v>
      </c>
      <c r="AF33" s="352">
        <v>5.8250000000000002</v>
      </c>
      <c r="AJ33" s="352">
        <v>4303</v>
      </c>
      <c r="AQ33" s="352" t="s">
        <v>3048</v>
      </c>
      <c r="AR33" s="352" t="s">
        <v>2101</v>
      </c>
      <c r="AS33" s="352">
        <v>0</v>
      </c>
      <c r="AV33" s="352">
        <v>5.0040263999999999</v>
      </c>
      <c r="AW33" s="352" t="s">
        <v>3047</v>
      </c>
    </row>
    <row r="34" spans="1:49">
      <c r="A34" s="352" t="s">
        <v>556</v>
      </c>
      <c r="B34" s="352" t="s">
        <v>2997</v>
      </c>
      <c r="C34" s="352">
        <v>9</v>
      </c>
      <c r="D34" s="352" t="s">
        <v>251</v>
      </c>
      <c r="E34" s="352" t="s">
        <v>506</v>
      </c>
      <c r="F34" s="352">
        <v>1.4930000000000001</v>
      </c>
      <c r="H34" s="352">
        <v>9781</v>
      </c>
      <c r="I34" s="352">
        <v>0.39900000000000002</v>
      </c>
      <c r="O34" s="352">
        <v>178.58099999999999</v>
      </c>
      <c r="P34" s="352">
        <v>177.251</v>
      </c>
      <c r="S34" s="352" t="s">
        <v>619</v>
      </c>
      <c r="T34" s="352">
        <v>0</v>
      </c>
      <c r="U34" s="352" t="s">
        <v>620</v>
      </c>
      <c r="V34" s="352" t="s">
        <v>1105</v>
      </c>
      <c r="W34" s="352" t="s">
        <v>730</v>
      </c>
      <c r="X34" s="352" t="s">
        <v>1105</v>
      </c>
      <c r="Y34" s="352">
        <v>1</v>
      </c>
      <c r="Z34" s="352">
        <v>13.2</v>
      </c>
      <c r="AA34" s="352">
        <v>39</v>
      </c>
      <c r="AB34" s="352">
        <v>25.8</v>
      </c>
      <c r="AC34" s="352">
        <v>1.33</v>
      </c>
      <c r="AG34" s="352">
        <v>6672</v>
      </c>
      <c r="AK34" s="352" t="s">
        <v>1086</v>
      </c>
      <c r="AL34" s="352" t="s">
        <v>3049</v>
      </c>
      <c r="AM34" s="352" t="s">
        <v>3050</v>
      </c>
      <c r="AS34" s="352">
        <v>0</v>
      </c>
      <c r="AT34" s="352">
        <v>0.68234879999999998</v>
      </c>
      <c r="AW34" s="352" t="s">
        <v>3051</v>
      </c>
    </row>
    <row r="35" spans="1:49">
      <c r="A35" s="352" t="s">
        <v>557</v>
      </c>
      <c r="B35" s="352" t="s">
        <v>2997</v>
      </c>
      <c r="C35" s="352">
        <v>9</v>
      </c>
      <c r="D35" s="352" t="s">
        <v>251</v>
      </c>
      <c r="E35" s="352" t="s">
        <v>506</v>
      </c>
      <c r="F35" s="352">
        <v>1.4930000000000001</v>
      </c>
      <c r="H35" s="352">
        <v>9771</v>
      </c>
      <c r="I35" s="352">
        <v>0</v>
      </c>
      <c r="O35" s="352">
        <v>179.352</v>
      </c>
      <c r="P35" s="352">
        <v>178.01599999999999</v>
      </c>
      <c r="S35" s="352" t="s">
        <v>619</v>
      </c>
      <c r="T35" s="352">
        <v>0</v>
      </c>
      <c r="U35" s="352" t="s">
        <v>620</v>
      </c>
      <c r="V35" s="352" t="s">
        <v>1105</v>
      </c>
      <c r="W35" s="352" t="s">
        <v>730</v>
      </c>
      <c r="X35" s="352" t="s">
        <v>1105</v>
      </c>
      <c r="Y35" s="352">
        <v>2</v>
      </c>
      <c r="Z35" s="352">
        <v>53.5</v>
      </c>
      <c r="AA35" s="352">
        <v>78.599999999999994</v>
      </c>
      <c r="AB35" s="352">
        <v>25.2</v>
      </c>
      <c r="AC35" s="352">
        <v>1.3360000000000001</v>
      </c>
      <c r="AG35" s="352">
        <v>6663</v>
      </c>
      <c r="AK35" s="352" t="s">
        <v>3052</v>
      </c>
      <c r="AL35" s="352" t="s">
        <v>3053</v>
      </c>
      <c r="AM35" s="352" t="s">
        <v>3054</v>
      </c>
      <c r="AS35" s="352">
        <v>1</v>
      </c>
      <c r="AT35" s="352">
        <v>0.68207640000000003</v>
      </c>
      <c r="AW35" s="352" t="s">
        <v>3051</v>
      </c>
    </row>
    <row r="36" spans="1:49">
      <c r="A36" s="352" t="s">
        <v>558</v>
      </c>
      <c r="B36" s="352" t="s">
        <v>2997</v>
      </c>
      <c r="C36" s="352">
        <v>9</v>
      </c>
      <c r="D36" s="352" t="s">
        <v>251</v>
      </c>
      <c r="E36" s="352" t="s">
        <v>506</v>
      </c>
      <c r="F36" s="352">
        <v>1.4930000000000001</v>
      </c>
      <c r="G36" s="352" t="s">
        <v>630</v>
      </c>
      <c r="H36" s="352">
        <v>4479</v>
      </c>
      <c r="I36" s="352">
        <v>-1.5669999999999999</v>
      </c>
      <c r="N36" s="352">
        <v>10.7215805</v>
      </c>
      <c r="O36" s="352">
        <v>93.747</v>
      </c>
      <c r="P36" s="352">
        <v>93.05</v>
      </c>
      <c r="S36" s="352" t="s">
        <v>619</v>
      </c>
      <c r="T36" s="352">
        <v>0</v>
      </c>
      <c r="U36" s="352" t="s">
        <v>620</v>
      </c>
      <c r="V36" s="352" t="s">
        <v>1105</v>
      </c>
      <c r="W36" s="352" t="s">
        <v>730</v>
      </c>
      <c r="X36" s="352" t="s">
        <v>1105</v>
      </c>
      <c r="Y36" s="352">
        <v>3</v>
      </c>
      <c r="Z36" s="352">
        <v>82.4</v>
      </c>
      <c r="AA36" s="352">
        <v>165.4</v>
      </c>
      <c r="AB36" s="352">
        <v>83</v>
      </c>
      <c r="AC36" s="352">
        <v>0.69699999999999995</v>
      </c>
      <c r="AG36" s="352">
        <v>3050</v>
      </c>
      <c r="AK36" s="352" t="s">
        <v>830</v>
      </c>
      <c r="AL36" s="352" t="s">
        <v>1905</v>
      </c>
      <c r="AM36" s="352" t="s">
        <v>3055</v>
      </c>
      <c r="AS36" s="352">
        <v>0</v>
      </c>
      <c r="AT36" s="352">
        <v>0.68100740000000004</v>
      </c>
      <c r="AW36" s="352" t="s">
        <v>3051</v>
      </c>
    </row>
    <row r="37" spans="1:49">
      <c r="A37" s="352" t="s">
        <v>559</v>
      </c>
      <c r="B37" s="352" t="s">
        <v>2997</v>
      </c>
      <c r="C37" s="352">
        <v>9</v>
      </c>
      <c r="D37" s="352" t="s">
        <v>251</v>
      </c>
      <c r="E37" s="352" t="s">
        <v>506</v>
      </c>
      <c r="F37" s="352">
        <v>1.4930000000000001</v>
      </c>
      <c r="G37" s="352" t="s">
        <v>634</v>
      </c>
      <c r="J37" s="352">
        <v>10370</v>
      </c>
      <c r="K37" s="352">
        <v>8.6489999999999991</v>
      </c>
      <c r="N37" s="352">
        <v>69.080981399999999</v>
      </c>
      <c r="O37" s="352">
        <v>322.435</v>
      </c>
      <c r="Q37" s="352">
        <v>317.31200000000001</v>
      </c>
      <c r="S37" s="352" t="s">
        <v>635</v>
      </c>
      <c r="T37" s="352">
        <v>89</v>
      </c>
      <c r="U37" s="352" t="s">
        <v>620</v>
      </c>
      <c r="V37" s="352" t="s">
        <v>1105</v>
      </c>
      <c r="W37" s="352" t="s">
        <v>730</v>
      </c>
      <c r="X37" s="352" t="s">
        <v>1105</v>
      </c>
      <c r="Y37" s="352">
        <v>4</v>
      </c>
      <c r="Z37" s="352">
        <v>194.4</v>
      </c>
      <c r="AA37" s="352">
        <v>298.8</v>
      </c>
      <c r="AB37" s="352">
        <v>104.4</v>
      </c>
      <c r="AD37" s="352">
        <v>3.79</v>
      </c>
      <c r="AE37" s="352">
        <v>1.333</v>
      </c>
      <c r="AH37" s="352">
        <v>12590</v>
      </c>
      <c r="AI37" s="352">
        <v>14547</v>
      </c>
      <c r="AN37" s="352" t="s">
        <v>636</v>
      </c>
      <c r="AO37" s="352" t="s">
        <v>1098</v>
      </c>
      <c r="AP37" s="352" t="s">
        <v>729</v>
      </c>
      <c r="AS37" s="352">
        <v>0</v>
      </c>
      <c r="AU37" s="352">
        <v>1.1944454</v>
      </c>
      <c r="AW37" s="352" t="s">
        <v>3051</v>
      </c>
    </row>
    <row r="38" spans="1:49">
      <c r="A38" s="352" t="s">
        <v>560</v>
      </c>
      <c r="B38" s="352" t="s">
        <v>2997</v>
      </c>
      <c r="C38" s="352">
        <v>9</v>
      </c>
      <c r="D38" s="352" t="s">
        <v>251</v>
      </c>
      <c r="E38" s="352" t="s">
        <v>506</v>
      </c>
      <c r="F38" s="352">
        <v>1.4930000000000001</v>
      </c>
      <c r="J38" s="352">
        <v>6226</v>
      </c>
      <c r="K38" s="352">
        <v>-11.103999999999999</v>
      </c>
      <c r="O38" s="352">
        <v>177.649</v>
      </c>
      <c r="Q38" s="352">
        <v>174.87100000000001</v>
      </c>
      <c r="S38" s="352" t="s">
        <v>635</v>
      </c>
      <c r="T38" s="352">
        <v>89</v>
      </c>
      <c r="U38" s="352" t="s">
        <v>620</v>
      </c>
      <c r="V38" s="352" t="s">
        <v>1105</v>
      </c>
      <c r="W38" s="352" t="s">
        <v>730</v>
      </c>
      <c r="X38" s="352" t="s">
        <v>1105</v>
      </c>
      <c r="Y38" s="352">
        <v>5</v>
      </c>
      <c r="Z38" s="352">
        <v>438.4</v>
      </c>
      <c r="AA38" s="352">
        <v>473.6</v>
      </c>
      <c r="AB38" s="352">
        <v>35.200000000000003</v>
      </c>
      <c r="AD38" s="352">
        <v>2.0499999999999998</v>
      </c>
      <c r="AE38" s="352">
        <v>0.72799999999999998</v>
      </c>
      <c r="AH38" s="352">
        <v>7296</v>
      </c>
      <c r="AI38" s="352">
        <v>8639</v>
      </c>
      <c r="AN38" s="352" t="s">
        <v>637</v>
      </c>
      <c r="AO38" s="352" t="s">
        <v>757</v>
      </c>
      <c r="AP38" s="352" t="s">
        <v>720</v>
      </c>
      <c r="AS38" s="352">
        <v>0</v>
      </c>
      <c r="AU38" s="352">
        <v>1.1722659</v>
      </c>
      <c r="AW38" s="352" t="s">
        <v>3051</v>
      </c>
    </row>
    <row r="39" spans="1:49">
      <c r="A39" s="352" t="s">
        <v>561</v>
      </c>
      <c r="B39" s="352" t="s">
        <v>2997</v>
      </c>
      <c r="C39" s="352">
        <v>9</v>
      </c>
      <c r="D39" s="352" t="s">
        <v>251</v>
      </c>
      <c r="E39" s="352" t="s">
        <v>506</v>
      </c>
      <c r="F39" s="352">
        <v>1.4930000000000001</v>
      </c>
      <c r="J39" s="352">
        <v>6209</v>
      </c>
      <c r="K39" s="352">
        <v>-11.5</v>
      </c>
      <c r="O39" s="352">
        <v>177.63499999999999</v>
      </c>
      <c r="Q39" s="352">
        <v>174.858</v>
      </c>
      <c r="S39" s="352" t="s">
        <v>635</v>
      </c>
      <c r="T39" s="352">
        <v>89</v>
      </c>
      <c r="U39" s="352" t="s">
        <v>620</v>
      </c>
      <c r="V39" s="352" t="s">
        <v>1105</v>
      </c>
      <c r="W39" s="352" t="s">
        <v>730</v>
      </c>
      <c r="X39" s="352" t="s">
        <v>1105</v>
      </c>
      <c r="Y39" s="352">
        <v>6</v>
      </c>
      <c r="Z39" s="352">
        <v>488.1</v>
      </c>
      <c r="AA39" s="352">
        <v>523.29999999999995</v>
      </c>
      <c r="AB39" s="352">
        <v>35.200000000000003</v>
      </c>
      <c r="AD39" s="352">
        <v>2.0489999999999999</v>
      </c>
      <c r="AE39" s="352">
        <v>0.72799999999999998</v>
      </c>
      <c r="AH39" s="352">
        <v>7274</v>
      </c>
      <c r="AI39" s="352">
        <v>8613</v>
      </c>
      <c r="AN39" s="352" t="s">
        <v>741</v>
      </c>
      <c r="AO39" s="352" t="s">
        <v>742</v>
      </c>
      <c r="AP39" s="352" t="s">
        <v>3056</v>
      </c>
      <c r="AS39" s="352">
        <v>1</v>
      </c>
      <c r="AU39" s="352">
        <v>1.1718057</v>
      </c>
      <c r="AW39" s="352" t="s">
        <v>3051</v>
      </c>
    </row>
    <row r="40" spans="1:49">
      <c r="A40" s="352" t="s">
        <v>562</v>
      </c>
      <c r="B40" s="352" t="s">
        <v>2997</v>
      </c>
      <c r="C40" s="352">
        <v>10</v>
      </c>
      <c r="D40" s="352" t="s">
        <v>251</v>
      </c>
      <c r="E40" s="352" t="s">
        <v>506</v>
      </c>
      <c r="F40" s="352">
        <v>1.4930000000000001</v>
      </c>
      <c r="L40" s="352">
        <v>21531</v>
      </c>
      <c r="M40" s="352">
        <v>9.6</v>
      </c>
      <c r="O40" s="352">
        <v>124.971</v>
      </c>
      <c r="R40" s="352">
        <v>119.014</v>
      </c>
      <c r="S40" s="352" t="s">
        <v>645</v>
      </c>
      <c r="T40" s="352">
        <v>0</v>
      </c>
      <c r="U40" s="352" t="s">
        <v>646</v>
      </c>
      <c r="V40" s="352" t="s">
        <v>673</v>
      </c>
      <c r="X40" s="352" t="s">
        <v>675</v>
      </c>
      <c r="Y40" s="352">
        <v>1</v>
      </c>
      <c r="Z40" s="352">
        <v>29.7</v>
      </c>
      <c r="AA40" s="352">
        <v>82.8</v>
      </c>
      <c r="AB40" s="352">
        <v>53.1</v>
      </c>
      <c r="AF40" s="352">
        <v>5.9569999999999999</v>
      </c>
      <c r="AJ40" s="352">
        <v>4303</v>
      </c>
      <c r="AQ40" s="352" t="s">
        <v>1700</v>
      </c>
      <c r="AR40" s="352" t="s">
        <v>3057</v>
      </c>
      <c r="AS40" s="352">
        <v>1</v>
      </c>
      <c r="AV40" s="352">
        <v>5.0052950000000003</v>
      </c>
      <c r="AW40" s="352" t="s">
        <v>3058</v>
      </c>
    </row>
    <row r="41" spans="1:49">
      <c r="A41" s="352" t="s">
        <v>565</v>
      </c>
      <c r="B41" s="352" t="s">
        <v>2997</v>
      </c>
      <c r="C41" s="352">
        <v>10</v>
      </c>
      <c r="D41" s="352" t="s">
        <v>251</v>
      </c>
      <c r="E41" s="352" t="s">
        <v>506</v>
      </c>
      <c r="F41" s="352">
        <v>1.4930000000000001</v>
      </c>
      <c r="L41" s="352">
        <v>21302</v>
      </c>
      <c r="M41" s="352">
        <v>9.5619999999999994</v>
      </c>
      <c r="O41" s="352">
        <v>121.114</v>
      </c>
      <c r="R41" s="352">
        <v>115.34099999999999</v>
      </c>
      <c r="S41" s="352" t="s">
        <v>645</v>
      </c>
      <c r="T41" s="352">
        <v>0</v>
      </c>
      <c r="U41" s="352" t="s">
        <v>646</v>
      </c>
      <c r="V41" s="352" t="s">
        <v>673</v>
      </c>
      <c r="X41" s="352" t="s">
        <v>675</v>
      </c>
      <c r="Y41" s="352">
        <v>2</v>
      </c>
      <c r="Z41" s="352">
        <v>412.8</v>
      </c>
      <c r="AA41" s="352">
        <v>464.2</v>
      </c>
      <c r="AB41" s="352">
        <v>51.4</v>
      </c>
      <c r="AF41" s="352">
        <v>5.7729999999999997</v>
      </c>
      <c r="AJ41" s="352">
        <v>4257</v>
      </c>
      <c r="AQ41" s="352" t="s">
        <v>1936</v>
      </c>
      <c r="AR41" s="352" t="s">
        <v>2187</v>
      </c>
      <c r="AS41" s="352">
        <v>0</v>
      </c>
      <c r="AV41" s="352">
        <v>5.0051208000000003</v>
      </c>
      <c r="AW41" s="352" t="s">
        <v>3058</v>
      </c>
    </row>
    <row r="42" spans="1:49">
      <c r="A42" s="352" t="s">
        <v>566</v>
      </c>
      <c r="B42" s="352" t="s">
        <v>2997</v>
      </c>
      <c r="C42" s="352">
        <v>11</v>
      </c>
      <c r="D42" s="352" t="s">
        <v>258</v>
      </c>
      <c r="E42" s="352" t="s">
        <v>25</v>
      </c>
      <c r="F42" s="352">
        <v>1.081</v>
      </c>
      <c r="H42" s="352">
        <v>9839</v>
      </c>
      <c r="I42" s="352">
        <v>0.38400000000000001</v>
      </c>
      <c r="O42" s="352">
        <v>179.75399999999999</v>
      </c>
      <c r="P42" s="352">
        <v>178.41499999999999</v>
      </c>
      <c r="S42" s="352" t="s">
        <v>619</v>
      </c>
      <c r="T42" s="352">
        <v>0</v>
      </c>
      <c r="U42" s="352" t="s">
        <v>620</v>
      </c>
      <c r="V42" s="352" t="s">
        <v>1105</v>
      </c>
      <c r="X42" s="352" t="s">
        <v>1105</v>
      </c>
      <c r="Y42" s="352">
        <v>1</v>
      </c>
      <c r="Z42" s="352">
        <v>13.2</v>
      </c>
      <c r="AA42" s="352">
        <v>39</v>
      </c>
      <c r="AB42" s="352">
        <v>25.8</v>
      </c>
      <c r="AC42" s="352">
        <v>1.339</v>
      </c>
      <c r="AG42" s="352">
        <v>6712</v>
      </c>
      <c r="AK42" s="352" t="s">
        <v>2060</v>
      </c>
      <c r="AL42" s="352" t="s">
        <v>1465</v>
      </c>
      <c r="AM42" s="352" t="s">
        <v>3059</v>
      </c>
      <c r="AS42" s="352">
        <v>0</v>
      </c>
      <c r="AT42" s="352">
        <v>0.68234139999999999</v>
      </c>
      <c r="AW42" s="352" t="s">
        <v>3060</v>
      </c>
    </row>
    <row r="43" spans="1:49">
      <c r="A43" s="352" t="s">
        <v>567</v>
      </c>
      <c r="B43" s="352" t="s">
        <v>2997</v>
      </c>
      <c r="C43" s="352">
        <v>11</v>
      </c>
      <c r="D43" s="352" t="s">
        <v>258</v>
      </c>
      <c r="E43" s="352" t="s">
        <v>25</v>
      </c>
      <c r="F43" s="352">
        <v>1.081</v>
      </c>
      <c r="H43" s="352">
        <v>9827</v>
      </c>
      <c r="I43" s="352">
        <v>0</v>
      </c>
      <c r="O43" s="352">
        <v>180.214</v>
      </c>
      <c r="P43" s="352">
        <v>178.87200000000001</v>
      </c>
      <c r="S43" s="352" t="s">
        <v>619</v>
      </c>
      <c r="T43" s="352">
        <v>0</v>
      </c>
      <c r="U43" s="352" t="s">
        <v>620</v>
      </c>
      <c r="V43" s="352" t="s">
        <v>1105</v>
      </c>
      <c r="X43" s="352" t="s">
        <v>1105</v>
      </c>
      <c r="Y43" s="352">
        <v>2</v>
      </c>
      <c r="Z43" s="352">
        <v>53.5</v>
      </c>
      <c r="AA43" s="352">
        <v>78.599999999999994</v>
      </c>
      <c r="AB43" s="352">
        <v>25.2</v>
      </c>
      <c r="AC43" s="352">
        <v>1.3420000000000001</v>
      </c>
      <c r="AG43" s="352">
        <v>6700</v>
      </c>
      <c r="AK43" s="352" t="s">
        <v>2074</v>
      </c>
      <c r="AL43" s="352" t="s">
        <v>1599</v>
      </c>
      <c r="AM43" s="352" t="s">
        <v>3061</v>
      </c>
      <c r="AS43" s="352">
        <v>1</v>
      </c>
      <c r="AT43" s="352">
        <v>0.68207960000000001</v>
      </c>
      <c r="AW43" s="352" t="s">
        <v>3060</v>
      </c>
    </row>
    <row r="44" spans="1:49">
      <c r="A44" s="352" t="s">
        <v>568</v>
      </c>
      <c r="B44" s="352" t="s">
        <v>2997</v>
      </c>
      <c r="C44" s="352">
        <v>11</v>
      </c>
      <c r="D44" s="352" t="s">
        <v>258</v>
      </c>
      <c r="E44" s="352" t="s">
        <v>25</v>
      </c>
      <c r="F44" s="352">
        <v>1.081</v>
      </c>
      <c r="G44" s="352" t="s">
        <v>630</v>
      </c>
      <c r="H44" s="352">
        <v>4974</v>
      </c>
      <c r="I44" s="352">
        <v>7.391</v>
      </c>
      <c r="N44" s="352">
        <v>15.9540316</v>
      </c>
      <c r="O44" s="352">
        <v>101.003</v>
      </c>
      <c r="P44" s="352">
        <v>100.245</v>
      </c>
      <c r="S44" s="352" t="s">
        <v>619</v>
      </c>
      <c r="T44" s="352">
        <v>0</v>
      </c>
      <c r="U44" s="352" t="s">
        <v>620</v>
      </c>
      <c r="V44" s="352" t="s">
        <v>1105</v>
      </c>
      <c r="X44" s="352" t="s">
        <v>1105</v>
      </c>
      <c r="Y44" s="352">
        <v>3</v>
      </c>
      <c r="Z44" s="352">
        <v>81.8</v>
      </c>
      <c r="AA44" s="352">
        <v>161.69999999999999</v>
      </c>
      <c r="AB44" s="352">
        <v>79.900000000000006</v>
      </c>
      <c r="AC44" s="352">
        <v>0.75800000000000001</v>
      </c>
      <c r="AG44" s="352">
        <v>3420</v>
      </c>
      <c r="AK44" s="352" t="s">
        <v>2135</v>
      </c>
      <c r="AL44" s="352" t="s">
        <v>2930</v>
      </c>
      <c r="AM44" s="352" t="s">
        <v>3062</v>
      </c>
      <c r="AS44" s="352">
        <v>0</v>
      </c>
      <c r="AT44" s="352">
        <v>0.68712070000000003</v>
      </c>
      <c r="AW44" s="352" t="s">
        <v>3060</v>
      </c>
    </row>
    <row r="45" spans="1:49">
      <c r="A45" s="352" t="s">
        <v>563</v>
      </c>
      <c r="B45" s="352" t="s">
        <v>2997</v>
      </c>
      <c r="C45" s="352">
        <v>11</v>
      </c>
      <c r="D45" s="352" t="s">
        <v>258</v>
      </c>
      <c r="E45" s="352" t="s">
        <v>25</v>
      </c>
      <c r="F45" s="352">
        <v>1.081</v>
      </c>
      <c r="G45" s="352" t="s">
        <v>634</v>
      </c>
      <c r="J45" s="352">
        <v>9410</v>
      </c>
      <c r="K45" s="352">
        <v>9.8149999999999995</v>
      </c>
      <c r="N45" s="352">
        <v>82.942529300000004</v>
      </c>
      <c r="O45" s="352">
        <v>280.303</v>
      </c>
      <c r="Q45" s="352">
        <v>275.84500000000003</v>
      </c>
      <c r="S45" s="352" t="s">
        <v>635</v>
      </c>
      <c r="T45" s="352">
        <v>89</v>
      </c>
      <c r="U45" s="352" t="s">
        <v>620</v>
      </c>
      <c r="V45" s="352" t="s">
        <v>1105</v>
      </c>
      <c r="X45" s="352" t="s">
        <v>1105</v>
      </c>
      <c r="Y45" s="352">
        <v>4</v>
      </c>
      <c r="Z45" s="352">
        <v>195</v>
      </c>
      <c r="AA45" s="352">
        <v>293.10000000000002</v>
      </c>
      <c r="AB45" s="352">
        <v>98.1</v>
      </c>
      <c r="AD45" s="352">
        <v>3.2989999999999999</v>
      </c>
      <c r="AE45" s="352">
        <v>1.159</v>
      </c>
      <c r="AH45" s="352">
        <v>11428</v>
      </c>
      <c r="AI45" s="352">
        <v>13202</v>
      </c>
      <c r="AN45" s="352" t="s">
        <v>1000</v>
      </c>
      <c r="AO45" s="352" t="s">
        <v>637</v>
      </c>
      <c r="AP45" s="352" t="s">
        <v>2850</v>
      </c>
      <c r="AS45" s="352">
        <v>0</v>
      </c>
      <c r="AU45" s="352">
        <v>1.1958253999999999</v>
      </c>
      <c r="AW45" s="352" t="s">
        <v>3060</v>
      </c>
    </row>
    <row r="46" spans="1:49">
      <c r="A46" s="352" t="s">
        <v>564</v>
      </c>
      <c r="B46" s="352" t="s">
        <v>2997</v>
      </c>
      <c r="C46" s="352">
        <v>11</v>
      </c>
      <c r="D46" s="352" t="s">
        <v>258</v>
      </c>
      <c r="E46" s="352" t="s">
        <v>25</v>
      </c>
      <c r="F46" s="352">
        <v>1.081</v>
      </c>
      <c r="J46" s="352">
        <v>6211</v>
      </c>
      <c r="K46" s="352">
        <v>-11.07</v>
      </c>
      <c r="O46" s="352">
        <v>177.173</v>
      </c>
      <c r="Q46" s="352">
        <v>174.40199999999999</v>
      </c>
      <c r="S46" s="352" t="s">
        <v>635</v>
      </c>
      <c r="T46" s="352">
        <v>89</v>
      </c>
      <c r="U46" s="352" t="s">
        <v>620</v>
      </c>
      <c r="V46" s="352" t="s">
        <v>1105</v>
      </c>
      <c r="X46" s="352" t="s">
        <v>1105</v>
      </c>
      <c r="Y46" s="352">
        <v>5</v>
      </c>
      <c r="Z46" s="352">
        <v>438.4</v>
      </c>
      <c r="AA46" s="352">
        <v>473.6</v>
      </c>
      <c r="AB46" s="352">
        <v>35.200000000000003</v>
      </c>
      <c r="AD46" s="352">
        <v>2.0449999999999999</v>
      </c>
      <c r="AE46" s="352">
        <v>0.72599999999999998</v>
      </c>
      <c r="AH46" s="352">
        <v>7280</v>
      </c>
      <c r="AI46" s="352">
        <v>8618</v>
      </c>
      <c r="AN46" s="352" t="s">
        <v>669</v>
      </c>
      <c r="AO46" s="352" t="s">
        <v>1943</v>
      </c>
      <c r="AP46" s="352" t="s">
        <v>3063</v>
      </c>
      <c r="AS46" s="352">
        <v>0</v>
      </c>
      <c r="AU46" s="352">
        <v>1.1723859999999999</v>
      </c>
      <c r="AW46" s="352" t="s">
        <v>3060</v>
      </c>
    </row>
    <row r="47" spans="1:49">
      <c r="A47" s="352" t="s">
        <v>569</v>
      </c>
      <c r="B47" s="352" t="s">
        <v>2997</v>
      </c>
      <c r="C47" s="352">
        <v>11</v>
      </c>
      <c r="D47" s="352" t="s">
        <v>258</v>
      </c>
      <c r="E47" s="352" t="s">
        <v>25</v>
      </c>
      <c r="F47" s="352">
        <v>1.081</v>
      </c>
      <c r="J47" s="352">
        <v>6213</v>
      </c>
      <c r="K47" s="352">
        <v>-11.5</v>
      </c>
      <c r="O47" s="352">
        <v>177.23500000000001</v>
      </c>
      <c r="Q47" s="352">
        <v>174.464</v>
      </c>
      <c r="S47" s="352" t="s">
        <v>635</v>
      </c>
      <c r="T47" s="352">
        <v>89</v>
      </c>
      <c r="U47" s="352" t="s">
        <v>620</v>
      </c>
      <c r="V47" s="352" t="s">
        <v>1105</v>
      </c>
      <c r="X47" s="352" t="s">
        <v>1105</v>
      </c>
      <c r="Y47" s="352">
        <v>6</v>
      </c>
      <c r="Z47" s="352">
        <v>488.1</v>
      </c>
      <c r="AA47" s="352">
        <v>523.29999999999995</v>
      </c>
      <c r="AB47" s="352">
        <v>35.200000000000003</v>
      </c>
      <c r="AD47" s="352">
        <v>2.0449999999999999</v>
      </c>
      <c r="AE47" s="352">
        <v>0.72599999999999998</v>
      </c>
      <c r="AH47" s="352">
        <v>7280</v>
      </c>
      <c r="AI47" s="352">
        <v>8618</v>
      </c>
      <c r="AN47" s="352" t="s">
        <v>1129</v>
      </c>
      <c r="AO47" s="352" t="s">
        <v>1945</v>
      </c>
      <c r="AP47" s="352" t="s">
        <v>3064</v>
      </c>
      <c r="AS47" s="352">
        <v>1</v>
      </c>
      <c r="AU47" s="352">
        <v>1.1718888999999999</v>
      </c>
      <c r="AW47" s="352" t="s">
        <v>3060</v>
      </c>
    </row>
    <row r="48" spans="1:49">
      <c r="A48" s="352" t="s">
        <v>570</v>
      </c>
      <c r="B48" s="352" t="s">
        <v>2997</v>
      </c>
      <c r="C48" s="352">
        <v>12</v>
      </c>
      <c r="D48" s="352" t="s">
        <v>258</v>
      </c>
      <c r="E48" s="352" t="s">
        <v>25</v>
      </c>
      <c r="F48" s="352">
        <v>1.081</v>
      </c>
      <c r="L48" s="352">
        <v>21548</v>
      </c>
      <c r="M48" s="352">
        <v>9.6</v>
      </c>
      <c r="O48" s="352">
        <v>125.536</v>
      </c>
      <c r="R48" s="352">
        <v>119.551</v>
      </c>
      <c r="S48" s="352" t="s">
        <v>645</v>
      </c>
      <c r="T48" s="352">
        <v>0</v>
      </c>
      <c r="U48" s="352" t="s">
        <v>646</v>
      </c>
      <c r="V48" s="352" t="s">
        <v>673</v>
      </c>
      <c r="X48" s="352" t="s">
        <v>675</v>
      </c>
      <c r="Y48" s="352">
        <v>1</v>
      </c>
      <c r="Z48" s="352">
        <v>29.7</v>
      </c>
      <c r="AA48" s="352">
        <v>82.8</v>
      </c>
      <c r="AB48" s="352">
        <v>53.1</v>
      </c>
      <c r="AF48" s="352">
        <v>5.984</v>
      </c>
      <c r="AJ48" s="352">
        <v>4306</v>
      </c>
      <c r="AQ48" s="352" t="s">
        <v>1766</v>
      </c>
      <c r="AR48" s="352" t="s">
        <v>1354</v>
      </c>
      <c r="AS48" s="352">
        <v>1</v>
      </c>
      <c r="AV48" s="352">
        <v>5.0055641</v>
      </c>
      <c r="AW48" s="352" t="s">
        <v>3065</v>
      </c>
    </row>
    <row r="49" spans="1:49">
      <c r="A49" s="352" t="s">
        <v>571</v>
      </c>
      <c r="B49" s="352" t="s">
        <v>2997</v>
      </c>
      <c r="C49" s="352">
        <v>12</v>
      </c>
      <c r="D49" s="352" t="s">
        <v>258</v>
      </c>
      <c r="E49" s="352" t="s">
        <v>25</v>
      </c>
      <c r="F49" s="352">
        <v>1.081</v>
      </c>
      <c r="G49" s="352" t="s">
        <v>764</v>
      </c>
      <c r="L49" s="352">
        <v>2913</v>
      </c>
      <c r="M49" s="352">
        <v>8.9</v>
      </c>
      <c r="O49" s="352">
        <v>5.4930000000000003</v>
      </c>
      <c r="R49" s="352">
        <v>5.2320000000000002</v>
      </c>
      <c r="S49" s="352" t="s">
        <v>645</v>
      </c>
      <c r="T49" s="352">
        <v>0</v>
      </c>
      <c r="U49" s="352" t="s">
        <v>646</v>
      </c>
      <c r="V49" s="352" t="s">
        <v>673</v>
      </c>
      <c r="X49" s="352" t="s">
        <v>675</v>
      </c>
      <c r="Y49" s="352">
        <v>2</v>
      </c>
      <c r="Z49" s="352">
        <v>232</v>
      </c>
      <c r="AA49" s="352">
        <v>261.7</v>
      </c>
      <c r="AB49" s="352">
        <v>29.7</v>
      </c>
      <c r="AF49" s="352">
        <v>0.26200000000000001</v>
      </c>
      <c r="AJ49" s="352">
        <v>584</v>
      </c>
      <c r="AQ49" s="352" t="s">
        <v>2687</v>
      </c>
      <c r="AR49" s="352" t="s">
        <v>2196</v>
      </c>
      <c r="AS49" s="352">
        <v>0</v>
      </c>
      <c r="AV49" s="352">
        <v>5.0023790000000004</v>
      </c>
      <c r="AW49" s="352" t="s">
        <v>3065</v>
      </c>
    </row>
    <row r="50" spans="1:49">
      <c r="A50" s="352" t="s">
        <v>572</v>
      </c>
      <c r="B50" s="352" t="s">
        <v>2997</v>
      </c>
      <c r="C50" s="352">
        <v>12</v>
      </c>
      <c r="D50" s="352" t="s">
        <v>258</v>
      </c>
      <c r="E50" s="352" t="s">
        <v>25</v>
      </c>
      <c r="F50" s="352">
        <v>1.081</v>
      </c>
      <c r="L50" s="352">
        <v>21478</v>
      </c>
      <c r="M50" s="352">
        <v>9.5370000000000008</v>
      </c>
      <c r="O50" s="352">
        <v>122.878</v>
      </c>
      <c r="R50" s="352">
        <v>117.021</v>
      </c>
      <c r="S50" s="352" t="s">
        <v>645</v>
      </c>
      <c r="T50" s="352">
        <v>0</v>
      </c>
      <c r="U50" s="352" t="s">
        <v>646</v>
      </c>
      <c r="V50" s="352" t="s">
        <v>673</v>
      </c>
      <c r="X50" s="352" t="s">
        <v>675</v>
      </c>
      <c r="Y50" s="352">
        <v>3</v>
      </c>
      <c r="Z50" s="352">
        <v>413</v>
      </c>
      <c r="AA50" s="352">
        <v>464.4</v>
      </c>
      <c r="AB50" s="352">
        <v>51.4</v>
      </c>
      <c r="AF50" s="352">
        <v>5.8570000000000002</v>
      </c>
      <c r="AJ50" s="352">
        <v>4292</v>
      </c>
      <c r="AQ50" s="352" t="s">
        <v>653</v>
      </c>
      <c r="AR50" s="352" t="s">
        <v>1166</v>
      </c>
      <c r="AS50" s="352">
        <v>0</v>
      </c>
      <c r="AV50" s="352">
        <v>5.0052754999999998</v>
      </c>
      <c r="AW50" s="352" t="s">
        <v>3065</v>
      </c>
    </row>
    <row r="51" spans="1:49">
      <c r="A51" s="352" t="s">
        <v>769</v>
      </c>
      <c r="B51" s="352" t="s">
        <v>2997</v>
      </c>
      <c r="C51" s="352">
        <v>13</v>
      </c>
      <c r="D51" s="352" t="s">
        <v>259</v>
      </c>
      <c r="E51" s="352" t="s">
        <v>25</v>
      </c>
      <c r="F51" s="352">
        <v>1.0349999999999999</v>
      </c>
      <c r="H51" s="352">
        <v>9805</v>
      </c>
      <c r="I51" s="352">
        <v>0.38400000000000001</v>
      </c>
      <c r="O51" s="352">
        <v>179.52500000000001</v>
      </c>
      <c r="P51" s="352">
        <v>178.18799999999999</v>
      </c>
      <c r="S51" s="352" t="s">
        <v>619</v>
      </c>
      <c r="T51" s="352">
        <v>0</v>
      </c>
      <c r="U51" s="352" t="s">
        <v>620</v>
      </c>
      <c r="V51" s="352" t="s">
        <v>1105</v>
      </c>
      <c r="X51" s="352" t="s">
        <v>1105</v>
      </c>
      <c r="Y51" s="352">
        <v>1</v>
      </c>
      <c r="Z51" s="352">
        <v>13.2</v>
      </c>
      <c r="AA51" s="352">
        <v>39</v>
      </c>
      <c r="AB51" s="352">
        <v>25.8</v>
      </c>
      <c r="AC51" s="352">
        <v>1.337</v>
      </c>
      <c r="AG51" s="352">
        <v>6687</v>
      </c>
      <c r="AK51" s="352" t="s">
        <v>2013</v>
      </c>
      <c r="AL51" s="352" t="s">
        <v>2577</v>
      </c>
      <c r="AM51" s="352" t="s">
        <v>3066</v>
      </c>
      <c r="AS51" s="352">
        <v>0</v>
      </c>
      <c r="AT51" s="352">
        <v>0.68234660000000003</v>
      </c>
      <c r="AW51" s="352" t="s">
        <v>3067</v>
      </c>
    </row>
    <row r="52" spans="1:49">
      <c r="A52" s="352" t="s">
        <v>773</v>
      </c>
      <c r="B52" s="352" t="s">
        <v>2997</v>
      </c>
      <c r="C52" s="352">
        <v>13</v>
      </c>
      <c r="D52" s="352" t="s">
        <v>259</v>
      </c>
      <c r="E52" s="352" t="s">
        <v>25</v>
      </c>
      <c r="F52" s="352">
        <v>1.0349999999999999</v>
      </c>
      <c r="H52" s="352">
        <v>9820</v>
      </c>
      <c r="I52" s="352">
        <v>0</v>
      </c>
      <c r="O52" s="352">
        <v>180.26599999999999</v>
      </c>
      <c r="P52" s="352">
        <v>178.92400000000001</v>
      </c>
      <c r="S52" s="352" t="s">
        <v>619</v>
      </c>
      <c r="T52" s="352">
        <v>0</v>
      </c>
      <c r="U52" s="352" t="s">
        <v>620</v>
      </c>
      <c r="V52" s="352" t="s">
        <v>1105</v>
      </c>
      <c r="X52" s="352" t="s">
        <v>1105</v>
      </c>
      <c r="Y52" s="352">
        <v>2</v>
      </c>
      <c r="Z52" s="352">
        <v>53.5</v>
      </c>
      <c r="AA52" s="352">
        <v>78.599999999999994</v>
      </c>
      <c r="AB52" s="352">
        <v>25.2</v>
      </c>
      <c r="AC52" s="352">
        <v>1.3420000000000001</v>
      </c>
      <c r="AG52" s="352">
        <v>6695</v>
      </c>
      <c r="AK52" s="352" t="s">
        <v>1960</v>
      </c>
      <c r="AL52" s="352" t="s">
        <v>1229</v>
      </c>
      <c r="AM52" s="352" t="s">
        <v>3068</v>
      </c>
      <c r="AS52" s="352">
        <v>1</v>
      </c>
      <c r="AT52" s="352">
        <v>0.68208500000000005</v>
      </c>
      <c r="AW52" s="352" t="s">
        <v>3067</v>
      </c>
    </row>
    <row r="53" spans="1:49">
      <c r="A53" s="352" t="s">
        <v>775</v>
      </c>
      <c r="B53" s="352" t="s">
        <v>2997</v>
      </c>
      <c r="C53" s="352">
        <v>13</v>
      </c>
      <c r="D53" s="352" t="s">
        <v>259</v>
      </c>
      <c r="E53" s="352" t="s">
        <v>25</v>
      </c>
      <c r="F53" s="352">
        <v>1.0349999999999999</v>
      </c>
      <c r="G53" s="352" t="s">
        <v>630</v>
      </c>
      <c r="H53" s="352">
        <v>4721</v>
      </c>
      <c r="I53" s="352">
        <v>7.4219999999999997</v>
      </c>
      <c r="N53" s="352">
        <v>15.8614657</v>
      </c>
      <c r="O53" s="352">
        <v>96.144000000000005</v>
      </c>
      <c r="P53" s="352">
        <v>95.421999999999997</v>
      </c>
      <c r="S53" s="352" t="s">
        <v>619</v>
      </c>
      <c r="T53" s="352">
        <v>0</v>
      </c>
      <c r="U53" s="352" t="s">
        <v>620</v>
      </c>
      <c r="V53" s="352" t="s">
        <v>1105</v>
      </c>
      <c r="X53" s="352" t="s">
        <v>1105</v>
      </c>
      <c r="Y53" s="352">
        <v>3</v>
      </c>
      <c r="Z53" s="352">
        <v>81.8</v>
      </c>
      <c r="AA53" s="352">
        <v>159.1</v>
      </c>
      <c r="AB53" s="352">
        <v>77.400000000000006</v>
      </c>
      <c r="AC53" s="352">
        <v>0.72099999999999997</v>
      </c>
      <c r="AG53" s="352">
        <v>3244</v>
      </c>
      <c r="AK53" s="352" t="s">
        <v>3028</v>
      </c>
      <c r="AL53" s="352" t="s">
        <v>1351</v>
      </c>
      <c r="AM53" s="352" t="s">
        <v>3069</v>
      </c>
      <c r="AS53" s="352">
        <v>0</v>
      </c>
      <c r="AT53" s="352">
        <v>0.68714719999999996</v>
      </c>
      <c r="AW53" s="352" t="s">
        <v>3067</v>
      </c>
    </row>
    <row r="54" spans="1:49">
      <c r="A54" s="352" t="s">
        <v>779</v>
      </c>
      <c r="B54" s="352" t="s">
        <v>2997</v>
      </c>
      <c r="C54" s="352">
        <v>13</v>
      </c>
      <c r="D54" s="352" t="s">
        <v>259</v>
      </c>
      <c r="E54" s="352" t="s">
        <v>25</v>
      </c>
      <c r="F54" s="352">
        <v>1.0349999999999999</v>
      </c>
      <c r="G54" s="352" t="s">
        <v>634</v>
      </c>
      <c r="J54" s="352">
        <v>8956</v>
      </c>
      <c r="K54" s="352">
        <v>9.8659999999999997</v>
      </c>
      <c r="N54" s="352">
        <v>82.549911600000001</v>
      </c>
      <c r="O54" s="352">
        <v>267.10500000000002</v>
      </c>
      <c r="Q54" s="352">
        <v>262.85700000000003</v>
      </c>
      <c r="S54" s="352" t="s">
        <v>635</v>
      </c>
      <c r="T54" s="352">
        <v>89</v>
      </c>
      <c r="U54" s="352" t="s">
        <v>620</v>
      </c>
      <c r="V54" s="352" t="s">
        <v>1105</v>
      </c>
      <c r="X54" s="352" t="s">
        <v>1105</v>
      </c>
      <c r="Y54" s="352">
        <v>4</v>
      </c>
      <c r="Z54" s="352">
        <v>196.9</v>
      </c>
      <c r="AA54" s="352">
        <v>296.3</v>
      </c>
      <c r="AB54" s="352">
        <v>99.4</v>
      </c>
      <c r="AD54" s="352">
        <v>3.1429999999999998</v>
      </c>
      <c r="AE54" s="352">
        <v>1.105</v>
      </c>
      <c r="AH54" s="352">
        <v>10877</v>
      </c>
      <c r="AI54" s="352">
        <v>12565</v>
      </c>
      <c r="AN54" s="352" t="s">
        <v>973</v>
      </c>
      <c r="AO54" s="352" t="s">
        <v>738</v>
      </c>
      <c r="AP54" s="352" t="s">
        <v>1824</v>
      </c>
      <c r="AS54" s="352">
        <v>0</v>
      </c>
      <c r="AU54" s="352">
        <v>1.1958820999999999</v>
      </c>
      <c r="AW54" s="352" t="s">
        <v>3067</v>
      </c>
    </row>
    <row r="55" spans="1:49">
      <c r="A55" s="352" t="s">
        <v>782</v>
      </c>
      <c r="B55" s="352" t="s">
        <v>2997</v>
      </c>
      <c r="C55" s="352">
        <v>13</v>
      </c>
      <c r="D55" s="352" t="s">
        <v>259</v>
      </c>
      <c r="E55" s="352" t="s">
        <v>25</v>
      </c>
      <c r="F55" s="352">
        <v>1.0349999999999999</v>
      </c>
      <c r="J55" s="352">
        <v>6219</v>
      </c>
      <c r="K55" s="352">
        <v>-11.042999999999999</v>
      </c>
      <c r="O55" s="352">
        <v>177.798</v>
      </c>
      <c r="Q55" s="352">
        <v>175.017</v>
      </c>
      <c r="S55" s="352" t="s">
        <v>635</v>
      </c>
      <c r="T55" s="352">
        <v>89</v>
      </c>
      <c r="U55" s="352" t="s">
        <v>620</v>
      </c>
      <c r="V55" s="352" t="s">
        <v>1105</v>
      </c>
      <c r="X55" s="352" t="s">
        <v>1105</v>
      </c>
      <c r="Y55" s="352">
        <v>5</v>
      </c>
      <c r="Z55" s="352">
        <v>438.4</v>
      </c>
      <c r="AA55" s="352">
        <v>473.6</v>
      </c>
      <c r="AB55" s="352">
        <v>35.200000000000003</v>
      </c>
      <c r="AD55" s="352">
        <v>2.052</v>
      </c>
      <c r="AE55" s="352">
        <v>0.72899999999999998</v>
      </c>
      <c r="AH55" s="352">
        <v>7288</v>
      </c>
      <c r="AI55" s="352">
        <v>8630</v>
      </c>
      <c r="AN55" s="352" t="s">
        <v>1098</v>
      </c>
      <c r="AO55" s="352" t="s">
        <v>1972</v>
      </c>
      <c r="AP55" s="352" t="s">
        <v>870</v>
      </c>
      <c r="AS55" s="352">
        <v>0</v>
      </c>
      <c r="AU55" s="352">
        <v>1.1724216000000001</v>
      </c>
      <c r="AW55" s="352" t="s">
        <v>3067</v>
      </c>
    </row>
    <row r="56" spans="1:49">
      <c r="A56" s="352" t="s">
        <v>785</v>
      </c>
      <c r="B56" s="352" t="s">
        <v>2997</v>
      </c>
      <c r="C56" s="352">
        <v>13</v>
      </c>
      <c r="D56" s="352" t="s">
        <v>259</v>
      </c>
      <c r="E56" s="352" t="s">
        <v>25</v>
      </c>
      <c r="F56" s="352">
        <v>1.0349999999999999</v>
      </c>
      <c r="J56" s="352">
        <v>6222</v>
      </c>
      <c r="K56" s="352">
        <v>-11.5</v>
      </c>
      <c r="O56" s="352">
        <v>177.82499999999999</v>
      </c>
      <c r="Q56" s="352">
        <v>175.04499999999999</v>
      </c>
      <c r="S56" s="352" t="s">
        <v>635</v>
      </c>
      <c r="T56" s="352">
        <v>89</v>
      </c>
      <c r="U56" s="352" t="s">
        <v>620</v>
      </c>
      <c r="V56" s="352" t="s">
        <v>1105</v>
      </c>
      <c r="X56" s="352" t="s">
        <v>1105</v>
      </c>
      <c r="Y56" s="352">
        <v>6</v>
      </c>
      <c r="Z56" s="352">
        <v>488.1</v>
      </c>
      <c r="AA56" s="352">
        <v>523.29999999999995</v>
      </c>
      <c r="AB56" s="352">
        <v>35.200000000000003</v>
      </c>
      <c r="AD56" s="352">
        <v>2.0510000000000002</v>
      </c>
      <c r="AE56" s="352">
        <v>0.72899999999999998</v>
      </c>
      <c r="AH56" s="352">
        <v>7290</v>
      </c>
      <c r="AI56" s="352">
        <v>8631</v>
      </c>
      <c r="AN56" s="352" t="s">
        <v>717</v>
      </c>
      <c r="AO56" s="352" t="s">
        <v>1945</v>
      </c>
      <c r="AP56" s="352" t="s">
        <v>2622</v>
      </c>
      <c r="AS56" s="352">
        <v>1</v>
      </c>
      <c r="AU56" s="352">
        <v>1.1718921</v>
      </c>
      <c r="AW56" s="352" t="s">
        <v>3067</v>
      </c>
    </row>
    <row r="57" spans="1:49">
      <c r="A57" s="352" t="s">
        <v>787</v>
      </c>
      <c r="B57" s="352" t="s">
        <v>2997</v>
      </c>
      <c r="C57" s="352">
        <v>14</v>
      </c>
      <c r="D57" s="352" t="s">
        <v>259</v>
      </c>
      <c r="E57" s="352" t="s">
        <v>25</v>
      </c>
      <c r="F57" s="352">
        <v>1.0349999999999999</v>
      </c>
      <c r="L57" s="352">
        <v>21679</v>
      </c>
      <c r="M57" s="352">
        <v>9.6</v>
      </c>
      <c r="O57" s="352">
        <v>125.821</v>
      </c>
      <c r="R57" s="352">
        <v>119.822</v>
      </c>
      <c r="S57" s="352" t="s">
        <v>645</v>
      </c>
      <c r="T57" s="352">
        <v>0</v>
      </c>
      <c r="U57" s="352" t="s">
        <v>646</v>
      </c>
      <c r="V57" s="352" t="s">
        <v>673</v>
      </c>
      <c r="X57" s="352" t="s">
        <v>675</v>
      </c>
      <c r="Y57" s="352">
        <v>1</v>
      </c>
      <c r="Z57" s="352">
        <v>29.7</v>
      </c>
      <c r="AA57" s="352">
        <v>82.8</v>
      </c>
      <c r="AB57" s="352">
        <v>53.1</v>
      </c>
      <c r="AF57" s="352">
        <v>5.9980000000000002</v>
      </c>
      <c r="AJ57" s="352">
        <v>4332</v>
      </c>
      <c r="AQ57" s="352" t="s">
        <v>1340</v>
      </c>
      <c r="AR57" s="352" t="s">
        <v>2711</v>
      </c>
      <c r="AS57" s="352">
        <v>1</v>
      </c>
      <c r="AV57" s="352">
        <v>5.0059259000000003</v>
      </c>
      <c r="AW57" s="352" t="s">
        <v>3070</v>
      </c>
    </row>
    <row r="58" spans="1:49">
      <c r="A58" s="352" t="s">
        <v>791</v>
      </c>
      <c r="B58" s="352" t="s">
        <v>2997</v>
      </c>
      <c r="C58" s="352">
        <v>14</v>
      </c>
      <c r="D58" s="352" t="s">
        <v>259</v>
      </c>
      <c r="E58" s="352" t="s">
        <v>25</v>
      </c>
      <c r="F58" s="352">
        <v>1.0349999999999999</v>
      </c>
      <c r="G58" s="352" t="s">
        <v>764</v>
      </c>
      <c r="L58" s="352">
        <v>3482</v>
      </c>
      <c r="M58" s="352">
        <v>9.5299999999999994</v>
      </c>
      <c r="O58" s="352">
        <v>5.5119999999999996</v>
      </c>
      <c r="R58" s="352">
        <v>5.2489999999999997</v>
      </c>
      <c r="S58" s="352" t="s">
        <v>645</v>
      </c>
      <c r="T58" s="352">
        <v>0</v>
      </c>
      <c r="U58" s="352" t="s">
        <v>646</v>
      </c>
      <c r="V58" s="352" t="s">
        <v>673</v>
      </c>
      <c r="X58" s="352" t="s">
        <v>675</v>
      </c>
      <c r="Y58" s="352">
        <v>2</v>
      </c>
      <c r="Z58" s="352">
        <v>230.1</v>
      </c>
      <c r="AA58" s="352">
        <v>258.10000000000002</v>
      </c>
      <c r="AB58" s="352">
        <v>28</v>
      </c>
      <c r="AF58" s="352">
        <v>0.26300000000000001</v>
      </c>
      <c r="AJ58" s="352">
        <v>699</v>
      </c>
      <c r="AQ58" s="352" t="s">
        <v>2315</v>
      </c>
      <c r="AR58" s="352" t="s">
        <v>2667</v>
      </c>
      <c r="AS58" s="352">
        <v>0</v>
      </c>
      <c r="AV58" s="352">
        <v>5.0056076000000003</v>
      </c>
      <c r="AW58" s="352" t="s">
        <v>3070</v>
      </c>
    </row>
    <row r="59" spans="1:49">
      <c r="A59" s="352" t="s">
        <v>794</v>
      </c>
      <c r="B59" s="352" t="s">
        <v>2997</v>
      </c>
      <c r="C59" s="352">
        <v>14</v>
      </c>
      <c r="D59" s="352" t="s">
        <v>259</v>
      </c>
      <c r="E59" s="352" t="s">
        <v>25</v>
      </c>
      <c r="F59" s="352">
        <v>1.0349999999999999</v>
      </c>
      <c r="L59" s="352">
        <v>21564</v>
      </c>
      <c r="M59" s="352">
        <v>9.52</v>
      </c>
      <c r="O59" s="352">
        <v>123.26600000000001</v>
      </c>
      <c r="R59" s="352">
        <v>117.39</v>
      </c>
      <c r="S59" s="352" t="s">
        <v>645</v>
      </c>
      <c r="T59" s="352">
        <v>0</v>
      </c>
      <c r="U59" s="352" t="s">
        <v>646</v>
      </c>
      <c r="V59" s="352" t="s">
        <v>673</v>
      </c>
      <c r="X59" s="352" t="s">
        <v>675</v>
      </c>
      <c r="Y59" s="352">
        <v>3</v>
      </c>
      <c r="Z59" s="352">
        <v>413</v>
      </c>
      <c r="AA59" s="352">
        <v>464.4</v>
      </c>
      <c r="AB59" s="352">
        <v>51.4</v>
      </c>
      <c r="AF59" s="352">
        <v>5.8760000000000003</v>
      </c>
      <c r="AJ59" s="352">
        <v>4309</v>
      </c>
      <c r="AQ59" s="352" t="s">
        <v>3071</v>
      </c>
      <c r="AR59" s="352" t="s">
        <v>1216</v>
      </c>
      <c r="AS59" s="352">
        <v>0</v>
      </c>
      <c r="AV59" s="352">
        <v>5.0055630000000004</v>
      </c>
      <c r="AW59" s="352" t="s">
        <v>3070</v>
      </c>
    </row>
    <row r="60" spans="1:49">
      <c r="A60" s="352" t="s">
        <v>797</v>
      </c>
      <c r="B60" s="352" t="s">
        <v>2997</v>
      </c>
      <c r="C60" s="352">
        <v>15</v>
      </c>
      <c r="D60" s="352" t="s">
        <v>254</v>
      </c>
      <c r="E60" s="352" t="s">
        <v>512</v>
      </c>
      <c r="F60" s="352">
        <v>0.754</v>
      </c>
      <c r="H60" s="352">
        <v>9813</v>
      </c>
      <c r="I60" s="352">
        <v>0.39400000000000002</v>
      </c>
      <c r="O60" s="352">
        <v>179.34299999999999</v>
      </c>
      <c r="P60" s="352">
        <v>178.00700000000001</v>
      </c>
      <c r="S60" s="352" t="s">
        <v>619</v>
      </c>
      <c r="T60" s="352">
        <v>0</v>
      </c>
      <c r="U60" s="352" t="s">
        <v>620</v>
      </c>
      <c r="V60" s="352" t="s">
        <v>1105</v>
      </c>
      <c r="X60" s="352" t="s">
        <v>1105</v>
      </c>
      <c r="Y60" s="352">
        <v>1</v>
      </c>
      <c r="Z60" s="352">
        <v>13.2</v>
      </c>
      <c r="AA60" s="352">
        <v>39</v>
      </c>
      <c r="AB60" s="352">
        <v>25.8</v>
      </c>
      <c r="AC60" s="352">
        <v>1.3360000000000001</v>
      </c>
      <c r="AG60" s="352">
        <v>6693</v>
      </c>
      <c r="AK60" s="352" t="s">
        <v>3036</v>
      </c>
      <c r="AL60" s="352" t="s">
        <v>1115</v>
      </c>
      <c r="AM60" s="352" t="s">
        <v>3072</v>
      </c>
      <c r="AS60" s="352">
        <v>0</v>
      </c>
      <c r="AT60" s="352">
        <v>0.68237139999999996</v>
      </c>
      <c r="AW60" s="352" t="s">
        <v>3073</v>
      </c>
    </row>
    <row r="61" spans="1:49">
      <c r="A61" s="352" t="s">
        <v>800</v>
      </c>
      <c r="B61" s="352" t="s">
        <v>2997</v>
      </c>
      <c r="C61" s="352">
        <v>15</v>
      </c>
      <c r="D61" s="352" t="s">
        <v>254</v>
      </c>
      <c r="E61" s="352" t="s">
        <v>512</v>
      </c>
      <c r="F61" s="352">
        <v>0.754</v>
      </c>
      <c r="H61" s="352">
        <v>9832</v>
      </c>
      <c r="I61" s="352">
        <v>0</v>
      </c>
      <c r="O61" s="352">
        <v>180.268</v>
      </c>
      <c r="P61" s="352">
        <v>178.92599999999999</v>
      </c>
      <c r="S61" s="352" t="s">
        <v>619</v>
      </c>
      <c r="T61" s="352">
        <v>0</v>
      </c>
      <c r="U61" s="352" t="s">
        <v>620</v>
      </c>
      <c r="V61" s="352" t="s">
        <v>1105</v>
      </c>
      <c r="X61" s="352" t="s">
        <v>1105</v>
      </c>
      <c r="Y61" s="352">
        <v>2</v>
      </c>
      <c r="Z61" s="352">
        <v>53.5</v>
      </c>
      <c r="AA61" s="352">
        <v>78.599999999999994</v>
      </c>
      <c r="AB61" s="352">
        <v>25.2</v>
      </c>
      <c r="AC61" s="352">
        <v>1.343</v>
      </c>
      <c r="AG61" s="352">
        <v>6704</v>
      </c>
      <c r="AK61" s="352" t="s">
        <v>3074</v>
      </c>
      <c r="AL61" s="352" t="s">
        <v>2393</v>
      </c>
      <c r="AM61" s="352" t="s">
        <v>3075</v>
      </c>
      <c r="AS61" s="352">
        <v>1</v>
      </c>
      <c r="AT61" s="352">
        <v>0.68210269999999995</v>
      </c>
      <c r="AW61" s="352" t="s">
        <v>3073</v>
      </c>
    </row>
    <row r="62" spans="1:49">
      <c r="A62" s="352" t="s">
        <v>802</v>
      </c>
      <c r="B62" s="352" t="s">
        <v>2997</v>
      </c>
      <c r="C62" s="352">
        <v>15</v>
      </c>
      <c r="D62" s="352" t="s">
        <v>254</v>
      </c>
      <c r="E62" s="352" t="s">
        <v>512</v>
      </c>
      <c r="F62" s="352">
        <v>0.754</v>
      </c>
      <c r="G62" s="352" t="s">
        <v>630</v>
      </c>
      <c r="H62" s="352">
        <v>2543</v>
      </c>
      <c r="I62" s="352">
        <v>28.463999999999999</v>
      </c>
      <c r="N62" s="352">
        <v>11.6673741</v>
      </c>
      <c r="O62" s="352">
        <v>51.521000000000001</v>
      </c>
      <c r="P62" s="352">
        <v>51.125999999999998</v>
      </c>
      <c r="S62" s="352" t="s">
        <v>619</v>
      </c>
      <c r="T62" s="352">
        <v>0</v>
      </c>
      <c r="U62" s="352" t="s">
        <v>620</v>
      </c>
      <c r="V62" s="352" t="s">
        <v>1105</v>
      </c>
      <c r="X62" s="352" t="s">
        <v>1105</v>
      </c>
      <c r="Y62" s="352">
        <v>3</v>
      </c>
      <c r="Z62" s="352">
        <v>82.4</v>
      </c>
      <c r="AA62" s="352">
        <v>151.6</v>
      </c>
      <c r="AB62" s="352">
        <v>69.2</v>
      </c>
      <c r="AC62" s="352">
        <v>0.39500000000000002</v>
      </c>
      <c r="AG62" s="352">
        <v>1787</v>
      </c>
      <c r="AK62" s="352" t="s">
        <v>696</v>
      </c>
      <c r="AL62" s="352" t="s">
        <v>2497</v>
      </c>
      <c r="AM62" s="352" t="s">
        <v>3076</v>
      </c>
      <c r="AS62" s="352">
        <v>0</v>
      </c>
      <c r="AT62" s="352">
        <v>0.70151770000000002</v>
      </c>
      <c r="AW62" s="352" t="s">
        <v>3073</v>
      </c>
    </row>
    <row r="63" spans="1:49">
      <c r="A63" s="352" t="s">
        <v>804</v>
      </c>
      <c r="B63" s="352" t="s">
        <v>2997</v>
      </c>
      <c r="C63" s="352">
        <v>15</v>
      </c>
      <c r="D63" s="352" t="s">
        <v>254</v>
      </c>
      <c r="E63" s="352" t="s">
        <v>512</v>
      </c>
      <c r="F63" s="352">
        <v>0.754</v>
      </c>
      <c r="G63" s="352" t="s">
        <v>634</v>
      </c>
      <c r="J63" s="352">
        <v>6238</v>
      </c>
      <c r="K63" s="352">
        <v>62.847000000000001</v>
      </c>
      <c r="N63" s="352">
        <v>74.707766000000007</v>
      </c>
      <c r="O63" s="352">
        <v>176.101</v>
      </c>
      <c r="Q63" s="352">
        <v>173.2</v>
      </c>
      <c r="S63" s="352" t="s">
        <v>635</v>
      </c>
      <c r="T63" s="352">
        <v>89</v>
      </c>
      <c r="U63" s="352" t="s">
        <v>620</v>
      </c>
      <c r="V63" s="352" t="s">
        <v>1105</v>
      </c>
      <c r="X63" s="352" t="s">
        <v>1105</v>
      </c>
      <c r="Y63" s="352">
        <v>4</v>
      </c>
      <c r="Z63" s="352">
        <v>200</v>
      </c>
      <c r="AA63" s="352">
        <v>291.89999999999998</v>
      </c>
      <c r="AB63" s="352">
        <v>91.8</v>
      </c>
      <c r="AD63" s="352">
        <v>2.173</v>
      </c>
      <c r="AE63" s="352">
        <v>0.72799999999999998</v>
      </c>
      <c r="AH63" s="352">
        <v>7919</v>
      </c>
      <c r="AI63" s="352">
        <v>8754</v>
      </c>
      <c r="AN63" s="352" t="s">
        <v>832</v>
      </c>
      <c r="AO63" s="352" t="s">
        <v>643</v>
      </c>
      <c r="AP63" s="352" t="s">
        <v>1840</v>
      </c>
      <c r="AS63" s="352">
        <v>0</v>
      </c>
      <c r="AU63" s="352">
        <v>1.2545336</v>
      </c>
      <c r="AW63" s="352" t="s">
        <v>3073</v>
      </c>
    </row>
    <row r="64" spans="1:49">
      <c r="A64" s="352" t="s">
        <v>807</v>
      </c>
      <c r="B64" s="352" t="s">
        <v>2997</v>
      </c>
      <c r="C64" s="352">
        <v>15</v>
      </c>
      <c r="D64" s="352" t="s">
        <v>254</v>
      </c>
      <c r="E64" s="352" t="s">
        <v>512</v>
      </c>
      <c r="F64" s="352">
        <v>0.754</v>
      </c>
      <c r="J64" s="352">
        <v>6227</v>
      </c>
      <c r="K64" s="352">
        <v>-10.965</v>
      </c>
      <c r="O64" s="352">
        <v>177.54300000000001</v>
      </c>
      <c r="Q64" s="352">
        <v>174.76499999999999</v>
      </c>
      <c r="S64" s="352" t="s">
        <v>635</v>
      </c>
      <c r="T64" s="352">
        <v>89</v>
      </c>
      <c r="U64" s="352" t="s">
        <v>620</v>
      </c>
      <c r="V64" s="352" t="s">
        <v>1105</v>
      </c>
      <c r="X64" s="352" t="s">
        <v>1105</v>
      </c>
      <c r="Y64" s="352">
        <v>5</v>
      </c>
      <c r="Z64" s="352">
        <v>438.4</v>
      </c>
      <c r="AA64" s="352">
        <v>473.6</v>
      </c>
      <c r="AB64" s="352">
        <v>35.200000000000003</v>
      </c>
      <c r="AD64" s="352">
        <v>2.0489999999999999</v>
      </c>
      <c r="AE64" s="352">
        <v>0.72799999999999998</v>
      </c>
      <c r="AH64" s="352">
        <v>7300</v>
      </c>
      <c r="AI64" s="352">
        <v>8643</v>
      </c>
      <c r="AN64" s="352" t="s">
        <v>894</v>
      </c>
      <c r="AO64" s="352" t="s">
        <v>722</v>
      </c>
      <c r="AP64" s="352" t="s">
        <v>720</v>
      </c>
      <c r="AS64" s="352">
        <v>0</v>
      </c>
      <c r="AU64" s="352">
        <v>1.172647</v>
      </c>
      <c r="AW64" s="352" t="s">
        <v>3073</v>
      </c>
    </row>
    <row r="65" spans="1:49">
      <c r="A65" s="352" t="s">
        <v>808</v>
      </c>
      <c r="B65" s="352" t="s">
        <v>2997</v>
      </c>
      <c r="C65" s="352">
        <v>15</v>
      </c>
      <c r="D65" s="352" t="s">
        <v>254</v>
      </c>
      <c r="E65" s="352" t="s">
        <v>512</v>
      </c>
      <c r="F65" s="352">
        <v>0.754</v>
      </c>
      <c r="J65" s="352">
        <v>6228</v>
      </c>
      <c r="K65" s="352">
        <v>-11.5</v>
      </c>
      <c r="O65" s="352">
        <v>177.86600000000001</v>
      </c>
      <c r="Q65" s="352">
        <v>175.08600000000001</v>
      </c>
      <c r="S65" s="352" t="s">
        <v>635</v>
      </c>
      <c r="T65" s="352">
        <v>89</v>
      </c>
      <c r="U65" s="352" t="s">
        <v>620</v>
      </c>
      <c r="V65" s="352" t="s">
        <v>1105</v>
      </c>
      <c r="X65" s="352" t="s">
        <v>1105</v>
      </c>
      <c r="Y65" s="352">
        <v>6</v>
      </c>
      <c r="Z65" s="352">
        <v>488.1</v>
      </c>
      <c r="AA65" s="352">
        <v>523.29999999999995</v>
      </c>
      <c r="AB65" s="352">
        <v>35.200000000000003</v>
      </c>
      <c r="AD65" s="352">
        <v>2.052</v>
      </c>
      <c r="AE65" s="352">
        <v>0.72899999999999998</v>
      </c>
      <c r="AH65" s="352">
        <v>7298</v>
      </c>
      <c r="AI65" s="352">
        <v>8640</v>
      </c>
      <c r="AN65" s="352" t="s">
        <v>736</v>
      </c>
      <c r="AO65" s="352" t="s">
        <v>829</v>
      </c>
      <c r="AP65" s="352" t="s">
        <v>2074</v>
      </c>
      <c r="AS65" s="352">
        <v>1</v>
      </c>
      <c r="AU65" s="352">
        <v>1.1720279</v>
      </c>
      <c r="AW65" s="352" t="s">
        <v>3073</v>
      </c>
    </row>
    <row r="66" spans="1:49">
      <c r="A66" s="352" t="s">
        <v>811</v>
      </c>
      <c r="B66" s="352" t="s">
        <v>2997</v>
      </c>
      <c r="C66" s="352">
        <v>16</v>
      </c>
      <c r="D66" s="352" t="s">
        <v>254</v>
      </c>
      <c r="E66" s="352" t="s">
        <v>512</v>
      </c>
      <c r="F66" s="352">
        <v>0.754</v>
      </c>
      <c r="L66" s="352">
        <v>21672</v>
      </c>
      <c r="M66" s="352">
        <v>9.6</v>
      </c>
      <c r="O66" s="352">
        <v>125.745</v>
      </c>
      <c r="R66" s="352">
        <v>119.751</v>
      </c>
      <c r="S66" s="352" t="s">
        <v>645</v>
      </c>
      <c r="T66" s="352">
        <v>0</v>
      </c>
      <c r="U66" s="352" t="s">
        <v>646</v>
      </c>
      <c r="V66" s="352" t="s">
        <v>673</v>
      </c>
      <c r="X66" s="352" t="s">
        <v>675</v>
      </c>
      <c r="Y66" s="352">
        <v>1</v>
      </c>
      <c r="Z66" s="352">
        <v>29.7</v>
      </c>
      <c r="AA66" s="352">
        <v>82.8</v>
      </c>
      <c r="AB66" s="352">
        <v>53.1</v>
      </c>
      <c r="AF66" s="352">
        <v>5.9939999999999998</v>
      </c>
      <c r="AJ66" s="352">
        <v>4331</v>
      </c>
      <c r="AQ66" s="352" t="s">
        <v>1324</v>
      </c>
      <c r="AR66" s="352" t="s">
        <v>3077</v>
      </c>
      <c r="AS66" s="352">
        <v>1</v>
      </c>
      <c r="AV66" s="352">
        <v>5.0055787</v>
      </c>
      <c r="AW66" s="352" t="s">
        <v>3078</v>
      </c>
    </row>
    <row r="67" spans="1:49">
      <c r="A67" s="352" t="s">
        <v>815</v>
      </c>
      <c r="B67" s="352" t="s">
        <v>2997</v>
      </c>
      <c r="C67" s="352">
        <v>16</v>
      </c>
      <c r="D67" s="352" t="s">
        <v>254</v>
      </c>
      <c r="E67" s="352" t="s">
        <v>512</v>
      </c>
      <c r="F67" s="352">
        <v>0.754</v>
      </c>
      <c r="L67" s="352">
        <v>21514</v>
      </c>
      <c r="M67" s="352">
        <v>9.5579999999999998</v>
      </c>
      <c r="O67" s="352">
        <v>122.437</v>
      </c>
      <c r="R67" s="352">
        <v>116.601</v>
      </c>
      <c r="S67" s="352" t="s">
        <v>645</v>
      </c>
      <c r="T67" s="352">
        <v>0</v>
      </c>
      <c r="U67" s="352" t="s">
        <v>646</v>
      </c>
      <c r="V67" s="352" t="s">
        <v>673</v>
      </c>
      <c r="X67" s="352" t="s">
        <v>675</v>
      </c>
      <c r="Y67" s="352">
        <v>2</v>
      </c>
      <c r="Z67" s="352">
        <v>413</v>
      </c>
      <c r="AA67" s="352">
        <v>464.4</v>
      </c>
      <c r="AB67" s="352">
        <v>51.4</v>
      </c>
      <c r="AF67" s="352">
        <v>5.8360000000000003</v>
      </c>
      <c r="AJ67" s="352">
        <v>4299</v>
      </c>
      <c r="AQ67" s="352" t="s">
        <v>3079</v>
      </c>
      <c r="AR67" s="352" t="s">
        <v>980</v>
      </c>
      <c r="AS67" s="352">
        <v>0</v>
      </c>
      <c r="AV67" s="352">
        <v>5.0053893</v>
      </c>
      <c r="AW67" s="352" t="s">
        <v>3078</v>
      </c>
    </row>
    <row r="68" spans="1:49">
      <c r="A68" s="352" t="s">
        <v>818</v>
      </c>
      <c r="B68" s="352" t="s">
        <v>2997</v>
      </c>
      <c r="C68" s="352">
        <v>17</v>
      </c>
      <c r="D68" s="352" t="s">
        <v>255</v>
      </c>
      <c r="E68" s="352" t="s">
        <v>512</v>
      </c>
      <c r="F68" s="352">
        <v>0.78800000000000003</v>
      </c>
      <c r="H68" s="352">
        <v>9811</v>
      </c>
      <c r="I68" s="352">
        <v>0.41199999999999998</v>
      </c>
      <c r="O68" s="352">
        <v>179.51499999999999</v>
      </c>
      <c r="P68" s="352">
        <v>178.178</v>
      </c>
      <c r="S68" s="352" t="s">
        <v>619</v>
      </c>
      <c r="T68" s="352">
        <v>0</v>
      </c>
      <c r="U68" s="352" t="s">
        <v>620</v>
      </c>
      <c r="V68" s="352" t="s">
        <v>1105</v>
      </c>
      <c r="X68" s="352" t="s">
        <v>1105</v>
      </c>
      <c r="Y68" s="352">
        <v>1</v>
      </c>
      <c r="Z68" s="352">
        <v>13.2</v>
      </c>
      <c r="AA68" s="352">
        <v>39</v>
      </c>
      <c r="AB68" s="352">
        <v>25.8</v>
      </c>
      <c r="AC68" s="352">
        <v>1.337</v>
      </c>
      <c r="AG68" s="352">
        <v>6691</v>
      </c>
      <c r="AK68" s="352" t="s">
        <v>3080</v>
      </c>
      <c r="AL68" s="352" t="s">
        <v>853</v>
      </c>
      <c r="AM68" s="352" t="s">
        <v>3081</v>
      </c>
      <c r="AS68" s="352">
        <v>0</v>
      </c>
      <c r="AT68" s="352">
        <v>0.68239459999999996</v>
      </c>
      <c r="AW68" s="352" t="s">
        <v>3082</v>
      </c>
    </row>
    <row r="69" spans="1:49">
      <c r="A69" s="352" t="s">
        <v>821</v>
      </c>
      <c r="B69" s="352" t="s">
        <v>2997</v>
      </c>
      <c r="C69" s="352">
        <v>17</v>
      </c>
      <c r="D69" s="352" t="s">
        <v>255</v>
      </c>
      <c r="E69" s="352" t="s">
        <v>512</v>
      </c>
      <c r="F69" s="352">
        <v>0.78800000000000003</v>
      </c>
      <c r="H69" s="352">
        <v>9840</v>
      </c>
      <c r="I69" s="352">
        <v>0</v>
      </c>
      <c r="O69" s="352">
        <v>180.155</v>
      </c>
      <c r="P69" s="352">
        <v>178.81299999999999</v>
      </c>
      <c r="S69" s="352" t="s">
        <v>619</v>
      </c>
      <c r="T69" s="352">
        <v>0</v>
      </c>
      <c r="U69" s="352" t="s">
        <v>620</v>
      </c>
      <c r="V69" s="352" t="s">
        <v>1105</v>
      </c>
      <c r="X69" s="352" t="s">
        <v>1105</v>
      </c>
      <c r="Y69" s="352">
        <v>2</v>
      </c>
      <c r="Z69" s="352">
        <v>53.5</v>
      </c>
      <c r="AA69" s="352">
        <v>78.599999999999994</v>
      </c>
      <c r="AB69" s="352">
        <v>25.2</v>
      </c>
      <c r="AC69" s="352">
        <v>1.3420000000000001</v>
      </c>
      <c r="AG69" s="352">
        <v>6710</v>
      </c>
      <c r="AK69" s="352" t="s">
        <v>3083</v>
      </c>
      <c r="AL69" s="352" t="s">
        <v>896</v>
      </c>
      <c r="AM69" s="352" t="s">
        <v>3084</v>
      </c>
      <c r="AS69" s="352">
        <v>1</v>
      </c>
      <c r="AT69" s="352">
        <v>0.68211359999999999</v>
      </c>
      <c r="AW69" s="352" t="s">
        <v>3082</v>
      </c>
    </row>
    <row r="70" spans="1:49">
      <c r="A70" s="352" t="s">
        <v>823</v>
      </c>
      <c r="B70" s="352" t="s">
        <v>2997</v>
      </c>
      <c r="C70" s="352">
        <v>17</v>
      </c>
      <c r="D70" s="352" t="s">
        <v>255</v>
      </c>
      <c r="E70" s="352" t="s">
        <v>512</v>
      </c>
      <c r="F70" s="352">
        <v>0.78800000000000003</v>
      </c>
      <c r="G70" s="352" t="s">
        <v>630</v>
      </c>
      <c r="H70" s="352">
        <v>2655</v>
      </c>
      <c r="I70" s="352">
        <v>28.568999999999999</v>
      </c>
      <c r="N70" s="352">
        <v>11.622526000000001</v>
      </c>
      <c r="O70" s="352">
        <v>53.637</v>
      </c>
      <c r="P70" s="352">
        <v>53.225999999999999</v>
      </c>
      <c r="S70" s="352" t="s">
        <v>619</v>
      </c>
      <c r="T70" s="352">
        <v>0</v>
      </c>
      <c r="U70" s="352" t="s">
        <v>620</v>
      </c>
      <c r="V70" s="352" t="s">
        <v>1105</v>
      </c>
      <c r="X70" s="352" t="s">
        <v>1105</v>
      </c>
      <c r="Y70" s="352">
        <v>3</v>
      </c>
      <c r="Z70" s="352">
        <v>82.4</v>
      </c>
      <c r="AA70" s="352">
        <v>150.30000000000001</v>
      </c>
      <c r="AB70" s="352">
        <v>67.900000000000006</v>
      </c>
      <c r="AC70" s="352">
        <v>0.41099999999999998</v>
      </c>
      <c r="AG70" s="352">
        <v>1864</v>
      </c>
      <c r="AK70" s="352" t="s">
        <v>3085</v>
      </c>
      <c r="AL70" s="352" t="s">
        <v>934</v>
      </c>
      <c r="AM70" s="352" t="s">
        <v>3086</v>
      </c>
      <c r="AS70" s="352">
        <v>0</v>
      </c>
      <c r="AT70" s="352">
        <v>0.70160100000000003</v>
      </c>
      <c r="AW70" s="352" t="s">
        <v>3082</v>
      </c>
    </row>
    <row r="71" spans="1:49">
      <c r="A71" s="352" t="s">
        <v>826</v>
      </c>
      <c r="B71" s="352" t="s">
        <v>2997</v>
      </c>
      <c r="C71" s="352">
        <v>17</v>
      </c>
      <c r="D71" s="352" t="s">
        <v>255</v>
      </c>
      <c r="E71" s="352" t="s">
        <v>512</v>
      </c>
      <c r="F71" s="352">
        <v>0.78800000000000003</v>
      </c>
      <c r="G71" s="352" t="s">
        <v>634</v>
      </c>
      <c r="J71" s="352">
        <v>6432</v>
      </c>
      <c r="K71" s="352">
        <v>62.898000000000003</v>
      </c>
      <c r="N71" s="352">
        <v>74.658076800000003</v>
      </c>
      <c r="O71" s="352">
        <v>183.91900000000001</v>
      </c>
      <c r="Q71" s="352">
        <v>180.88900000000001</v>
      </c>
      <c r="S71" s="352" t="s">
        <v>635</v>
      </c>
      <c r="T71" s="352">
        <v>89</v>
      </c>
      <c r="U71" s="352" t="s">
        <v>620</v>
      </c>
      <c r="V71" s="352" t="s">
        <v>1105</v>
      </c>
      <c r="X71" s="352" t="s">
        <v>1105</v>
      </c>
      <c r="Y71" s="352">
        <v>4</v>
      </c>
      <c r="Z71" s="352">
        <v>200</v>
      </c>
      <c r="AA71" s="352">
        <v>292.5</v>
      </c>
      <c r="AB71" s="352">
        <v>92.5</v>
      </c>
      <c r="AD71" s="352">
        <v>2.2690000000000001</v>
      </c>
      <c r="AE71" s="352">
        <v>0.76100000000000001</v>
      </c>
      <c r="AH71" s="352">
        <v>8173</v>
      </c>
      <c r="AI71" s="352">
        <v>9027</v>
      </c>
      <c r="AN71" s="352" t="s">
        <v>869</v>
      </c>
      <c r="AO71" s="352" t="s">
        <v>1131</v>
      </c>
      <c r="AP71" s="352" t="s">
        <v>2761</v>
      </c>
      <c r="AS71" s="352">
        <v>0</v>
      </c>
      <c r="AU71" s="352">
        <v>1.2546234999999999</v>
      </c>
      <c r="AW71" s="352" t="s">
        <v>3082</v>
      </c>
    </row>
    <row r="72" spans="1:49">
      <c r="A72" s="352" t="s">
        <v>828</v>
      </c>
      <c r="B72" s="352" t="s">
        <v>2997</v>
      </c>
      <c r="C72" s="352">
        <v>17</v>
      </c>
      <c r="D72" s="352" t="s">
        <v>255</v>
      </c>
      <c r="E72" s="352" t="s">
        <v>512</v>
      </c>
      <c r="F72" s="352">
        <v>0.78800000000000003</v>
      </c>
      <c r="J72" s="352">
        <v>6228</v>
      </c>
      <c r="K72" s="352">
        <v>-10.977</v>
      </c>
      <c r="O72" s="352">
        <v>177.47900000000001</v>
      </c>
      <c r="Q72" s="352">
        <v>174.702</v>
      </c>
      <c r="S72" s="352" t="s">
        <v>635</v>
      </c>
      <c r="T72" s="352">
        <v>89</v>
      </c>
      <c r="U72" s="352" t="s">
        <v>620</v>
      </c>
      <c r="V72" s="352" t="s">
        <v>1105</v>
      </c>
      <c r="X72" s="352" t="s">
        <v>1105</v>
      </c>
      <c r="Y72" s="352">
        <v>5</v>
      </c>
      <c r="Z72" s="352">
        <v>438.4</v>
      </c>
      <c r="AA72" s="352">
        <v>473.6</v>
      </c>
      <c r="AB72" s="352">
        <v>35.200000000000003</v>
      </c>
      <c r="AD72" s="352">
        <v>2.0489999999999999</v>
      </c>
      <c r="AE72" s="352">
        <v>0.72799999999999998</v>
      </c>
      <c r="AH72" s="352">
        <v>7300</v>
      </c>
      <c r="AI72" s="352">
        <v>8644</v>
      </c>
      <c r="AN72" s="352" t="s">
        <v>894</v>
      </c>
      <c r="AO72" s="352" t="s">
        <v>829</v>
      </c>
      <c r="AP72" s="352" t="s">
        <v>1099</v>
      </c>
      <c r="AS72" s="352">
        <v>0</v>
      </c>
      <c r="AU72" s="352">
        <v>1.1726668</v>
      </c>
      <c r="AW72" s="352" t="s">
        <v>3082</v>
      </c>
    </row>
    <row r="73" spans="1:49">
      <c r="A73" s="352" t="s">
        <v>831</v>
      </c>
      <c r="B73" s="352" t="s">
        <v>2997</v>
      </c>
      <c r="C73" s="352">
        <v>17</v>
      </c>
      <c r="D73" s="352" t="s">
        <v>255</v>
      </c>
      <c r="E73" s="352" t="s">
        <v>512</v>
      </c>
      <c r="F73" s="352">
        <v>0.78800000000000003</v>
      </c>
      <c r="J73" s="352">
        <v>6235</v>
      </c>
      <c r="K73" s="352">
        <v>-11.5</v>
      </c>
      <c r="O73" s="352">
        <v>178.459</v>
      </c>
      <c r="Q73" s="352">
        <v>175.66900000000001</v>
      </c>
      <c r="S73" s="352" t="s">
        <v>635</v>
      </c>
      <c r="T73" s="352">
        <v>89</v>
      </c>
      <c r="U73" s="352" t="s">
        <v>620</v>
      </c>
      <c r="V73" s="352" t="s">
        <v>1105</v>
      </c>
      <c r="X73" s="352" t="s">
        <v>1105</v>
      </c>
      <c r="Y73" s="352">
        <v>6</v>
      </c>
      <c r="Z73" s="352">
        <v>488.1</v>
      </c>
      <c r="AA73" s="352">
        <v>523.29999999999995</v>
      </c>
      <c r="AB73" s="352">
        <v>35.200000000000003</v>
      </c>
      <c r="AD73" s="352">
        <v>2.0590000000000002</v>
      </c>
      <c r="AE73" s="352">
        <v>0.73099999999999998</v>
      </c>
      <c r="AH73" s="352">
        <v>7306</v>
      </c>
      <c r="AI73" s="352">
        <v>8650</v>
      </c>
      <c r="AN73" s="352" t="s">
        <v>736</v>
      </c>
      <c r="AO73" s="352" t="s">
        <v>829</v>
      </c>
      <c r="AP73" s="352" t="s">
        <v>3064</v>
      </c>
      <c r="AS73" s="352">
        <v>1</v>
      </c>
      <c r="AU73" s="352">
        <v>1.1720603000000001</v>
      </c>
      <c r="AW73" s="352" t="s">
        <v>3082</v>
      </c>
    </row>
    <row r="74" spans="1:49">
      <c r="A74" s="352" t="s">
        <v>834</v>
      </c>
      <c r="B74" s="352" t="s">
        <v>2997</v>
      </c>
      <c r="C74" s="352">
        <v>18</v>
      </c>
      <c r="D74" s="352" t="s">
        <v>255</v>
      </c>
      <c r="E74" s="352" t="s">
        <v>512</v>
      </c>
      <c r="F74" s="352">
        <v>0.78800000000000003</v>
      </c>
      <c r="L74" s="352">
        <v>21737</v>
      </c>
      <c r="M74" s="352">
        <v>9.6</v>
      </c>
      <c r="O74" s="352">
        <v>126.35299999999999</v>
      </c>
      <c r="R74" s="352">
        <v>120.33</v>
      </c>
      <c r="S74" s="352" t="s">
        <v>645</v>
      </c>
      <c r="T74" s="352">
        <v>0</v>
      </c>
      <c r="U74" s="352" t="s">
        <v>646</v>
      </c>
      <c r="V74" s="352" t="s">
        <v>673</v>
      </c>
      <c r="X74" s="352" t="s">
        <v>675</v>
      </c>
      <c r="Y74" s="352">
        <v>1</v>
      </c>
      <c r="Z74" s="352">
        <v>29.7</v>
      </c>
      <c r="AA74" s="352">
        <v>82.8</v>
      </c>
      <c r="AB74" s="352">
        <v>53.1</v>
      </c>
      <c r="AF74" s="352">
        <v>6.0229999999999997</v>
      </c>
      <c r="AJ74" s="352">
        <v>4344</v>
      </c>
      <c r="AQ74" s="352" t="s">
        <v>2670</v>
      </c>
      <c r="AR74" s="352" t="s">
        <v>1415</v>
      </c>
      <c r="AS74" s="352">
        <v>1</v>
      </c>
      <c r="AV74" s="352">
        <v>5.0056763999999996</v>
      </c>
      <c r="AW74" s="352" t="s">
        <v>3087</v>
      </c>
    </row>
    <row r="75" spans="1:49">
      <c r="A75" s="352" t="s">
        <v>838</v>
      </c>
      <c r="B75" s="352" t="s">
        <v>2997</v>
      </c>
      <c r="C75" s="352">
        <v>18</v>
      </c>
      <c r="D75" s="352" t="s">
        <v>255</v>
      </c>
      <c r="E75" s="352" t="s">
        <v>512</v>
      </c>
      <c r="F75" s="352">
        <v>0.78800000000000003</v>
      </c>
      <c r="L75" s="352">
        <v>21543</v>
      </c>
      <c r="M75" s="352">
        <v>9.5920000000000005</v>
      </c>
      <c r="O75" s="352">
        <v>122.747</v>
      </c>
      <c r="R75" s="352">
        <v>116.896</v>
      </c>
      <c r="S75" s="352" t="s">
        <v>645</v>
      </c>
      <c r="T75" s="352">
        <v>0</v>
      </c>
      <c r="U75" s="352" t="s">
        <v>646</v>
      </c>
      <c r="V75" s="352" t="s">
        <v>673</v>
      </c>
      <c r="X75" s="352" t="s">
        <v>675</v>
      </c>
      <c r="Y75" s="352">
        <v>2</v>
      </c>
      <c r="Z75" s="352">
        <v>412.8</v>
      </c>
      <c r="AA75" s="352">
        <v>464.4</v>
      </c>
      <c r="AB75" s="352">
        <v>51.6</v>
      </c>
      <c r="AF75" s="352">
        <v>5.851</v>
      </c>
      <c r="AJ75" s="352">
        <v>4304</v>
      </c>
      <c r="AQ75" s="352" t="s">
        <v>3088</v>
      </c>
      <c r="AR75" s="352" t="s">
        <v>3089</v>
      </c>
      <c r="AS75" s="352">
        <v>0</v>
      </c>
      <c r="AV75" s="352">
        <v>5.0056405000000002</v>
      </c>
      <c r="AW75" s="352" t="s">
        <v>3087</v>
      </c>
    </row>
    <row r="76" spans="1:49">
      <c r="A76" s="352" t="s">
        <v>841</v>
      </c>
      <c r="B76" s="352" t="s">
        <v>2997</v>
      </c>
      <c r="C76" s="352">
        <v>19</v>
      </c>
      <c r="D76" s="352" t="s">
        <v>262</v>
      </c>
      <c r="E76" s="352" t="s">
        <v>21</v>
      </c>
      <c r="F76" s="352">
        <v>8.5000000000000006E-2</v>
      </c>
      <c r="H76" s="352">
        <v>9822</v>
      </c>
      <c r="I76" s="352">
        <v>0.40400000000000003</v>
      </c>
      <c r="O76" s="352">
        <v>179.61099999999999</v>
      </c>
      <c r="P76" s="352">
        <v>178.273</v>
      </c>
      <c r="S76" s="352" t="s">
        <v>619</v>
      </c>
      <c r="T76" s="352">
        <v>0</v>
      </c>
      <c r="U76" s="352" t="s">
        <v>620</v>
      </c>
      <c r="V76" s="352" t="s">
        <v>1105</v>
      </c>
      <c r="X76" s="352" t="s">
        <v>1105</v>
      </c>
      <c r="Y76" s="352">
        <v>1</v>
      </c>
      <c r="Z76" s="352">
        <v>13.2</v>
      </c>
      <c r="AA76" s="352">
        <v>39</v>
      </c>
      <c r="AB76" s="352">
        <v>25.8</v>
      </c>
      <c r="AC76" s="352">
        <v>1.3380000000000001</v>
      </c>
      <c r="AG76" s="352">
        <v>6698</v>
      </c>
      <c r="AK76" s="352" t="s">
        <v>1162</v>
      </c>
      <c r="AL76" s="352" t="s">
        <v>761</v>
      </c>
      <c r="AM76" s="352" t="s">
        <v>3090</v>
      </c>
      <c r="AS76" s="352">
        <v>0</v>
      </c>
      <c r="AT76" s="352">
        <v>0.68240650000000003</v>
      </c>
      <c r="AW76" s="352" t="s">
        <v>3091</v>
      </c>
    </row>
    <row r="77" spans="1:49">
      <c r="A77" s="352" t="s">
        <v>845</v>
      </c>
      <c r="B77" s="352" t="s">
        <v>2997</v>
      </c>
      <c r="C77" s="352">
        <v>19</v>
      </c>
      <c r="D77" s="352" t="s">
        <v>262</v>
      </c>
      <c r="E77" s="352" t="s">
        <v>21</v>
      </c>
      <c r="F77" s="352">
        <v>8.5000000000000006E-2</v>
      </c>
      <c r="H77" s="352">
        <v>9801</v>
      </c>
      <c r="I77" s="352">
        <v>0</v>
      </c>
      <c r="O77" s="352">
        <v>180.04400000000001</v>
      </c>
      <c r="P77" s="352">
        <v>178.703</v>
      </c>
      <c r="S77" s="352" t="s">
        <v>619</v>
      </c>
      <c r="T77" s="352">
        <v>0</v>
      </c>
      <c r="U77" s="352" t="s">
        <v>620</v>
      </c>
      <c r="V77" s="352" t="s">
        <v>1105</v>
      </c>
      <c r="X77" s="352" t="s">
        <v>1105</v>
      </c>
      <c r="Y77" s="352">
        <v>2</v>
      </c>
      <c r="Z77" s="352">
        <v>53.5</v>
      </c>
      <c r="AA77" s="352">
        <v>78.599999999999994</v>
      </c>
      <c r="AB77" s="352">
        <v>25.2</v>
      </c>
      <c r="AC77" s="352">
        <v>1.341</v>
      </c>
      <c r="AG77" s="352">
        <v>6684</v>
      </c>
      <c r="AK77" s="352" t="s">
        <v>3092</v>
      </c>
      <c r="AL77" s="352" t="s">
        <v>1970</v>
      </c>
      <c r="AM77" s="352" t="s">
        <v>3093</v>
      </c>
      <c r="AS77" s="352">
        <v>1</v>
      </c>
      <c r="AT77" s="352">
        <v>0.68213080000000004</v>
      </c>
      <c r="AW77" s="352" t="s">
        <v>3091</v>
      </c>
    </row>
    <row r="78" spans="1:49">
      <c r="A78" s="352" t="s">
        <v>846</v>
      </c>
      <c r="B78" s="352" t="s">
        <v>2997</v>
      </c>
      <c r="C78" s="352">
        <v>19</v>
      </c>
      <c r="D78" s="352" t="s">
        <v>262</v>
      </c>
      <c r="E78" s="352" t="s">
        <v>21</v>
      </c>
      <c r="F78" s="352">
        <v>8.5000000000000006E-2</v>
      </c>
      <c r="J78" s="352">
        <v>6252</v>
      </c>
      <c r="K78" s="352">
        <v>-10.486000000000001</v>
      </c>
      <c r="O78" s="352">
        <v>178.06700000000001</v>
      </c>
      <c r="Q78" s="352">
        <v>175.279</v>
      </c>
      <c r="S78" s="352" t="s">
        <v>635</v>
      </c>
      <c r="T78" s="352">
        <v>89</v>
      </c>
      <c r="U78" s="352" t="s">
        <v>620</v>
      </c>
      <c r="V78" s="352" t="s">
        <v>1105</v>
      </c>
      <c r="X78" s="352" t="s">
        <v>1105</v>
      </c>
      <c r="Y78" s="352">
        <v>3</v>
      </c>
      <c r="Z78" s="352">
        <v>438.4</v>
      </c>
      <c r="AA78" s="352">
        <v>473.6</v>
      </c>
      <c r="AB78" s="352">
        <v>35.200000000000003</v>
      </c>
      <c r="AD78" s="352">
        <v>2.0569999999999999</v>
      </c>
      <c r="AE78" s="352">
        <v>0.73099999999999998</v>
      </c>
      <c r="AH78" s="352">
        <v>7333</v>
      </c>
      <c r="AI78" s="352">
        <v>8684</v>
      </c>
      <c r="AN78" s="352" t="s">
        <v>1097</v>
      </c>
      <c r="AO78" s="352" t="s">
        <v>719</v>
      </c>
      <c r="AP78" s="352" t="s">
        <v>2032</v>
      </c>
      <c r="AS78" s="352">
        <v>0</v>
      </c>
      <c r="AU78" s="352">
        <v>1.1735861999999999</v>
      </c>
      <c r="AW78" s="352" t="s">
        <v>3091</v>
      </c>
    </row>
    <row r="79" spans="1:49">
      <c r="A79" s="352" t="s">
        <v>849</v>
      </c>
      <c r="B79" s="352" t="s">
        <v>2997</v>
      </c>
      <c r="C79" s="352">
        <v>19</v>
      </c>
      <c r="D79" s="352" t="s">
        <v>262</v>
      </c>
      <c r="E79" s="352" t="s">
        <v>21</v>
      </c>
      <c r="F79" s="352">
        <v>8.5000000000000006E-2</v>
      </c>
      <c r="J79" s="352">
        <v>6235</v>
      </c>
      <c r="K79" s="352">
        <v>-11.5</v>
      </c>
      <c r="O79" s="352">
        <v>178.34800000000001</v>
      </c>
      <c r="Q79" s="352">
        <v>175.55799999999999</v>
      </c>
      <c r="S79" s="352" t="s">
        <v>635</v>
      </c>
      <c r="T79" s="352">
        <v>89</v>
      </c>
      <c r="U79" s="352" t="s">
        <v>620</v>
      </c>
      <c r="V79" s="352" t="s">
        <v>1105</v>
      </c>
      <c r="X79" s="352" t="s">
        <v>1105</v>
      </c>
      <c r="Y79" s="352">
        <v>4</v>
      </c>
      <c r="Z79" s="352">
        <v>488.1</v>
      </c>
      <c r="AA79" s="352">
        <v>523.29999999999995</v>
      </c>
      <c r="AB79" s="352">
        <v>35.200000000000003</v>
      </c>
      <c r="AD79" s="352">
        <v>2.0579999999999998</v>
      </c>
      <c r="AE79" s="352">
        <v>0.73099999999999998</v>
      </c>
      <c r="AH79" s="352">
        <v>7308</v>
      </c>
      <c r="AI79" s="352">
        <v>8656</v>
      </c>
      <c r="AN79" s="352" t="s">
        <v>1000</v>
      </c>
      <c r="AO79" s="352" t="s">
        <v>671</v>
      </c>
      <c r="AP79" s="352" t="s">
        <v>2004</v>
      </c>
      <c r="AS79" s="352">
        <v>1</v>
      </c>
      <c r="AU79" s="352">
        <v>1.1724194999999999</v>
      </c>
      <c r="AW79" s="352" t="s">
        <v>3091</v>
      </c>
    </row>
    <row r="80" spans="1:49">
      <c r="A80" s="352" t="s">
        <v>852</v>
      </c>
      <c r="B80" s="352" t="s">
        <v>2997</v>
      </c>
      <c r="C80" s="352">
        <v>20</v>
      </c>
      <c r="D80" s="352" t="s">
        <v>262</v>
      </c>
      <c r="E80" s="352" t="s">
        <v>21</v>
      </c>
      <c r="F80" s="352">
        <v>8.5000000000000006E-2</v>
      </c>
      <c r="L80" s="352">
        <v>21811</v>
      </c>
      <c r="M80" s="352">
        <v>9.6</v>
      </c>
      <c r="O80" s="352">
        <v>126.572</v>
      </c>
      <c r="R80" s="352">
        <v>120.53700000000001</v>
      </c>
      <c r="S80" s="352" t="s">
        <v>645</v>
      </c>
      <c r="T80" s="352">
        <v>0</v>
      </c>
      <c r="U80" s="352" t="s">
        <v>646</v>
      </c>
      <c r="V80" s="352" t="s">
        <v>673</v>
      </c>
      <c r="X80" s="352" t="s">
        <v>675</v>
      </c>
      <c r="Y80" s="352">
        <v>1</v>
      </c>
      <c r="Z80" s="352">
        <v>29.7</v>
      </c>
      <c r="AA80" s="352">
        <v>82.8</v>
      </c>
      <c r="AB80" s="352">
        <v>53.1</v>
      </c>
      <c r="AF80" s="352">
        <v>6.0339999999999998</v>
      </c>
      <c r="AJ80" s="352">
        <v>4358</v>
      </c>
      <c r="AQ80" s="352" t="s">
        <v>1378</v>
      </c>
      <c r="AR80" s="352" t="s">
        <v>1442</v>
      </c>
      <c r="AS80" s="352">
        <v>1</v>
      </c>
      <c r="AV80" s="352">
        <v>5.0060171000000002</v>
      </c>
      <c r="AW80" s="352" t="s">
        <v>3094</v>
      </c>
    </row>
    <row r="81" spans="1:49">
      <c r="A81" s="352" t="s">
        <v>856</v>
      </c>
      <c r="B81" s="352" t="s">
        <v>2997</v>
      </c>
      <c r="C81" s="352">
        <v>20</v>
      </c>
      <c r="D81" s="352" t="s">
        <v>262</v>
      </c>
      <c r="E81" s="352" t="s">
        <v>21</v>
      </c>
      <c r="F81" s="352">
        <v>8.5000000000000006E-2</v>
      </c>
      <c r="G81" s="352" t="s">
        <v>764</v>
      </c>
      <c r="L81" s="352">
        <v>6175</v>
      </c>
      <c r="M81" s="352">
        <v>19.456</v>
      </c>
      <c r="O81" s="352">
        <v>9.5120000000000005</v>
      </c>
      <c r="R81" s="352">
        <v>9.0549999999999997</v>
      </c>
      <c r="S81" s="352" t="s">
        <v>645</v>
      </c>
      <c r="T81" s="352">
        <v>0</v>
      </c>
      <c r="U81" s="352" t="s">
        <v>646</v>
      </c>
      <c r="V81" s="352" t="s">
        <v>673</v>
      </c>
      <c r="X81" s="352" t="s">
        <v>675</v>
      </c>
      <c r="Y81" s="352">
        <v>2</v>
      </c>
      <c r="Z81" s="352">
        <v>230.1</v>
      </c>
      <c r="AA81" s="352">
        <v>260</v>
      </c>
      <c r="AB81" s="352">
        <v>29.9</v>
      </c>
      <c r="AF81" s="352">
        <v>0.45700000000000002</v>
      </c>
      <c r="AJ81" s="352">
        <v>1228</v>
      </c>
      <c r="AQ81" s="352" t="s">
        <v>3095</v>
      </c>
      <c r="AR81" s="352" t="s">
        <v>3096</v>
      </c>
      <c r="AS81" s="352">
        <v>0</v>
      </c>
      <c r="AV81" s="352">
        <v>5.050853</v>
      </c>
      <c r="AW81" s="352" t="s">
        <v>3094</v>
      </c>
    </row>
    <row r="82" spans="1:49">
      <c r="A82" s="352" t="s">
        <v>858</v>
      </c>
      <c r="B82" s="352" t="s">
        <v>2997</v>
      </c>
      <c r="C82" s="352">
        <v>20</v>
      </c>
      <c r="D82" s="352" t="s">
        <v>262</v>
      </c>
      <c r="E82" s="352" t="s">
        <v>21</v>
      </c>
      <c r="F82" s="352">
        <v>8.5000000000000006E-2</v>
      </c>
      <c r="L82" s="352">
        <v>21652</v>
      </c>
      <c r="M82" s="352">
        <v>9.593</v>
      </c>
      <c r="O82" s="352">
        <v>123.741</v>
      </c>
      <c r="R82" s="352">
        <v>117.84099999999999</v>
      </c>
      <c r="S82" s="352" t="s">
        <v>645</v>
      </c>
      <c r="T82" s="352">
        <v>0</v>
      </c>
      <c r="U82" s="352" t="s">
        <v>646</v>
      </c>
      <c r="V82" s="352" t="s">
        <v>673</v>
      </c>
      <c r="X82" s="352" t="s">
        <v>675</v>
      </c>
      <c r="Y82" s="352">
        <v>3</v>
      </c>
      <c r="Z82" s="352">
        <v>413</v>
      </c>
      <c r="AA82" s="352">
        <v>464.4</v>
      </c>
      <c r="AB82" s="352">
        <v>51.4</v>
      </c>
      <c r="AF82" s="352">
        <v>5.899</v>
      </c>
      <c r="AJ82" s="352">
        <v>4326</v>
      </c>
      <c r="AQ82" s="352" t="s">
        <v>1990</v>
      </c>
      <c r="AR82" s="352" t="s">
        <v>1317</v>
      </c>
      <c r="AS82" s="352">
        <v>0</v>
      </c>
      <c r="AV82" s="352">
        <v>5.005986</v>
      </c>
      <c r="AW82" s="352" t="s">
        <v>3094</v>
      </c>
    </row>
    <row r="83" spans="1:49">
      <c r="A83" s="352" t="s">
        <v>861</v>
      </c>
      <c r="B83" s="352" t="s">
        <v>2997</v>
      </c>
      <c r="C83" s="352">
        <v>21</v>
      </c>
      <c r="D83" s="352" t="s">
        <v>263</v>
      </c>
      <c r="E83" s="352" t="s">
        <v>21</v>
      </c>
      <c r="F83" s="352">
        <v>8.4000000000000005E-2</v>
      </c>
      <c r="H83" s="352">
        <v>9845</v>
      </c>
      <c r="I83" s="352">
        <v>0.41699999999999998</v>
      </c>
      <c r="O83" s="352">
        <v>180.03200000000001</v>
      </c>
      <c r="P83" s="352">
        <v>178.691</v>
      </c>
      <c r="S83" s="352" t="s">
        <v>619</v>
      </c>
      <c r="T83" s="352">
        <v>0</v>
      </c>
      <c r="U83" s="352" t="s">
        <v>620</v>
      </c>
      <c r="V83" s="352" t="s">
        <v>1105</v>
      </c>
      <c r="X83" s="352" t="s">
        <v>1105</v>
      </c>
      <c r="Y83" s="352">
        <v>1</v>
      </c>
      <c r="Z83" s="352">
        <v>13.2</v>
      </c>
      <c r="AA83" s="352">
        <v>39</v>
      </c>
      <c r="AB83" s="352">
        <v>25.8</v>
      </c>
      <c r="AC83" s="352">
        <v>1.341</v>
      </c>
      <c r="AG83" s="352">
        <v>6716</v>
      </c>
      <c r="AK83" s="352" t="s">
        <v>2752</v>
      </c>
      <c r="AL83" s="352" t="s">
        <v>1327</v>
      </c>
      <c r="AM83" s="352" t="s">
        <v>3097</v>
      </c>
      <c r="AS83" s="352">
        <v>0</v>
      </c>
      <c r="AT83" s="352">
        <v>0.68242720000000001</v>
      </c>
      <c r="AW83" s="352" t="s">
        <v>3098</v>
      </c>
    </row>
    <row r="84" spans="1:49">
      <c r="A84" s="352" t="s">
        <v>865</v>
      </c>
      <c r="B84" s="352" t="s">
        <v>2997</v>
      </c>
      <c r="C84" s="352">
        <v>21</v>
      </c>
      <c r="D84" s="352" t="s">
        <v>263</v>
      </c>
      <c r="E84" s="352" t="s">
        <v>21</v>
      </c>
      <c r="F84" s="352">
        <v>8.4000000000000005E-2</v>
      </c>
      <c r="H84" s="352">
        <v>9824</v>
      </c>
      <c r="I84" s="352">
        <v>0</v>
      </c>
      <c r="O84" s="352">
        <v>180.65100000000001</v>
      </c>
      <c r="P84" s="352">
        <v>179.30500000000001</v>
      </c>
      <c r="S84" s="352" t="s">
        <v>619</v>
      </c>
      <c r="T84" s="352">
        <v>0</v>
      </c>
      <c r="U84" s="352" t="s">
        <v>620</v>
      </c>
      <c r="V84" s="352" t="s">
        <v>1105</v>
      </c>
      <c r="X84" s="352" t="s">
        <v>1105</v>
      </c>
      <c r="Y84" s="352">
        <v>2</v>
      </c>
      <c r="Z84" s="352">
        <v>53.5</v>
      </c>
      <c r="AA84" s="352">
        <v>78.599999999999994</v>
      </c>
      <c r="AB84" s="352">
        <v>25.2</v>
      </c>
      <c r="AC84" s="352">
        <v>1.345</v>
      </c>
      <c r="AG84" s="352">
        <v>6698</v>
      </c>
      <c r="AK84" s="352" t="s">
        <v>2827</v>
      </c>
      <c r="AL84" s="352" t="s">
        <v>725</v>
      </c>
      <c r="AM84" s="352" t="s">
        <v>1769</v>
      </c>
      <c r="AS84" s="352">
        <v>1</v>
      </c>
      <c r="AT84" s="352">
        <v>0.68214300000000005</v>
      </c>
      <c r="AW84" s="352" t="s">
        <v>3098</v>
      </c>
    </row>
    <row r="85" spans="1:49">
      <c r="A85" s="352" t="s">
        <v>868</v>
      </c>
      <c r="B85" s="352" t="s">
        <v>2997</v>
      </c>
      <c r="C85" s="352">
        <v>21</v>
      </c>
      <c r="D85" s="352" t="s">
        <v>263</v>
      </c>
      <c r="E85" s="352" t="s">
        <v>21</v>
      </c>
      <c r="F85" s="352">
        <v>8.4000000000000005E-2</v>
      </c>
      <c r="J85" s="352">
        <v>6230</v>
      </c>
      <c r="K85" s="352">
        <v>-10.452999999999999</v>
      </c>
      <c r="O85" s="352">
        <v>177.405</v>
      </c>
      <c r="Q85" s="352">
        <v>174.62700000000001</v>
      </c>
      <c r="S85" s="352" t="s">
        <v>635</v>
      </c>
      <c r="T85" s="352">
        <v>89</v>
      </c>
      <c r="U85" s="352" t="s">
        <v>620</v>
      </c>
      <c r="V85" s="352" t="s">
        <v>1105</v>
      </c>
      <c r="X85" s="352" t="s">
        <v>1105</v>
      </c>
      <c r="Y85" s="352">
        <v>3</v>
      </c>
      <c r="Z85" s="352">
        <v>438.4</v>
      </c>
      <c r="AA85" s="352">
        <v>473.6</v>
      </c>
      <c r="AB85" s="352">
        <v>35.200000000000003</v>
      </c>
      <c r="AD85" s="352">
        <v>2.0499999999999998</v>
      </c>
      <c r="AE85" s="352">
        <v>0.72799999999999998</v>
      </c>
      <c r="AH85" s="352">
        <v>7307</v>
      </c>
      <c r="AI85" s="352">
        <v>8653</v>
      </c>
      <c r="AN85" s="352" t="s">
        <v>1097</v>
      </c>
      <c r="AO85" s="352" t="s">
        <v>719</v>
      </c>
      <c r="AP85" s="352" t="s">
        <v>1958</v>
      </c>
      <c r="AS85" s="352">
        <v>0</v>
      </c>
      <c r="AU85" s="352">
        <v>1.1737337000000001</v>
      </c>
      <c r="AW85" s="352" t="s">
        <v>3098</v>
      </c>
    </row>
    <row r="86" spans="1:49">
      <c r="A86" s="352" t="s">
        <v>871</v>
      </c>
      <c r="B86" s="352" t="s">
        <v>2997</v>
      </c>
      <c r="C86" s="352">
        <v>21</v>
      </c>
      <c r="D86" s="352" t="s">
        <v>263</v>
      </c>
      <c r="E86" s="352" t="s">
        <v>21</v>
      </c>
      <c r="F86" s="352">
        <v>8.4000000000000005E-2</v>
      </c>
      <c r="J86" s="352">
        <v>6217</v>
      </c>
      <c r="K86" s="352">
        <v>-11.5</v>
      </c>
      <c r="O86" s="352">
        <v>177.87</v>
      </c>
      <c r="Q86" s="352">
        <v>175.08699999999999</v>
      </c>
      <c r="S86" s="352" t="s">
        <v>635</v>
      </c>
      <c r="T86" s="352">
        <v>89</v>
      </c>
      <c r="U86" s="352" t="s">
        <v>620</v>
      </c>
      <c r="V86" s="352" t="s">
        <v>1105</v>
      </c>
      <c r="X86" s="352" t="s">
        <v>1105</v>
      </c>
      <c r="Y86" s="352">
        <v>4</v>
      </c>
      <c r="Z86" s="352">
        <v>488.1</v>
      </c>
      <c r="AA86" s="352">
        <v>523.29999999999995</v>
      </c>
      <c r="AB86" s="352">
        <v>35.200000000000003</v>
      </c>
      <c r="AD86" s="352">
        <v>2.0529999999999999</v>
      </c>
      <c r="AE86" s="352">
        <v>0.72899999999999998</v>
      </c>
      <c r="AH86" s="352">
        <v>7287</v>
      </c>
      <c r="AI86" s="352">
        <v>8628</v>
      </c>
      <c r="AN86" s="352" t="s">
        <v>1000</v>
      </c>
      <c r="AO86" s="352" t="s">
        <v>671</v>
      </c>
      <c r="AP86" s="352" t="s">
        <v>1178</v>
      </c>
      <c r="AS86" s="352">
        <v>1</v>
      </c>
      <c r="AU86" s="352">
        <v>1.172528</v>
      </c>
      <c r="AW86" s="352" t="s">
        <v>3098</v>
      </c>
    </row>
    <row r="87" spans="1:49">
      <c r="A87" s="352" t="s">
        <v>873</v>
      </c>
      <c r="B87" s="352" t="s">
        <v>2997</v>
      </c>
      <c r="C87" s="352">
        <v>22</v>
      </c>
      <c r="D87" s="352" t="s">
        <v>263</v>
      </c>
      <c r="E87" s="352" t="s">
        <v>21</v>
      </c>
      <c r="F87" s="352">
        <v>8.4000000000000005E-2</v>
      </c>
      <c r="L87" s="352">
        <v>21721</v>
      </c>
      <c r="M87" s="352">
        <v>9.6</v>
      </c>
      <c r="O87" s="352">
        <v>126.35899999999999</v>
      </c>
      <c r="R87" s="352">
        <v>120.33499999999999</v>
      </c>
      <c r="S87" s="352" t="s">
        <v>645</v>
      </c>
      <c r="T87" s="352">
        <v>0</v>
      </c>
      <c r="U87" s="352" t="s">
        <v>646</v>
      </c>
      <c r="V87" s="352" t="s">
        <v>673</v>
      </c>
      <c r="X87" s="352" t="s">
        <v>675</v>
      </c>
      <c r="Y87" s="352">
        <v>1</v>
      </c>
      <c r="Z87" s="352">
        <v>29.7</v>
      </c>
      <c r="AA87" s="352">
        <v>82.6</v>
      </c>
      <c r="AB87" s="352">
        <v>52.9</v>
      </c>
      <c r="AF87" s="352">
        <v>6.024</v>
      </c>
      <c r="AJ87" s="352">
        <v>4340</v>
      </c>
      <c r="AQ87" s="352" t="s">
        <v>676</v>
      </c>
      <c r="AR87" s="352" t="s">
        <v>1986</v>
      </c>
      <c r="AS87" s="352">
        <v>1</v>
      </c>
      <c r="AV87" s="352">
        <v>5.0061837999999996</v>
      </c>
      <c r="AW87" s="352" t="s">
        <v>3099</v>
      </c>
    </row>
    <row r="88" spans="1:49">
      <c r="A88" s="352" t="s">
        <v>877</v>
      </c>
      <c r="B88" s="352" t="s">
        <v>2997</v>
      </c>
      <c r="C88" s="352">
        <v>22</v>
      </c>
      <c r="D88" s="352" t="s">
        <v>263</v>
      </c>
      <c r="E88" s="352" t="s">
        <v>21</v>
      </c>
      <c r="F88" s="352">
        <v>8.4000000000000005E-2</v>
      </c>
      <c r="G88" s="352" t="s">
        <v>764</v>
      </c>
      <c r="L88" s="352">
        <v>5858</v>
      </c>
      <c r="M88" s="352">
        <v>19.559999999999999</v>
      </c>
      <c r="O88" s="352">
        <v>9.36</v>
      </c>
      <c r="R88" s="352">
        <v>8.91</v>
      </c>
      <c r="S88" s="352" t="s">
        <v>645</v>
      </c>
      <c r="T88" s="352">
        <v>0</v>
      </c>
      <c r="U88" s="352" t="s">
        <v>646</v>
      </c>
      <c r="V88" s="352" t="s">
        <v>673</v>
      </c>
      <c r="X88" s="352" t="s">
        <v>675</v>
      </c>
      <c r="Y88" s="352">
        <v>2</v>
      </c>
      <c r="Z88" s="352">
        <v>229.1</v>
      </c>
      <c r="AA88" s="352">
        <v>259.39999999999998</v>
      </c>
      <c r="AB88" s="352">
        <v>30.3</v>
      </c>
      <c r="AF88" s="352">
        <v>0.45</v>
      </c>
      <c r="AJ88" s="352">
        <v>1164</v>
      </c>
      <c r="AQ88" s="352" t="s">
        <v>880</v>
      </c>
      <c r="AR88" s="352" t="s">
        <v>3100</v>
      </c>
      <c r="AS88" s="352">
        <v>0</v>
      </c>
      <c r="AV88" s="352">
        <v>5.0514932999999997</v>
      </c>
      <c r="AW88" s="352" t="s">
        <v>3099</v>
      </c>
    </row>
    <row r="89" spans="1:49">
      <c r="A89" s="352" t="s">
        <v>879</v>
      </c>
      <c r="B89" s="352" t="s">
        <v>2997</v>
      </c>
      <c r="C89" s="352">
        <v>22</v>
      </c>
      <c r="D89" s="352" t="s">
        <v>263</v>
      </c>
      <c r="E89" s="352" t="s">
        <v>21</v>
      </c>
      <c r="F89" s="352">
        <v>8.4000000000000005E-2</v>
      </c>
      <c r="L89" s="352">
        <v>21572</v>
      </c>
      <c r="M89" s="352">
        <v>9.657</v>
      </c>
      <c r="O89" s="352">
        <v>123.239</v>
      </c>
      <c r="R89" s="352">
        <v>117.364</v>
      </c>
      <c r="S89" s="352" t="s">
        <v>645</v>
      </c>
      <c r="T89" s="352">
        <v>0</v>
      </c>
      <c r="U89" s="352" t="s">
        <v>646</v>
      </c>
      <c r="V89" s="352" t="s">
        <v>673</v>
      </c>
      <c r="X89" s="352" t="s">
        <v>675</v>
      </c>
      <c r="Y89" s="352">
        <v>3</v>
      </c>
      <c r="Z89" s="352">
        <v>413</v>
      </c>
      <c r="AA89" s="352">
        <v>464.4</v>
      </c>
      <c r="AB89" s="352">
        <v>51.4</v>
      </c>
      <c r="AF89" s="352">
        <v>5.8760000000000003</v>
      </c>
      <c r="AJ89" s="352">
        <v>4310</v>
      </c>
      <c r="AQ89" s="352" t="s">
        <v>728</v>
      </c>
      <c r="AR89" s="352" t="s">
        <v>1366</v>
      </c>
      <c r="AS89" s="352">
        <v>0</v>
      </c>
      <c r="AV89" s="352">
        <v>5.0064446</v>
      </c>
      <c r="AW89" s="352" t="s">
        <v>3099</v>
      </c>
    </row>
    <row r="90" spans="1:49">
      <c r="A90" s="352" t="s">
        <v>882</v>
      </c>
      <c r="B90" s="352" t="s">
        <v>2997</v>
      </c>
      <c r="C90" s="352">
        <v>23</v>
      </c>
      <c r="D90" s="352" t="s">
        <v>266</v>
      </c>
      <c r="E90" s="352" t="s">
        <v>23</v>
      </c>
      <c r="F90" s="352">
        <v>4.2000000000000003E-2</v>
      </c>
      <c r="H90" s="352">
        <v>9882</v>
      </c>
      <c r="I90" s="352">
        <v>0.40300000000000002</v>
      </c>
      <c r="O90" s="352">
        <v>180.64</v>
      </c>
      <c r="P90" s="352">
        <v>179.29400000000001</v>
      </c>
      <c r="S90" s="352" t="s">
        <v>619</v>
      </c>
      <c r="T90" s="352">
        <v>0</v>
      </c>
      <c r="U90" s="352" t="s">
        <v>620</v>
      </c>
      <c r="V90" s="352" t="s">
        <v>1105</v>
      </c>
      <c r="X90" s="352" t="s">
        <v>1105</v>
      </c>
      <c r="Y90" s="352">
        <v>1</v>
      </c>
      <c r="Z90" s="352">
        <v>13.2</v>
      </c>
      <c r="AA90" s="352">
        <v>39</v>
      </c>
      <c r="AB90" s="352">
        <v>25.8</v>
      </c>
      <c r="AC90" s="352">
        <v>1.3460000000000001</v>
      </c>
      <c r="AG90" s="352">
        <v>6741</v>
      </c>
      <c r="AK90" s="352" t="s">
        <v>3101</v>
      </c>
      <c r="AL90" s="352" t="s">
        <v>1961</v>
      </c>
      <c r="AM90" s="352" t="s">
        <v>3102</v>
      </c>
      <c r="AS90" s="352">
        <v>0</v>
      </c>
      <c r="AT90" s="352">
        <v>0.68243489999999996</v>
      </c>
      <c r="AW90" s="352" t="s">
        <v>3103</v>
      </c>
    </row>
    <row r="91" spans="1:49">
      <c r="A91" s="352" t="s">
        <v>887</v>
      </c>
      <c r="B91" s="352" t="s">
        <v>2997</v>
      </c>
      <c r="C91" s="352">
        <v>23</v>
      </c>
      <c r="D91" s="352" t="s">
        <v>266</v>
      </c>
      <c r="E91" s="352" t="s">
        <v>23</v>
      </c>
      <c r="F91" s="352">
        <v>4.2000000000000003E-2</v>
      </c>
      <c r="H91" s="352">
        <v>9867</v>
      </c>
      <c r="I91" s="352">
        <v>0</v>
      </c>
      <c r="O91" s="352">
        <v>181.03</v>
      </c>
      <c r="P91" s="352">
        <v>179.68100000000001</v>
      </c>
      <c r="S91" s="352" t="s">
        <v>619</v>
      </c>
      <c r="T91" s="352">
        <v>0</v>
      </c>
      <c r="U91" s="352" t="s">
        <v>620</v>
      </c>
      <c r="V91" s="352" t="s">
        <v>1105</v>
      </c>
      <c r="X91" s="352" t="s">
        <v>1105</v>
      </c>
      <c r="Y91" s="352">
        <v>2</v>
      </c>
      <c r="Z91" s="352">
        <v>53.5</v>
      </c>
      <c r="AA91" s="352">
        <v>78.599999999999994</v>
      </c>
      <c r="AB91" s="352">
        <v>25.2</v>
      </c>
      <c r="AC91" s="352">
        <v>1.3480000000000001</v>
      </c>
      <c r="AG91" s="352">
        <v>6729</v>
      </c>
      <c r="AK91" s="352" t="s">
        <v>2730</v>
      </c>
      <c r="AL91" s="352" t="s">
        <v>1343</v>
      </c>
      <c r="AM91" s="352" t="s">
        <v>3104</v>
      </c>
      <c r="AS91" s="352">
        <v>1</v>
      </c>
      <c r="AT91" s="352">
        <v>0.68215990000000004</v>
      </c>
      <c r="AW91" s="352" t="s">
        <v>3103</v>
      </c>
    </row>
    <row r="92" spans="1:49">
      <c r="A92" s="352" t="s">
        <v>889</v>
      </c>
      <c r="B92" s="352" t="s">
        <v>2997</v>
      </c>
      <c r="C92" s="352">
        <v>23</v>
      </c>
      <c r="D92" s="352" t="s">
        <v>266</v>
      </c>
      <c r="E92" s="352" t="s">
        <v>23</v>
      </c>
      <c r="F92" s="352">
        <v>4.2000000000000003E-2</v>
      </c>
      <c r="J92" s="352">
        <v>6257</v>
      </c>
      <c r="K92" s="352">
        <v>-10.471</v>
      </c>
      <c r="O92" s="352">
        <v>177.84700000000001</v>
      </c>
      <c r="Q92" s="352">
        <v>175.06200000000001</v>
      </c>
      <c r="S92" s="352" t="s">
        <v>635</v>
      </c>
      <c r="T92" s="352">
        <v>89</v>
      </c>
      <c r="U92" s="352" t="s">
        <v>620</v>
      </c>
      <c r="V92" s="352" t="s">
        <v>1105</v>
      </c>
      <c r="X92" s="352" t="s">
        <v>1105</v>
      </c>
      <c r="Y92" s="352">
        <v>3</v>
      </c>
      <c r="Z92" s="352">
        <v>438.4</v>
      </c>
      <c r="AA92" s="352">
        <v>473.6</v>
      </c>
      <c r="AB92" s="352">
        <v>35.200000000000003</v>
      </c>
      <c r="AD92" s="352">
        <v>2.0550000000000002</v>
      </c>
      <c r="AE92" s="352">
        <v>0.73</v>
      </c>
      <c r="AH92" s="352">
        <v>7339</v>
      </c>
      <c r="AI92" s="352">
        <v>8692</v>
      </c>
      <c r="AN92" s="352" t="s">
        <v>1097</v>
      </c>
      <c r="AO92" s="352" t="s">
        <v>719</v>
      </c>
      <c r="AP92" s="352" t="s">
        <v>2050</v>
      </c>
      <c r="AS92" s="352">
        <v>0</v>
      </c>
      <c r="AU92" s="352">
        <v>1.1737628</v>
      </c>
      <c r="AW92" s="352" t="s">
        <v>3103</v>
      </c>
    </row>
    <row r="93" spans="1:49">
      <c r="A93" s="352" t="s">
        <v>893</v>
      </c>
      <c r="B93" s="352" t="s">
        <v>2997</v>
      </c>
      <c r="C93" s="352">
        <v>23</v>
      </c>
      <c r="D93" s="352" t="s">
        <v>266</v>
      </c>
      <c r="E93" s="352" t="s">
        <v>23</v>
      </c>
      <c r="F93" s="352">
        <v>4.2000000000000003E-2</v>
      </c>
      <c r="J93" s="352">
        <v>6240</v>
      </c>
      <c r="K93" s="352">
        <v>-11.5</v>
      </c>
      <c r="O93" s="352">
        <v>178.351</v>
      </c>
      <c r="Q93" s="352">
        <v>175.56100000000001</v>
      </c>
      <c r="S93" s="352" t="s">
        <v>635</v>
      </c>
      <c r="T93" s="352">
        <v>89</v>
      </c>
      <c r="U93" s="352" t="s">
        <v>620</v>
      </c>
      <c r="V93" s="352" t="s">
        <v>1105</v>
      </c>
      <c r="X93" s="352" t="s">
        <v>1105</v>
      </c>
      <c r="Y93" s="352">
        <v>4</v>
      </c>
      <c r="Z93" s="352">
        <v>488.1</v>
      </c>
      <c r="AA93" s="352">
        <v>523.29999999999995</v>
      </c>
      <c r="AB93" s="352">
        <v>35.200000000000003</v>
      </c>
      <c r="AD93" s="352">
        <v>2.0590000000000002</v>
      </c>
      <c r="AE93" s="352">
        <v>0.73099999999999998</v>
      </c>
      <c r="AH93" s="352">
        <v>7315</v>
      </c>
      <c r="AI93" s="352">
        <v>8662</v>
      </c>
      <c r="AN93" s="352" t="s">
        <v>1000</v>
      </c>
      <c r="AO93" s="352" t="s">
        <v>637</v>
      </c>
      <c r="AP93" s="352" t="s">
        <v>2060</v>
      </c>
      <c r="AS93" s="352">
        <v>1</v>
      </c>
      <c r="AU93" s="352">
        <v>1.1725772999999999</v>
      </c>
      <c r="AW93" s="352" t="s">
        <v>3103</v>
      </c>
    </row>
    <row r="94" spans="1:49">
      <c r="A94" s="352" t="s">
        <v>895</v>
      </c>
      <c r="B94" s="352" t="s">
        <v>2997</v>
      </c>
      <c r="C94" s="352">
        <v>24</v>
      </c>
      <c r="D94" s="352" t="s">
        <v>266</v>
      </c>
      <c r="E94" s="352" t="s">
        <v>23</v>
      </c>
      <c r="F94" s="352">
        <v>4.2000000000000003E-2</v>
      </c>
      <c r="L94" s="352">
        <v>21813</v>
      </c>
      <c r="M94" s="352">
        <v>9.6</v>
      </c>
      <c r="O94" s="352">
        <v>126.827</v>
      </c>
      <c r="R94" s="352">
        <v>120.78</v>
      </c>
      <c r="S94" s="352" t="s">
        <v>645</v>
      </c>
      <c r="T94" s="352">
        <v>0</v>
      </c>
      <c r="U94" s="352" t="s">
        <v>646</v>
      </c>
      <c r="V94" s="352" t="s">
        <v>673</v>
      </c>
      <c r="X94" s="352" t="s">
        <v>675</v>
      </c>
      <c r="Y94" s="352">
        <v>1</v>
      </c>
      <c r="Z94" s="352">
        <v>29.7</v>
      </c>
      <c r="AA94" s="352">
        <v>82.8</v>
      </c>
      <c r="AB94" s="352">
        <v>53.1</v>
      </c>
      <c r="AF94" s="352">
        <v>6.0469999999999997</v>
      </c>
      <c r="AJ94" s="352">
        <v>4358</v>
      </c>
      <c r="AQ94" s="352" t="s">
        <v>1985</v>
      </c>
      <c r="AR94" s="352" t="s">
        <v>1497</v>
      </c>
      <c r="AS94" s="352">
        <v>1</v>
      </c>
      <c r="AV94" s="352">
        <v>5.0068210000000004</v>
      </c>
      <c r="AW94" s="352" t="s">
        <v>3105</v>
      </c>
    </row>
    <row r="95" spans="1:49">
      <c r="A95" s="352" t="s">
        <v>899</v>
      </c>
      <c r="B95" s="352" t="s">
        <v>2997</v>
      </c>
      <c r="C95" s="352">
        <v>24</v>
      </c>
      <c r="D95" s="352" t="s">
        <v>266</v>
      </c>
      <c r="E95" s="352" t="s">
        <v>23</v>
      </c>
      <c r="F95" s="352">
        <v>4.2000000000000003E-2</v>
      </c>
      <c r="G95" s="352" t="s">
        <v>764</v>
      </c>
      <c r="L95" s="352">
        <v>2641</v>
      </c>
      <c r="M95" s="352">
        <v>10.247999999999999</v>
      </c>
      <c r="O95" s="352">
        <v>4.1059999999999999</v>
      </c>
      <c r="R95" s="352">
        <v>3.91</v>
      </c>
      <c r="S95" s="352" t="s">
        <v>645</v>
      </c>
      <c r="T95" s="352">
        <v>0</v>
      </c>
      <c r="U95" s="352" t="s">
        <v>646</v>
      </c>
      <c r="V95" s="352" t="s">
        <v>673</v>
      </c>
      <c r="X95" s="352" t="s">
        <v>675</v>
      </c>
      <c r="Y95" s="352">
        <v>2</v>
      </c>
      <c r="Z95" s="352">
        <v>230.7</v>
      </c>
      <c r="AA95" s="352">
        <v>256.89999999999998</v>
      </c>
      <c r="AB95" s="352">
        <v>26.1</v>
      </c>
      <c r="AF95" s="352">
        <v>0.19600000000000001</v>
      </c>
      <c r="AJ95" s="352">
        <v>530</v>
      </c>
      <c r="AQ95" s="352" t="s">
        <v>1172</v>
      </c>
      <c r="AR95" s="352" t="s">
        <v>3106</v>
      </c>
      <c r="AS95" s="352">
        <v>0</v>
      </c>
      <c r="AV95" s="352">
        <v>5.0097702999999996</v>
      </c>
      <c r="AW95" s="352" t="s">
        <v>3105</v>
      </c>
    </row>
    <row r="96" spans="1:49">
      <c r="A96" s="352" t="s">
        <v>901</v>
      </c>
      <c r="B96" s="352" t="s">
        <v>2997</v>
      </c>
      <c r="C96" s="352">
        <v>24</v>
      </c>
      <c r="D96" s="352" t="s">
        <v>266</v>
      </c>
      <c r="E96" s="352" t="s">
        <v>23</v>
      </c>
      <c r="F96" s="352">
        <v>4.2000000000000003E-2</v>
      </c>
      <c r="L96" s="352">
        <v>21663</v>
      </c>
      <c r="M96" s="352">
        <v>9.6739999999999995</v>
      </c>
      <c r="O96" s="352">
        <v>123.788</v>
      </c>
      <c r="R96" s="352">
        <v>117.88500000000001</v>
      </c>
      <c r="S96" s="352" t="s">
        <v>645</v>
      </c>
      <c r="T96" s="352">
        <v>0</v>
      </c>
      <c r="U96" s="352" t="s">
        <v>646</v>
      </c>
      <c r="V96" s="352" t="s">
        <v>673</v>
      </c>
      <c r="X96" s="352" t="s">
        <v>675</v>
      </c>
      <c r="Y96" s="352">
        <v>3</v>
      </c>
      <c r="Z96" s="352">
        <v>413</v>
      </c>
      <c r="AA96" s="352">
        <v>464.6</v>
      </c>
      <c r="AB96" s="352">
        <v>51.6</v>
      </c>
      <c r="AF96" s="352">
        <v>5.9029999999999996</v>
      </c>
      <c r="AJ96" s="352">
        <v>4327</v>
      </c>
      <c r="AQ96" s="352" t="s">
        <v>3107</v>
      </c>
      <c r="AR96" s="352" t="s">
        <v>1317</v>
      </c>
      <c r="AS96" s="352">
        <v>0</v>
      </c>
      <c r="AV96" s="352">
        <v>5.0071592000000003</v>
      </c>
      <c r="AW96" s="352" t="s">
        <v>3105</v>
      </c>
    </row>
    <row r="97" spans="1:49">
      <c r="A97" s="352" t="s">
        <v>904</v>
      </c>
      <c r="B97" s="352" t="s">
        <v>2997</v>
      </c>
      <c r="C97" s="352">
        <v>25</v>
      </c>
      <c r="D97" s="352" t="s">
        <v>267</v>
      </c>
      <c r="E97" s="352" t="s">
        <v>23</v>
      </c>
      <c r="F97" s="352">
        <v>7.5999999999999998E-2</v>
      </c>
      <c r="H97" s="352">
        <v>9850</v>
      </c>
      <c r="I97" s="352">
        <v>0.40799999999999997</v>
      </c>
      <c r="O97" s="352">
        <v>180.029</v>
      </c>
      <c r="P97" s="352">
        <v>178.68700000000001</v>
      </c>
      <c r="S97" s="352" t="s">
        <v>619</v>
      </c>
      <c r="T97" s="352">
        <v>0</v>
      </c>
      <c r="U97" s="352" t="s">
        <v>620</v>
      </c>
      <c r="V97" s="352" t="s">
        <v>1105</v>
      </c>
      <c r="X97" s="352" t="s">
        <v>1105</v>
      </c>
      <c r="Y97" s="352">
        <v>1</v>
      </c>
      <c r="Z97" s="352">
        <v>13.2</v>
      </c>
      <c r="AA97" s="352">
        <v>39</v>
      </c>
      <c r="AB97" s="352">
        <v>25.8</v>
      </c>
      <c r="AC97" s="352">
        <v>1.341</v>
      </c>
      <c r="AG97" s="352">
        <v>6719</v>
      </c>
      <c r="AK97" s="352" t="s">
        <v>2393</v>
      </c>
      <c r="AL97" s="352" t="s">
        <v>1669</v>
      </c>
      <c r="AM97" s="352" t="s">
        <v>3108</v>
      </c>
      <c r="AS97" s="352">
        <v>0</v>
      </c>
      <c r="AT97" s="352">
        <v>0.68245630000000002</v>
      </c>
      <c r="AW97" s="352" t="s">
        <v>3109</v>
      </c>
    </row>
    <row r="98" spans="1:49">
      <c r="A98" s="352" t="s">
        <v>907</v>
      </c>
      <c r="B98" s="352" t="s">
        <v>2997</v>
      </c>
      <c r="C98" s="352">
        <v>25</v>
      </c>
      <c r="D98" s="352" t="s">
        <v>267</v>
      </c>
      <c r="E98" s="352" t="s">
        <v>23</v>
      </c>
      <c r="F98" s="352">
        <v>7.5999999999999998E-2</v>
      </c>
      <c r="H98" s="352">
        <v>9852</v>
      </c>
      <c r="I98" s="352">
        <v>0</v>
      </c>
      <c r="O98" s="352">
        <v>180.71600000000001</v>
      </c>
      <c r="P98" s="352">
        <v>179.37</v>
      </c>
      <c r="S98" s="352" t="s">
        <v>619</v>
      </c>
      <c r="T98" s="352">
        <v>0</v>
      </c>
      <c r="U98" s="352" t="s">
        <v>620</v>
      </c>
      <c r="V98" s="352" t="s">
        <v>1105</v>
      </c>
      <c r="X98" s="352" t="s">
        <v>1105</v>
      </c>
      <c r="Y98" s="352">
        <v>2</v>
      </c>
      <c r="Z98" s="352">
        <v>53.5</v>
      </c>
      <c r="AA98" s="352">
        <v>78.599999999999994</v>
      </c>
      <c r="AB98" s="352">
        <v>25.2</v>
      </c>
      <c r="AC98" s="352">
        <v>1.3460000000000001</v>
      </c>
      <c r="AG98" s="352">
        <v>6717</v>
      </c>
      <c r="AK98" s="352" t="s">
        <v>1907</v>
      </c>
      <c r="AL98" s="352" t="s">
        <v>1766</v>
      </c>
      <c r="AM98" s="352" t="s">
        <v>1809</v>
      </c>
      <c r="AS98" s="352">
        <v>1</v>
      </c>
      <c r="AT98" s="352">
        <v>0.68217819999999996</v>
      </c>
      <c r="AW98" s="352" t="s">
        <v>3109</v>
      </c>
    </row>
    <row r="99" spans="1:49">
      <c r="A99" s="352" t="s">
        <v>910</v>
      </c>
      <c r="B99" s="352" t="s">
        <v>2997</v>
      </c>
      <c r="C99" s="352">
        <v>25</v>
      </c>
      <c r="D99" s="352" t="s">
        <v>267</v>
      </c>
      <c r="E99" s="352" t="s">
        <v>23</v>
      </c>
      <c r="F99" s="352">
        <v>7.5999999999999998E-2</v>
      </c>
      <c r="J99" s="352">
        <v>6250</v>
      </c>
      <c r="K99" s="352">
        <v>-10.444000000000001</v>
      </c>
      <c r="O99" s="352">
        <v>178.32</v>
      </c>
      <c r="Q99" s="352">
        <v>175.52799999999999</v>
      </c>
      <c r="S99" s="352" t="s">
        <v>635</v>
      </c>
      <c r="T99" s="352">
        <v>89</v>
      </c>
      <c r="U99" s="352" t="s">
        <v>620</v>
      </c>
      <c r="V99" s="352" t="s">
        <v>1105</v>
      </c>
      <c r="X99" s="352" t="s">
        <v>1105</v>
      </c>
      <c r="Y99" s="352">
        <v>3</v>
      </c>
      <c r="Z99" s="352">
        <v>438.4</v>
      </c>
      <c r="AA99" s="352">
        <v>473.6</v>
      </c>
      <c r="AB99" s="352">
        <v>35.200000000000003</v>
      </c>
      <c r="AD99" s="352">
        <v>2.06</v>
      </c>
      <c r="AE99" s="352">
        <v>0.73199999999999998</v>
      </c>
      <c r="AH99" s="352">
        <v>7331</v>
      </c>
      <c r="AI99" s="352">
        <v>8682</v>
      </c>
      <c r="AN99" s="352" t="s">
        <v>1097</v>
      </c>
      <c r="AO99" s="352" t="s">
        <v>719</v>
      </c>
      <c r="AP99" s="352" t="s">
        <v>3043</v>
      </c>
      <c r="AS99" s="352">
        <v>0</v>
      </c>
      <c r="AU99" s="352">
        <v>1.1737763000000001</v>
      </c>
      <c r="AW99" s="352" t="s">
        <v>3109</v>
      </c>
    </row>
    <row r="100" spans="1:49">
      <c r="A100" s="352" t="s">
        <v>912</v>
      </c>
      <c r="B100" s="352" t="s">
        <v>2997</v>
      </c>
      <c r="C100" s="352">
        <v>25</v>
      </c>
      <c r="D100" s="352" t="s">
        <v>267</v>
      </c>
      <c r="E100" s="352" t="s">
        <v>23</v>
      </c>
      <c r="F100" s="352">
        <v>7.5999999999999998E-2</v>
      </c>
      <c r="J100" s="352">
        <v>6233</v>
      </c>
      <c r="K100" s="352">
        <v>-11.5</v>
      </c>
      <c r="O100" s="352">
        <v>178.50200000000001</v>
      </c>
      <c r="Q100" s="352">
        <v>175.71</v>
      </c>
      <c r="S100" s="352" t="s">
        <v>635</v>
      </c>
      <c r="T100" s="352">
        <v>89</v>
      </c>
      <c r="U100" s="352" t="s">
        <v>620</v>
      </c>
      <c r="V100" s="352" t="s">
        <v>1105</v>
      </c>
      <c r="X100" s="352" t="s">
        <v>1105</v>
      </c>
      <c r="Y100" s="352">
        <v>4</v>
      </c>
      <c r="Z100" s="352">
        <v>488.1</v>
      </c>
      <c r="AA100" s="352">
        <v>523.29999999999995</v>
      </c>
      <c r="AB100" s="352">
        <v>35.200000000000003</v>
      </c>
      <c r="AD100" s="352">
        <v>2.06</v>
      </c>
      <c r="AE100" s="352">
        <v>0.73199999999999998</v>
      </c>
      <c r="AH100" s="352">
        <v>7307</v>
      </c>
      <c r="AI100" s="352">
        <v>8652</v>
      </c>
      <c r="AN100" s="352" t="s">
        <v>1000</v>
      </c>
      <c r="AO100" s="352" t="s">
        <v>637</v>
      </c>
      <c r="AP100" s="352" t="s">
        <v>3110</v>
      </c>
      <c r="AS100" s="352">
        <v>1</v>
      </c>
      <c r="AU100" s="352">
        <v>1.1725599</v>
      </c>
      <c r="AW100" s="352" t="s">
        <v>3109</v>
      </c>
    </row>
    <row r="101" spans="1:49">
      <c r="A101" s="352" t="s">
        <v>914</v>
      </c>
      <c r="B101" s="352" t="s">
        <v>2997</v>
      </c>
      <c r="C101" s="352">
        <v>26</v>
      </c>
      <c r="D101" s="352" t="s">
        <v>267</v>
      </c>
      <c r="E101" s="352" t="s">
        <v>23</v>
      </c>
      <c r="F101" s="352">
        <v>7.5999999999999998E-2</v>
      </c>
      <c r="L101" s="352">
        <v>21833</v>
      </c>
      <c r="M101" s="352">
        <v>9.6</v>
      </c>
      <c r="O101" s="352">
        <v>126.907</v>
      </c>
      <c r="R101" s="352">
        <v>120.857</v>
      </c>
      <c r="S101" s="352" t="s">
        <v>645</v>
      </c>
      <c r="T101" s="352">
        <v>0</v>
      </c>
      <c r="U101" s="352" t="s">
        <v>646</v>
      </c>
      <c r="V101" s="352" t="s">
        <v>673</v>
      </c>
      <c r="X101" s="352" t="s">
        <v>675</v>
      </c>
      <c r="Y101" s="352">
        <v>1</v>
      </c>
      <c r="Z101" s="352">
        <v>29.7</v>
      </c>
      <c r="AA101" s="352">
        <v>82.8</v>
      </c>
      <c r="AB101" s="352">
        <v>53.1</v>
      </c>
      <c r="AF101" s="352">
        <v>6.05</v>
      </c>
      <c r="AJ101" s="352">
        <v>4362</v>
      </c>
      <c r="AQ101" s="352" t="s">
        <v>1327</v>
      </c>
      <c r="AR101" s="352" t="s">
        <v>3111</v>
      </c>
      <c r="AS101" s="352">
        <v>1</v>
      </c>
      <c r="AV101" s="352">
        <v>5.0062920999999996</v>
      </c>
      <c r="AW101" s="352" t="s">
        <v>3112</v>
      </c>
    </row>
    <row r="102" spans="1:49">
      <c r="A102" s="352" t="s">
        <v>918</v>
      </c>
      <c r="B102" s="352" t="s">
        <v>2997</v>
      </c>
      <c r="C102" s="352">
        <v>26</v>
      </c>
      <c r="D102" s="352" t="s">
        <v>267</v>
      </c>
      <c r="E102" s="352" t="s">
        <v>23</v>
      </c>
      <c r="F102" s="352">
        <v>7.5999999999999998E-2</v>
      </c>
      <c r="G102" s="352" t="s">
        <v>764</v>
      </c>
      <c r="L102" s="352">
        <v>4955</v>
      </c>
      <c r="M102" s="352">
        <v>8.8789999999999996</v>
      </c>
      <c r="O102" s="352">
        <v>8.1630000000000003</v>
      </c>
      <c r="R102" s="352">
        <v>7.774</v>
      </c>
      <c r="S102" s="352" t="s">
        <v>645</v>
      </c>
      <c r="T102" s="352">
        <v>0</v>
      </c>
      <c r="U102" s="352" t="s">
        <v>646</v>
      </c>
      <c r="V102" s="352" t="s">
        <v>673</v>
      </c>
      <c r="X102" s="352" t="s">
        <v>675</v>
      </c>
      <c r="Y102" s="352">
        <v>2</v>
      </c>
      <c r="Z102" s="352">
        <v>231.4</v>
      </c>
      <c r="AA102" s="352">
        <v>261.3</v>
      </c>
      <c r="AB102" s="352">
        <v>29.9</v>
      </c>
      <c r="AF102" s="352">
        <v>0.38900000000000001</v>
      </c>
      <c r="AJ102" s="352">
        <v>995</v>
      </c>
      <c r="AQ102" s="352" t="s">
        <v>1172</v>
      </c>
      <c r="AR102" s="352" t="s">
        <v>3113</v>
      </c>
      <c r="AS102" s="352">
        <v>0</v>
      </c>
      <c r="AV102" s="352">
        <v>5.0030101</v>
      </c>
      <c r="AW102" s="352" t="s">
        <v>3112</v>
      </c>
    </row>
    <row r="103" spans="1:49">
      <c r="A103" s="352" t="s">
        <v>920</v>
      </c>
      <c r="B103" s="352" t="s">
        <v>2997</v>
      </c>
      <c r="C103" s="352">
        <v>26</v>
      </c>
      <c r="D103" s="352" t="s">
        <v>267</v>
      </c>
      <c r="E103" s="352" t="s">
        <v>23</v>
      </c>
      <c r="F103" s="352">
        <v>7.5999999999999998E-2</v>
      </c>
      <c r="L103" s="352">
        <v>21694</v>
      </c>
      <c r="M103" s="352">
        <v>9.6240000000000006</v>
      </c>
      <c r="O103" s="352">
        <v>123.926</v>
      </c>
      <c r="R103" s="352">
        <v>118.017</v>
      </c>
      <c r="S103" s="352" t="s">
        <v>645</v>
      </c>
      <c r="T103" s="352">
        <v>0</v>
      </c>
      <c r="U103" s="352" t="s">
        <v>646</v>
      </c>
      <c r="V103" s="352" t="s">
        <v>673</v>
      </c>
      <c r="X103" s="352" t="s">
        <v>675</v>
      </c>
      <c r="Y103" s="352">
        <v>3</v>
      </c>
      <c r="Z103" s="352">
        <v>413</v>
      </c>
      <c r="AA103" s="352">
        <v>464.6</v>
      </c>
      <c r="AB103" s="352">
        <v>51.6</v>
      </c>
      <c r="AF103" s="352">
        <v>5.9080000000000004</v>
      </c>
      <c r="AJ103" s="352">
        <v>4334</v>
      </c>
      <c r="AQ103" s="352" t="s">
        <v>3114</v>
      </c>
      <c r="AR103" s="352" t="s">
        <v>718</v>
      </c>
      <c r="AS103" s="352">
        <v>0</v>
      </c>
      <c r="AV103" s="352">
        <v>5.0063991999999997</v>
      </c>
      <c r="AW103" s="352" t="s">
        <v>3112</v>
      </c>
    </row>
    <row r="104" spans="1:49">
      <c r="A104" s="352" t="s">
        <v>923</v>
      </c>
      <c r="B104" s="352" t="s">
        <v>2997</v>
      </c>
      <c r="C104" s="352">
        <v>27</v>
      </c>
      <c r="D104" s="352" t="s">
        <v>268</v>
      </c>
      <c r="E104" s="352" t="s">
        <v>23</v>
      </c>
      <c r="F104" s="352">
        <v>0.14699999999999999</v>
      </c>
      <c r="H104" s="352">
        <v>9842</v>
      </c>
      <c r="I104" s="352">
        <v>0.42</v>
      </c>
      <c r="O104" s="352">
        <v>180.41</v>
      </c>
      <c r="P104" s="352">
        <v>179.066</v>
      </c>
      <c r="S104" s="352" t="s">
        <v>619</v>
      </c>
      <c r="T104" s="352">
        <v>0</v>
      </c>
      <c r="U104" s="352" t="s">
        <v>620</v>
      </c>
      <c r="V104" s="352" t="s">
        <v>1105</v>
      </c>
      <c r="X104" s="352" t="s">
        <v>1105</v>
      </c>
      <c r="Y104" s="352">
        <v>1</v>
      </c>
      <c r="Z104" s="352">
        <v>13.2</v>
      </c>
      <c r="AA104" s="352">
        <v>39</v>
      </c>
      <c r="AB104" s="352">
        <v>25.8</v>
      </c>
      <c r="AC104" s="352">
        <v>1.3440000000000001</v>
      </c>
      <c r="AG104" s="352">
        <v>6714</v>
      </c>
      <c r="AK104" s="352" t="s">
        <v>1257</v>
      </c>
      <c r="AL104" s="352" t="s">
        <v>1475</v>
      </c>
      <c r="AM104" s="352" t="s">
        <v>1862</v>
      </c>
      <c r="AS104" s="352">
        <v>0</v>
      </c>
      <c r="AT104" s="352">
        <v>0.68246470000000004</v>
      </c>
      <c r="AW104" s="352" t="s">
        <v>3115</v>
      </c>
    </row>
    <row r="105" spans="1:49">
      <c r="A105" s="352" t="s">
        <v>927</v>
      </c>
      <c r="B105" s="352" t="s">
        <v>2997</v>
      </c>
      <c r="C105" s="352">
        <v>27</v>
      </c>
      <c r="D105" s="352" t="s">
        <v>268</v>
      </c>
      <c r="E105" s="352" t="s">
        <v>23</v>
      </c>
      <c r="F105" s="352">
        <v>0.14699999999999999</v>
      </c>
      <c r="H105" s="352">
        <v>9839</v>
      </c>
      <c r="I105" s="352">
        <v>0</v>
      </c>
      <c r="O105" s="352">
        <v>180.68199999999999</v>
      </c>
      <c r="P105" s="352">
        <v>179.33699999999999</v>
      </c>
      <c r="S105" s="352" t="s">
        <v>619</v>
      </c>
      <c r="T105" s="352">
        <v>0</v>
      </c>
      <c r="U105" s="352" t="s">
        <v>620</v>
      </c>
      <c r="V105" s="352" t="s">
        <v>1105</v>
      </c>
      <c r="X105" s="352" t="s">
        <v>1105</v>
      </c>
      <c r="Y105" s="352">
        <v>2</v>
      </c>
      <c r="Z105" s="352">
        <v>53.5</v>
      </c>
      <c r="AA105" s="352">
        <v>78.599999999999994</v>
      </c>
      <c r="AB105" s="352">
        <v>25.2</v>
      </c>
      <c r="AC105" s="352">
        <v>1.3460000000000001</v>
      </c>
      <c r="AG105" s="352">
        <v>6710</v>
      </c>
      <c r="AK105" s="352" t="s">
        <v>1028</v>
      </c>
      <c r="AL105" s="352" t="s">
        <v>650</v>
      </c>
      <c r="AM105" s="352" t="s">
        <v>2058</v>
      </c>
      <c r="AS105" s="352">
        <v>1</v>
      </c>
      <c r="AT105" s="352">
        <v>0.68217799999999995</v>
      </c>
      <c r="AW105" s="352" t="s">
        <v>3115</v>
      </c>
    </row>
    <row r="106" spans="1:49">
      <c r="A106" s="352" t="s">
        <v>930</v>
      </c>
      <c r="B106" s="352" t="s">
        <v>2997</v>
      </c>
      <c r="C106" s="352">
        <v>27</v>
      </c>
      <c r="D106" s="352" t="s">
        <v>268</v>
      </c>
      <c r="E106" s="352" t="s">
        <v>23</v>
      </c>
      <c r="F106" s="352">
        <v>0.14699999999999999</v>
      </c>
      <c r="J106" s="352">
        <v>6249</v>
      </c>
      <c r="K106" s="352">
        <v>-10.433999999999999</v>
      </c>
      <c r="O106" s="352">
        <v>177.97</v>
      </c>
      <c r="Q106" s="352">
        <v>175.18299999999999</v>
      </c>
      <c r="S106" s="352" t="s">
        <v>635</v>
      </c>
      <c r="T106" s="352">
        <v>89</v>
      </c>
      <c r="U106" s="352" t="s">
        <v>620</v>
      </c>
      <c r="V106" s="352" t="s">
        <v>1105</v>
      </c>
      <c r="X106" s="352" t="s">
        <v>1105</v>
      </c>
      <c r="Y106" s="352">
        <v>3</v>
      </c>
      <c r="Z106" s="352">
        <v>438.4</v>
      </c>
      <c r="AA106" s="352">
        <v>473.6</v>
      </c>
      <c r="AB106" s="352">
        <v>35.200000000000003</v>
      </c>
      <c r="AD106" s="352">
        <v>2.056</v>
      </c>
      <c r="AE106" s="352">
        <v>0.73099999999999998</v>
      </c>
      <c r="AH106" s="352">
        <v>7330</v>
      </c>
      <c r="AI106" s="352">
        <v>8680</v>
      </c>
      <c r="AN106" s="352" t="s">
        <v>1097</v>
      </c>
      <c r="AO106" s="352" t="s">
        <v>719</v>
      </c>
      <c r="AP106" s="352" t="s">
        <v>3116</v>
      </c>
      <c r="AS106" s="352">
        <v>0</v>
      </c>
      <c r="AU106" s="352">
        <v>1.1737838</v>
      </c>
      <c r="AW106" s="352" t="s">
        <v>3115</v>
      </c>
    </row>
    <row r="107" spans="1:49">
      <c r="A107" s="352" t="s">
        <v>932</v>
      </c>
      <c r="B107" s="352" t="s">
        <v>2997</v>
      </c>
      <c r="C107" s="352">
        <v>27</v>
      </c>
      <c r="D107" s="352" t="s">
        <v>268</v>
      </c>
      <c r="E107" s="352" t="s">
        <v>23</v>
      </c>
      <c r="F107" s="352">
        <v>0.14699999999999999</v>
      </c>
      <c r="J107" s="352">
        <v>6243</v>
      </c>
      <c r="K107" s="352">
        <v>-11.5</v>
      </c>
      <c r="O107" s="352">
        <v>178.67400000000001</v>
      </c>
      <c r="Q107" s="352">
        <v>175.87899999999999</v>
      </c>
      <c r="S107" s="352" t="s">
        <v>635</v>
      </c>
      <c r="T107" s="352">
        <v>89</v>
      </c>
      <c r="U107" s="352" t="s">
        <v>620</v>
      </c>
      <c r="V107" s="352" t="s">
        <v>1105</v>
      </c>
      <c r="X107" s="352" t="s">
        <v>1105</v>
      </c>
      <c r="Y107" s="352">
        <v>4</v>
      </c>
      <c r="Z107" s="352">
        <v>488.1</v>
      </c>
      <c r="AA107" s="352">
        <v>523.29999999999995</v>
      </c>
      <c r="AB107" s="352">
        <v>35.200000000000003</v>
      </c>
      <c r="AD107" s="352">
        <v>2.0619999999999998</v>
      </c>
      <c r="AE107" s="352">
        <v>0.73299999999999998</v>
      </c>
      <c r="AH107" s="352">
        <v>7319</v>
      </c>
      <c r="AI107" s="352">
        <v>8667</v>
      </c>
      <c r="AN107" s="352" t="s">
        <v>1000</v>
      </c>
      <c r="AO107" s="352" t="s">
        <v>637</v>
      </c>
      <c r="AP107" s="352" t="s">
        <v>1099</v>
      </c>
      <c r="AS107" s="352">
        <v>1</v>
      </c>
      <c r="AU107" s="352">
        <v>1.1725558</v>
      </c>
      <c r="AW107" s="352" t="s">
        <v>3115</v>
      </c>
    </row>
    <row r="108" spans="1:49">
      <c r="A108" s="352" t="s">
        <v>933</v>
      </c>
      <c r="B108" s="352" t="s">
        <v>2997</v>
      </c>
      <c r="C108" s="352">
        <v>28</v>
      </c>
      <c r="D108" s="352" t="s">
        <v>268</v>
      </c>
      <c r="E108" s="352" t="s">
        <v>23</v>
      </c>
      <c r="F108" s="352">
        <v>0.14699999999999999</v>
      </c>
      <c r="L108" s="352">
        <v>21908</v>
      </c>
      <c r="M108" s="352">
        <v>9.6</v>
      </c>
      <c r="O108" s="352">
        <v>126.955</v>
      </c>
      <c r="R108" s="352">
        <v>120.90300000000001</v>
      </c>
      <c r="S108" s="352" t="s">
        <v>645</v>
      </c>
      <c r="T108" s="352">
        <v>0</v>
      </c>
      <c r="U108" s="352" t="s">
        <v>646</v>
      </c>
      <c r="V108" s="352" t="s">
        <v>673</v>
      </c>
      <c r="X108" s="352" t="s">
        <v>675</v>
      </c>
      <c r="Y108" s="352">
        <v>1</v>
      </c>
      <c r="Z108" s="352">
        <v>29.7</v>
      </c>
      <c r="AA108" s="352">
        <v>82.8</v>
      </c>
      <c r="AB108" s="352">
        <v>53.1</v>
      </c>
      <c r="AF108" s="352">
        <v>6.0529999999999999</v>
      </c>
      <c r="AJ108" s="352">
        <v>4378</v>
      </c>
      <c r="AQ108" s="352" t="s">
        <v>2005</v>
      </c>
      <c r="AR108" s="352" t="s">
        <v>3117</v>
      </c>
      <c r="AS108" s="352">
        <v>1</v>
      </c>
      <c r="AV108" s="352">
        <v>5.0062052000000001</v>
      </c>
      <c r="AW108" s="352" t="s">
        <v>3118</v>
      </c>
    </row>
    <row r="109" spans="1:49">
      <c r="A109" s="352" t="s">
        <v>937</v>
      </c>
      <c r="B109" s="352" t="s">
        <v>2997</v>
      </c>
      <c r="C109" s="352">
        <v>28</v>
      </c>
      <c r="D109" s="352" t="s">
        <v>268</v>
      </c>
      <c r="E109" s="352" t="s">
        <v>23</v>
      </c>
      <c r="F109" s="352">
        <v>0.14699999999999999</v>
      </c>
      <c r="G109" s="352" t="s">
        <v>764</v>
      </c>
      <c r="L109" s="352">
        <v>10404</v>
      </c>
      <c r="M109" s="352">
        <v>8.1959999999999997</v>
      </c>
      <c r="O109" s="352">
        <v>17.613</v>
      </c>
      <c r="R109" s="352">
        <v>16.774000000000001</v>
      </c>
      <c r="S109" s="352" t="s">
        <v>645</v>
      </c>
      <c r="T109" s="352">
        <v>0</v>
      </c>
      <c r="U109" s="352" t="s">
        <v>646</v>
      </c>
      <c r="V109" s="352" t="s">
        <v>673</v>
      </c>
      <c r="X109" s="352" t="s">
        <v>675</v>
      </c>
      <c r="Y109" s="352">
        <v>2</v>
      </c>
      <c r="Z109" s="352">
        <v>231.8</v>
      </c>
      <c r="AA109" s="352">
        <v>266.10000000000002</v>
      </c>
      <c r="AB109" s="352">
        <v>34.299999999999997</v>
      </c>
      <c r="AF109" s="352">
        <v>0.83899999999999997</v>
      </c>
      <c r="AJ109" s="352">
        <v>2089</v>
      </c>
      <c r="AQ109" s="352" t="s">
        <v>1988</v>
      </c>
      <c r="AR109" s="352" t="s">
        <v>3119</v>
      </c>
      <c r="AS109" s="352">
        <v>0</v>
      </c>
      <c r="AV109" s="352">
        <v>4.9998189999999996</v>
      </c>
      <c r="AW109" s="352" t="s">
        <v>3118</v>
      </c>
    </row>
    <row r="110" spans="1:49">
      <c r="A110" s="352" t="s">
        <v>940</v>
      </c>
      <c r="B110" s="352" t="s">
        <v>2997</v>
      </c>
      <c r="C110" s="352">
        <v>28</v>
      </c>
      <c r="D110" s="352" t="s">
        <v>268</v>
      </c>
      <c r="E110" s="352" t="s">
        <v>23</v>
      </c>
      <c r="F110" s="352">
        <v>0.14699999999999999</v>
      </c>
      <c r="L110" s="352">
        <v>21670</v>
      </c>
      <c r="M110" s="352">
        <v>9.6259999999999994</v>
      </c>
      <c r="O110" s="352">
        <v>124.09699999999999</v>
      </c>
      <c r="R110" s="352">
        <v>118.181</v>
      </c>
      <c r="S110" s="352" t="s">
        <v>645</v>
      </c>
      <c r="T110" s="352">
        <v>0</v>
      </c>
      <c r="U110" s="352" t="s">
        <v>646</v>
      </c>
      <c r="V110" s="352" t="s">
        <v>673</v>
      </c>
      <c r="X110" s="352" t="s">
        <v>675</v>
      </c>
      <c r="Y110" s="352">
        <v>3</v>
      </c>
      <c r="Z110" s="352">
        <v>413</v>
      </c>
      <c r="AA110" s="352">
        <v>464.6</v>
      </c>
      <c r="AB110" s="352">
        <v>51.6</v>
      </c>
      <c r="AF110" s="352">
        <v>5.9160000000000004</v>
      </c>
      <c r="AJ110" s="352">
        <v>4330</v>
      </c>
      <c r="AQ110" s="352" t="s">
        <v>2044</v>
      </c>
      <c r="AR110" s="352" t="s">
        <v>3120</v>
      </c>
      <c r="AS110" s="352">
        <v>0</v>
      </c>
      <c r="AV110" s="352">
        <v>5.0063217</v>
      </c>
      <c r="AW110" s="352" t="s">
        <v>3118</v>
      </c>
    </row>
    <row r="111" spans="1:49">
      <c r="A111" s="352" t="s">
        <v>942</v>
      </c>
      <c r="B111" s="352" t="s">
        <v>2997</v>
      </c>
      <c r="C111" s="352">
        <v>29</v>
      </c>
      <c r="D111" s="352" t="s">
        <v>3121</v>
      </c>
      <c r="E111" s="352" t="s">
        <v>418</v>
      </c>
      <c r="F111" s="352">
        <v>0.753</v>
      </c>
      <c r="H111" s="352">
        <v>9895</v>
      </c>
      <c r="I111" s="352">
        <v>0.41699999999999998</v>
      </c>
      <c r="O111" s="352">
        <v>181.13300000000001</v>
      </c>
      <c r="P111" s="352">
        <v>179.78299999999999</v>
      </c>
      <c r="S111" s="352" t="s">
        <v>619</v>
      </c>
      <c r="T111" s="352">
        <v>0</v>
      </c>
      <c r="U111" s="352" t="s">
        <v>620</v>
      </c>
      <c r="V111" s="352" t="s">
        <v>1105</v>
      </c>
      <c r="X111" s="352" t="s">
        <v>1105</v>
      </c>
      <c r="Y111" s="352">
        <v>1</v>
      </c>
      <c r="Z111" s="352">
        <v>13.2</v>
      </c>
      <c r="AA111" s="352">
        <v>39</v>
      </c>
      <c r="AB111" s="352">
        <v>25.8</v>
      </c>
      <c r="AC111" s="352">
        <v>1.35</v>
      </c>
      <c r="AG111" s="352">
        <v>6751</v>
      </c>
      <c r="AK111" s="352" t="s">
        <v>874</v>
      </c>
      <c r="AL111" s="352" t="s">
        <v>688</v>
      </c>
      <c r="AM111" s="352" t="s">
        <v>3122</v>
      </c>
      <c r="AS111" s="352">
        <v>0</v>
      </c>
      <c r="AT111" s="352">
        <v>0.68247150000000001</v>
      </c>
      <c r="AW111" s="352" t="s">
        <v>3123</v>
      </c>
    </row>
    <row r="112" spans="1:49">
      <c r="A112" s="352" t="s">
        <v>945</v>
      </c>
      <c r="B112" s="352" t="s">
        <v>2997</v>
      </c>
      <c r="C112" s="352">
        <v>29</v>
      </c>
      <c r="D112" s="352" t="s">
        <v>3121</v>
      </c>
      <c r="E112" s="352" t="s">
        <v>418</v>
      </c>
      <c r="F112" s="352">
        <v>0.753</v>
      </c>
      <c r="H112" s="352">
        <v>9908</v>
      </c>
      <c r="I112" s="352">
        <v>0</v>
      </c>
      <c r="O112" s="352">
        <v>181.64500000000001</v>
      </c>
      <c r="P112" s="352">
        <v>180.292</v>
      </c>
      <c r="S112" s="352" t="s">
        <v>619</v>
      </c>
      <c r="T112" s="352">
        <v>0</v>
      </c>
      <c r="U112" s="352" t="s">
        <v>620</v>
      </c>
      <c r="V112" s="352" t="s">
        <v>1105</v>
      </c>
      <c r="X112" s="352" t="s">
        <v>1105</v>
      </c>
      <c r="Y112" s="352">
        <v>2</v>
      </c>
      <c r="Z112" s="352">
        <v>53.5</v>
      </c>
      <c r="AA112" s="352">
        <v>78.599999999999994</v>
      </c>
      <c r="AB112" s="352">
        <v>25.2</v>
      </c>
      <c r="AC112" s="352">
        <v>1.353</v>
      </c>
      <c r="AG112" s="352">
        <v>6756</v>
      </c>
      <c r="AK112" s="352" t="s">
        <v>934</v>
      </c>
      <c r="AL112" s="352" t="s">
        <v>1260</v>
      </c>
      <c r="AM112" s="352" t="s">
        <v>3124</v>
      </c>
      <c r="AS112" s="352">
        <v>1</v>
      </c>
      <c r="AT112" s="352">
        <v>0.68218670000000003</v>
      </c>
      <c r="AW112" s="352" t="s">
        <v>3123</v>
      </c>
    </row>
    <row r="113" spans="1:49">
      <c r="A113" s="352" t="s">
        <v>947</v>
      </c>
      <c r="B113" s="352" t="s">
        <v>2997</v>
      </c>
      <c r="C113" s="352">
        <v>29</v>
      </c>
      <c r="D113" s="352" t="s">
        <v>3121</v>
      </c>
      <c r="E113" s="352" t="s">
        <v>418</v>
      </c>
      <c r="F113" s="352">
        <v>0.753</v>
      </c>
      <c r="G113" s="352" t="s">
        <v>630</v>
      </c>
      <c r="H113" s="352">
        <v>1675</v>
      </c>
      <c r="I113" s="352">
        <v>1.5369999999999999</v>
      </c>
      <c r="N113" s="352">
        <v>7.5277469000000004</v>
      </c>
      <c r="O113" s="352">
        <v>33.197000000000003</v>
      </c>
      <c r="P113" s="352">
        <v>32.948999999999998</v>
      </c>
      <c r="S113" s="352" t="s">
        <v>619</v>
      </c>
      <c r="T113" s="352">
        <v>0</v>
      </c>
      <c r="U113" s="352" t="s">
        <v>620</v>
      </c>
      <c r="V113" s="352" t="s">
        <v>1105</v>
      </c>
      <c r="X113" s="352" t="s">
        <v>1105</v>
      </c>
      <c r="Y113" s="352">
        <v>3</v>
      </c>
      <c r="Z113" s="352">
        <v>83</v>
      </c>
      <c r="AA113" s="352">
        <v>143.4</v>
      </c>
      <c r="AB113" s="352">
        <v>60.4</v>
      </c>
      <c r="AC113" s="352">
        <v>0.248</v>
      </c>
      <c r="AG113" s="352">
        <v>1145</v>
      </c>
      <c r="AK113" s="352" t="s">
        <v>1028</v>
      </c>
      <c r="AL113" s="352" t="s">
        <v>1408</v>
      </c>
      <c r="AM113" s="352" t="s">
        <v>3125</v>
      </c>
      <c r="AS113" s="352">
        <v>0</v>
      </c>
      <c r="AT113" s="352">
        <v>0.6832355</v>
      </c>
      <c r="AW113" s="352" t="s">
        <v>3123</v>
      </c>
    </row>
    <row r="114" spans="1:49">
      <c r="A114" s="352" t="s">
        <v>949</v>
      </c>
      <c r="B114" s="352" t="s">
        <v>2997</v>
      </c>
      <c r="C114" s="352">
        <v>29</v>
      </c>
      <c r="D114" s="352" t="s">
        <v>3121</v>
      </c>
      <c r="E114" s="352" t="s">
        <v>418</v>
      </c>
      <c r="F114" s="352">
        <v>0.753</v>
      </c>
      <c r="G114" s="352" t="s">
        <v>634</v>
      </c>
      <c r="J114" s="352">
        <v>6027</v>
      </c>
      <c r="K114" s="352">
        <v>5.1040000000000001</v>
      </c>
      <c r="N114" s="352">
        <v>71.115359499999997</v>
      </c>
      <c r="O114" s="352">
        <v>167.411</v>
      </c>
      <c r="Q114" s="352">
        <v>164.755</v>
      </c>
      <c r="S114" s="352" t="s">
        <v>635</v>
      </c>
      <c r="T114" s="352">
        <v>89</v>
      </c>
      <c r="U114" s="352" t="s">
        <v>620</v>
      </c>
      <c r="V114" s="352" t="s">
        <v>1105</v>
      </c>
      <c r="X114" s="352" t="s">
        <v>1105</v>
      </c>
      <c r="Y114" s="352">
        <v>4</v>
      </c>
      <c r="Z114" s="352">
        <v>199.4</v>
      </c>
      <c r="AA114" s="352">
        <v>290</v>
      </c>
      <c r="AB114" s="352">
        <v>90.6</v>
      </c>
      <c r="AD114" s="352">
        <v>1.962</v>
      </c>
      <c r="AE114" s="352">
        <v>0.69299999999999995</v>
      </c>
      <c r="AH114" s="352">
        <v>7257</v>
      </c>
      <c r="AI114" s="352">
        <v>8465</v>
      </c>
      <c r="AN114" s="352" t="s">
        <v>869</v>
      </c>
      <c r="AO114" s="352" t="s">
        <v>1133</v>
      </c>
      <c r="AP114" s="352" t="s">
        <v>1857</v>
      </c>
      <c r="AS114" s="352">
        <v>0</v>
      </c>
      <c r="AU114" s="352">
        <v>1.1909787000000001</v>
      </c>
      <c r="AW114" s="352" t="s">
        <v>3123</v>
      </c>
    </row>
    <row r="115" spans="1:49">
      <c r="A115" s="352" t="s">
        <v>951</v>
      </c>
      <c r="B115" s="352" t="s">
        <v>2997</v>
      </c>
      <c r="C115" s="352">
        <v>29</v>
      </c>
      <c r="D115" s="352" t="s">
        <v>3121</v>
      </c>
      <c r="E115" s="352" t="s">
        <v>418</v>
      </c>
      <c r="F115" s="352">
        <v>0.753</v>
      </c>
      <c r="J115" s="352">
        <v>6231</v>
      </c>
      <c r="K115" s="352">
        <v>-10.884</v>
      </c>
      <c r="O115" s="352">
        <v>177.774</v>
      </c>
      <c r="Q115" s="352">
        <v>174.99199999999999</v>
      </c>
      <c r="S115" s="352" t="s">
        <v>635</v>
      </c>
      <c r="T115" s="352">
        <v>89</v>
      </c>
      <c r="U115" s="352" t="s">
        <v>620</v>
      </c>
      <c r="V115" s="352" t="s">
        <v>1105</v>
      </c>
      <c r="X115" s="352" t="s">
        <v>1105</v>
      </c>
      <c r="Y115" s="352">
        <v>5</v>
      </c>
      <c r="Z115" s="352">
        <v>438.4</v>
      </c>
      <c r="AA115" s="352">
        <v>473.6</v>
      </c>
      <c r="AB115" s="352">
        <v>35.200000000000003</v>
      </c>
      <c r="AD115" s="352">
        <v>2.0529999999999999</v>
      </c>
      <c r="AE115" s="352">
        <v>0.72899999999999998</v>
      </c>
      <c r="AH115" s="352">
        <v>7305</v>
      </c>
      <c r="AI115" s="352">
        <v>8651</v>
      </c>
      <c r="AN115" s="352" t="s">
        <v>736</v>
      </c>
      <c r="AO115" s="352" t="s">
        <v>667</v>
      </c>
      <c r="AP115" s="352" t="s">
        <v>2622</v>
      </c>
      <c r="AS115" s="352">
        <v>0</v>
      </c>
      <c r="AU115" s="352">
        <v>1.1729216</v>
      </c>
      <c r="AW115" s="352" t="s">
        <v>3123</v>
      </c>
    </row>
    <row r="116" spans="1:49">
      <c r="A116" s="352" t="s">
        <v>953</v>
      </c>
      <c r="B116" s="352" t="s">
        <v>2997</v>
      </c>
      <c r="C116" s="352">
        <v>29</v>
      </c>
      <c r="D116" s="352" t="s">
        <v>3121</v>
      </c>
      <c r="E116" s="352" t="s">
        <v>418</v>
      </c>
      <c r="F116" s="352">
        <v>0.753</v>
      </c>
      <c r="J116" s="352">
        <v>6230</v>
      </c>
      <c r="K116" s="352">
        <v>-11.5</v>
      </c>
      <c r="O116" s="352">
        <v>178.16499999999999</v>
      </c>
      <c r="Q116" s="352">
        <v>175.37899999999999</v>
      </c>
      <c r="S116" s="352" t="s">
        <v>635</v>
      </c>
      <c r="T116" s="352">
        <v>89</v>
      </c>
      <c r="U116" s="352" t="s">
        <v>620</v>
      </c>
      <c r="V116" s="352" t="s">
        <v>1105</v>
      </c>
      <c r="X116" s="352" t="s">
        <v>1105</v>
      </c>
      <c r="Y116" s="352">
        <v>6</v>
      </c>
      <c r="Z116" s="352">
        <v>488.1</v>
      </c>
      <c r="AA116" s="352">
        <v>523.29999999999995</v>
      </c>
      <c r="AB116" s="352">
        <v>35.200000000000003</v>
      </c>
      <c r="AD116" s="352">
        <v>2.056</v>
      </c>
      <c r="AE116" s="352">
        <v>0.73</v>
      </c>
      <c r="AH116" s="352">
        <v>7302</v>
      </c>
      <c r="AI116" s="352">
        <v>8646</v>
      </c>
      <c r="AN116" s="352" t="s">
        <v>721</v>
      </c>
      <c r="AO116" s="352" t="s">
        <v>643</v>
      </c>
      <c r="AP116" s="352" t="s">
        <v>3126</v>
      </c>
      <c r="AS116" s="352">
        <v>1</v>
      </c>
      <c r="AU116" s="352">
        <v>1.1722102000000001</v>
      </c>
      <c r="AW116" s="352" t="s">
        <v>3123</v>
      </c>
    </row>
    <row r="117" spans="1:49">
      <c r="A117" s="352" t="s">
        <v>955</v>
      </c>
      <c r="B117" s="352" t="s">
        <v>2997</v>
      </c>
      <c r="C117" s="352">
        <v>30</v>
      </c>
      <c r="D117" s="352" t="s">
        <v>3121</v>
      </c>
      <c r="E117" s="352" t="s">
        <v>418</v>
      </c>
      <c r="F117" s="352">
        <v>0.753</v>
      </c>
      <c r="L117" s="352">
        <v>21783</v>
      </c>
      <c r="M117" s="352">
        <v>9.6</v>
      </c>
      <c r="O117" s="352">
        <v>126.83799999999999</v>
      </c>
      <c r="R117" s="352">
        <v>120.789</v>
      </c>
      <c r="S117" s="352" t="s">
        <v>645</v>
      </c>
      <c r="T117" s="352">
        <v>0</v>
      </c>
      <c r="U117" s="352" t="s">
        <v>646</v>
      </c>
      <c r="V117" s="352" t="s">
        <v>673</v>
      </c>
      <c r="X117" s="352" t="s">
        <v>675</v>
      </c>
      <c r="Y117" s="352">
        <v>1</v>
      </c>
      <c r="Z117" s="352">
        <v>29.7</v>
      </c>
      <c r="AA117" s="352">
        <v>82.8</v>
      </c>
      <c r="AB117" s="352">
        <v>53.1</v>
      </c>
      <c r="AF117" s="352">
        <v>6.0490000000000004</v>
      </c>
      <c r="AJ117" s="352">
        <v>4351</v>
      </c>
      <c r="AQ117" s="352" t="s">
        <v>725</v>
      </c>
      <c r="AR117" s="352" t="s">
        <v>3127</v>
      </c>
      <c r="AS117" s="352">
        <v>1</v>
      </c>
      <c r="AV117" s="352">
        <v>5.0078529999999999</v>
      </c>
      <c r="AW117" s="352" t="s">
        <v>3128</v>
      </c>
    </row>
    <row r="118" spans="1:49">
      <c r="A118" s="352" t="s">
        <v>959</v>
      </c>
      <c r="B118" s="352" t="s">
        <v>2997</v>
      </c>
      <c r="C118" s="352">
        <v>30</v>
      </c>
      <c r="D118" s="352" t="s">
        <v>3121</v>
      </c>
      <c r="E118" s="352" t="s">
        <v>418</v>
      </c>
      <c r="F118" s="352">
        <v>0.753</v>
      </c>
      <c r="G118" s="352" t="s">
        <v>764</v>
      </c>
      <c r="L118" s="352">
        <v>1772</v>
      </c>
      <c r="M118" s="352">
        <v>5.2789999999999999</v>
      </c>
      <c r="O118" s="352">
        <v>3.1589999999999998</v>
      </c>
      <c r="R118" s="352">
        <v>3.0089999999999999</v>
      </c>
      <c r="S118" s="352" t="s">
        <v>645</v>
      </c>
      <c r="T118" s="352">
        <v>0</v>
      </c>
      <c r="U118" s="352" t="s">
        <v>646</v>
      </c>
      <c r="V118" s="352" t="s">
        <v>673</v>
      </c>
      <c r="X118" s="352" t="s">
        <v>675</v>
      </c>
      <c r="Y118" s="352">
        <v>2</v>
      </c>
      <c r="Z118" s="352">
        <v>232</v>
      </c>
      <c r="AA118" s="352">
        <v>258.7</v>
      </c>
      <c r="AB118" s="352">
        <v>26.8</v>
      </c>
      <c r="AF118" s="352">
        <v>0.15</v>
      </c>
      <c r="AJ118" s="352">
        <v>357</v>
      </c>
      <c r="AQ118" s="352" t="s">
        <v>1818</v>
      </c>
      <c r="AR118" s="352" t="s">
        <v>2826</v>
      </c>
      <c r="AS118" s="352">
        <v>0</v>
      </c>
      <c r="AV118" s="352">
        <v>4.9881869999999999</v>
      </c>
      <c r="AW118" s="352" t="s">
        <v>3128</v>
      </c>
    </row>
    <row r="119" spans="1:49">
      <c r="A119" s="352" t="s">
        <v>962</v>
      </c>
      <c r="B119" s="352" t="s">
        <v>2997</v>
      </c>
      <c r="C119" s="352">
        <v>30</v>
      </c>
      <c r="D119" s="352" t="s">
        <v>3121</v>
      </c>
      <c r="E119" s="352" t="s">
        <v>418</v>
      </c>
      <c r="F119" s="352">
        <v>0.753</v>
      </c>
      <c r="L119" s="352">
        <v>21713</v>
      </c>
      <c r="M119" s="352">
        <v>9.6460000000000008</v>
      </c>
      <c r="O119" s="352">
        <v>124.129</v>
      </c>
      <c r="R119" s="352">
        <v>118.209</v>
      </c>
      <c r="S119" s="352" t="s">
        <v>645</v>
      </c>
      <c r="T119" s="352">
        <v>0</v>
      </c>
      <c r="U119" s="352" t="s">
        <v>646</v>
      </c>
      <c r="V119" s="352" t="s">
        <v>673</v>
      </c>
      <c r="X119" s="352" t="s">
        <v>675</v>
      </c>
      <c r="Y119" s="352">
        <v>3</v>
      </c>
      <c r="Z119" s="352">
        <v>412.8</v>
      </c>
      <c r="AA119" s="352">
        <v>464.6</v>
      </c>
      <c r="AB119" s="352">
        <v>51.8</v>
      </c>
      <c r="AF119" s="352">
        <v>5.92</v>
      </c>
      <c r="AJ119" s="352">
        <v>4337</v>
      </c>
      <c r="AQ119" s="352" t="s">
        <v>3114</v>
      </c>
      <c r="AR119" s="352" t="s">
        <v>1782</v>
      </c>
      <c r="AS119" s="352">
        <v>0</v>
      </c>
      <c r="AV119" s="352">
        <v>5.0080619999999998</v>
      </c>
      <c r="AW119" s="352" t="s">
        <v>3128</v>
      </c>
    </row>
    <row r="120" spans="1:49">
      <c r="A120" s="352" t="s">
        <v>965</v>
      </c>
      <c r="B120" s="352" t="s">
        <v>2997</v>
      </c>
      <c r="C120" s="352">
        <v>31</v>
      </c>
      <c r="D120" s="352" t="s">
        <v>3129</v>
      </c>
      <c r="E120" s="352" t="s">
        <v>419</v>
      </c>
      <c r="F120" s="352">
        <v>0.85299999999999998</v>
      </c>
      <c r="H120" s="352">
        <v>9915</v>
      </c>
      <c r="I120" s="352">
        <v>0.44600000000000001</v>
      </c>
      <c r="O120" s="352">
        <v>181.19900000000001</v>
      </c>
      <c r="P120" s="352">
        <v>179.84899999999999</v>
      </c>
      <c r="S120" s="352" t="s">
        <v>619</v>
      </c>
      <c r="T120" s="352">
        <v>0</v>
      </c>
      <c r="U120" s="352" t="s">
        <v>620</v>
      </c>
      <c r="V120" s="352" t="s">
        <v>1083</v>
      </c>
      <c r="X120" s="352" t="s">
        <v>1083</v>
      </c>
      <c r="Y120" s="352">
        <v>1</v>
      </c>
      <c r="Z120" s="352">
        <v>13.2</v>
      </c>
      <c r="AA120" s="352">
        <v>39</v>
      </c>
      <c r="AB120" s="352">
        <v>25.8</v>
      </c>
      <c r="AC120" s="352">
        <v>1.351</v>
      </c>
      <c r="AG120" s="352">
        <v>6766</v>
      </c>
      <c r="AK120" s="352" t="s">
        <v>835</v>
      </c>
      <c r="AL120" s="352" t="s">
        <v>660</v>
      </c>
      <c r="AM120" s="352" t="s">
        <v>3130</v>
      </c>
      <c r="AS120" s="352">
        <v>0</v>
      </c>
      <c r="AT120" s="352">
        <v>0.68270129999999996</v>
      </c>
      <c r="AW120" s="352" t="s">
        <v>3131</v>
      </c>
    </row>
    <row r="121" spans="1:49">
      <c r="A121" s="352" t="s">
        <v>968</v>
      </c>
      <c r="B121" s="352" t="s">
        <v>2997</v>
      </c>
      <c r="C121" s="352">
        <v>31</v>
      </c>
      <c r="D121" s="352" t="s">
        <v>3129</v>
      </c>
      <c r="E121" s="352" t="s">
        <v>419</v>
      </c>
      <c r="F121" s="352">
        <v>0.85299999999999998</v>
      </c>
      <c r="H121" s="352">
        <v>9907</v>
      </c>
      <c r="I121" s="352">
        <v>0</v>
      </c>
      <c r="O121" s="352">
        <v>181.547</v>
      </c>
      <c r="P121" s="352">
        <v>180.19399999999999</v>
      </c>
      <c r="S121" s="352" t="s">
        <v>619</v>
      </c>
      <c r="T121" s="352">
        <v>0</v>
      </c>
      <c r="U121" s="352" t="s">
        <v>620</v>
      </c>
      <c r="V121" s="352" t="s">
        <v>1083</v>
      </c>
      <c r="X121" s="352" t="s">
        <v>1083</v>
      </c>
      <c r="Y121" s="352">
        <v>2</v>
      </c>
      <c r="Z121" s="352">
        <v>53.5</v>
      </c>
      <c r="AA121" s="352">
        <v>78.599999999999994</v>
      </c>
      <c r="AB121" s="352">
        <v>25.2</v>
      </c>
      <c r="AC121" s="352">
        <v>1.353</v>
      </c>
      <c r="AG121" s="352">
        <v>6758</v>
      </c>
      <c r="AK121" s="352" t="s">
        <v>896</v>
      </c>
      <c r="AL121" s="352" t="s">
        <v>663</v>
      </c>
      <c r="AM121" s="352" t="s">
        <v>1692</v>
      </c>
      <c r="AS121" s="352">
        <v>1</v>
      </c>
      <c r="AT121" s="352">
        <v>0.68239700000000003</v>
      </c>
      <c r="AW121" s="352" t="s">
        <v>3131</v>
      </c>
    </row>
    <row r="122" spans="1:49">
      <c r="A122" s="352" t="s">
        <v>970</v>
      </c>
      <c r="B122" s="352" t="s">
        <v>2997</v>
      </c>
      <c r="C122" s="352">
        <v>31</v>
      </c>
      <c r="D122" s="352" t="s">
        <v>3129</v>
      </c>
      <c r="E122" s="352" t="s">
        <v>419</v>
      </c>
      <c r="F122" s="352">
        <v>0.85299999999999998</v>
      </c>
      <c r="G122" s="352" t="s">
        <v>630</v>
      </c>
      <c r="H122" s="352">
        <v>1457</v>
      </c>
      <c r="I122" s="352">
        <v>5.89</v>
      </c>
      <c r="N122" s="352">
        <v>5.8083174</v>
      </c>
      <c r="O122" s="352">
        <v>29.015999999999998</v>
      </c>
      <c r="P122" s="352">
        <v>28.797999999999998</v>
      </c>
      <c r="S122" s="352" t="s">
        <v>619</v>
      </c>
      <c r="T122" s="352">
        <v>0</v>
      </c>
      <c r="U122" s="352" t="s">
        <v>620</v>
      </c>
      <c r="V122" s="352" t="s">
        <v>1083</v>
      </c>
      <c r="X122" s="352" t="s">
        <v>1083</v>
      </c>
      <c r="Y122" s="352">
        <v>3</v>
      </c>
      <c r="Z122" s="352">
        <v>83.7</v>
      </c>
      <c r="AA122" s="352">
        <v>142.80000000000001</v>
      </c>
      <c r="AB122" s="352">
        <v>59.1</v>
      </c>
      <c r="AC122" s="352">
        <v>0.217</v>
      </c>
      <c r="AG122" s="352">
        <v>1001</v>
      </c>
      <c r="AK122" s="352" t="s">
        <v>2294</v>
      </c>
      <c r="AL122" s="352" t="s">
        <v>1489</v>
      </c>
      <c r="AM122" s="352" t="s">
        <v>3132</v>
      </c>
      <c r="AS122" s="352">
        <v>0</v>
      </c>
      <c r="AT122" s="352">
        <v>0.68641620000000003</v>
      </c>
      <c r="AW122" s="352" t="s">
        <v>3131</v>
      </c>
    </row>
    <row r="123" spans="1:49">
      <c r="A123" s="352" t="s">
        <v>972</v>
      </c>
      <c r="B123" s="352" t="s">
        <v>2997</v>
      </c>
      <c r="C123" s="352">
        <v>31</v>
      </c>
      <c r="D123" s="352" t="s">
        <v>3129</v>
      </c>
      <c r="E123" s="352" t="s">
        <v>419</v>
      </c>
      <c r="F123" s="352">
        <v>0.85299999999999998</v>
      </c>
      <c r="G123" s="352" t="s">
        <v>634</v>
      </c>
      <c r="J123" s="352">
        <v>5483</v>
      </c>
      <c r="K123" s="352">
        <v>15.311</v>
      </c>
      <c r="N123" s="352">
        <v>56.482864999999997</v>
      </c>
      <c r="O123" s="352">
        <v>150.62299999999999</v>
      </c>
      <c r="Q123" s="352">
        <v>148.21700000000001</v>
      </c>
      <c r="S123" s="352" t="s">
        <v>635</v>
      </c>
      <c r="T123" s="352">
        <v>89</v>
      </c>
      <c r="U123" s="352" t="s">
        <v>620</v>
      </c>
      <c r="V123" s="352" t="s">
        <v>1083</v>
      </c>
      <c r="X123" s="352" t="s">
        <v>1083</v>
      </c>
      <c r="Y123" s="352">
        <v>4</v>
      </c>
      <c r="Z123" s="352">
        <v>201.3</v>
      </c>
      <c r="AA123" s="352">
        <v>291.2</v>
      </c>
      <c r="AB123" s="352">
        <v>89.9</v>
      </c>
      <c r="AD123" s="352">
        <v>1.782</v>
      </c>
      <c r="AE123" s="352">
        <v>0.624</v>
      </c>
      <c r="AH123" s="352">
        <v>6663</v>
      </c>
      <c r="AI123" s="352">
        <v>7701</v>
      </c>
      <c r="AN123" s="352" t="s">
        <v>642</v>
      </c>
      <c r="AO123" s="352" t="s">
        <v>722</v>
      </c>
      <c r="AP123" s="352" t="s">
        <v>3133</v>
      </c>
      <c r="AS123" s="352">
        <v>0</v>
      </c>
      <c r="AU123" s="352">
        <v>1.2022466999999999</v>
      </c>
      <c r="AW123" s="352" t="s">
        <v>3131</v>
      </c>
    </row>
    <row r="124" spans="1:49">
      <c r="A124" s="352" t="s">
        <v>976</v>
      </c>
      <c r="B124" s="352" t="s">
        <v>2997</v>
      </c>
      <c r="C124" s="352">
        <v>31</v>
      </c>
      <c r="D124" s="352" t="s">
        <v>3129</v>
      </c>
      <c r="E124" s="352" t="s">
        <v>419</v>
      </c>
      <c r="F124" s="352">
        <v>0.85299999999999998</v>
      </c>
      <c r="J124" s="352">
        <v>6265</v>
      </c>
      <c r="K124" s="352">
        <v>-10.863</v>
      </c>
      <c r="O124" s="352">
        <v>178.477</v>
      </c>
      <c r="Q124" s="352">
        <v>175.684</v>
      </c>
      <c r="S124" s="352" t="s">
        <v>635</v>
      </c>
      <c r="T124" s="352">
        <v>89</v>
      </c>
      <c r="U124" s="352" t="s">
        <v>620</v>
      </c>
      <c r="V124" s="352" t="s">
        <v>1083</v>
      </c>
      <c r="X124" s="352" t="s">
        <v>1083</v>
      </c>
      <c r="Y124" s="352">
        <v>5</v>
      </c>
      <c r="Z124" s="352">
        <v>438.4</v>
      </c>
      <c r="AA124" s="352">
        <v>473.6</v>
      </c>
      <c r="AB124" s="352">
        <v>35.200000000000003</v>
      </c>
      <c r="AD124" s="352">
        <v>2.0609999999999999</v>
      </c>
      <c r="AE124" s="352">
        <v>0.73199999999999998</v>
      </c>
      <c r="AH124" s="352">
        <v>7346</v>
      </c>
      <c r="AI124" s="352">
        <v>8700</v>
      </c>
      <c r="AN124" s="352" t="s">
        <v>736</v>
      </c>
      <c r="AO124" s="352" t="s">
        <v>667</v>
      </c>
      <c r="AP124" s="352" t="s">
        <v>2099</v>
      </c>
      <c r="AS124" s="352">
        <v>0</v>
      </c>
      <c r="AU124" s="352">
        <v>1.1729342</v>
      </c>
      <c r="AW124" s="352" t="s">
        <v>3131</v>
      </c>
    </row>
    <row r="125" spans="1:49">
      <c r="A125" s="352" t="s">
        <v>978</v>
      </c>
      <c r="B125" s="352" t="s">
        <v>2997</v>
      </c>
      <c r="C125" s="352">
        <v>31</v>
      </c>
      <c r="D125" s="352" t="s">
        <v>3129</v>
      </c>
      <c r="E125" s="352" t="s">
        <v>419</v>
      </c>
      <c r="F125" s="352">
        <v>0.85299999999999998</v>
      </c>
      <c r="J125" s="352">
        <v>6258</v>
      </c>
      <c r="K125" s="352">
        <v>-11.5</v>
      </c>
      <c r="O125" s="352">
        <v>178.923</v>
      </c>
      <c r="Q125" s="352">
        <v>176.125</v>
      </c>
      <c r="S125" s="352" t="s">
        <v>635</v>
      </c>
      <c r="T125" s="352">
        <v>89</v>
      </c>
      <c r="U125" s="352" t="s">
        <v>620</v>
      </c>
      <c r="V125" s="352" t="s">
        <v>1083</v>
      </c>
      <c r="X125" s="352" t="s">
        <v>1083</v>
      </c>
      <c r="Y125" s="352">
        <v>6</v>
      </c>
      <c r="Z125" s="352">
        <v>488.1</v>
      </c>
      <c r="AA125" s="352">
        <v>523.29999999999995</v>
      </c>
      <c r="AB125" s="352">
        <v>35.200000000000003</v>
      </c>
      <c r="AD125" s="352">
        <v>2.0649999999999999</v>
      </c>
      <c r="AE125" s="352">
        <v>0.73299999999999998</v>
      </c>
      <c r="AH125" s="352">
        <v>7334</v>
      </c>
      <c r="AI125" s="352">
        <v>8684</v>
      </c>
      <c r="AN125" s="352" t="s">
        <v>736</v>
      </c>
      <c r="AO125" s="352" t="s">
        <v>722</v>
      </c>
      <c r="AP125" s="352" t="s">
        <v>3134</v>
      </c>
      <c r="AS125" s="352">
        <v>1</v>
      </c>
      <c r="AU125" s="352">
        <v>1.1721995999999999</v>
      </c>
      <c r="AW125" s="352" t="s">
        <v>3131</v>
      </c>
    </row>
    <row r="126" spans="1:49">
      <c r="A126" s="352" t="s">
        <v>981</v>
      </c>
      <c r="B126" s="352" t="s">
        <v>2997</v>
      </c>
      <c r="C126" s="352">
        <v>32</v>
      </c>
      <c r="D126" s="352" t="s">
        <v>3129</v>
      </c>
      <c r="E126" s="352" t="s">
        <v>419</v>
      </c>
      <c r="F126" s="352">
        <v>0.85299999999999998</v>
      </c>
      <c r="L126" s="352">
        <v>21930</v>
      </c>
      <c r="M126" s="352">
        <v>9.6</v>
      </c>
      <c r="O126" s="352">
        <v>127.342</v>
      </c>
      <c r="R126" s="352">
        <v>121.27</v>
      </c>
      <c r="S126" s="352" t="s">
        <v>645</v>
      </c>
      <c r="T126" s="352">
        <v>0</v>
      </c>
      <c r="U126" s="352" t="s">
        <v>646</v>
      </c>
      <c r="V126" s="352" t="s">
        <v>673</v>
      </c>
      <c r="X126" s="352" t="s">
        <v>675</v>
      </c>
      <c r="Y126" s="352">
        <v>1</v>
      </c>
      <c r="Z126" s="352">
        <v>29.7</v>
      </c>
      <c r="AA126" s="352">
        <v>83</v>
      </c>
      <c r="AB126" s="352">
        <v>53.3</v>
      </c>
      <c r="AF126" s="352">
        <v>6.0720000000000001</v>
      </c>
      <c r="AJ126" s="352">
        <v>4382</v>
      </c>
      <c r="AQ126" s="352" t="s">
        <v>1294</v>
      </c>
      <c r="AR126" s="352" t="s">
        <v>2798</v>
      </c>
      <c r="AS126" s="352">
        <v>1</v>
      </c>
      <c r="AV126" s="352">
        <v>5.0067371999999999</v>
      </c>
      <c r="AW126" s="352" t="s">
        <v>3135</v>
      </c>
    </row>
    <row r="127" spans="1:49">
      <c r="A127" s="352" t="s">
        <v>470</v>
      </c>
      <c r="B127" s="352" t="s">
        <v>2997</v>
      </c>
      <c r="C127" s="352">
        <v>32</v>
      </c>
      <c r="D127" s="352" t="s">
        <v>3129</v>
      </c>
      <c r="E127" s="352" t="s">
        <v>419</v>
      </c>
      <c r="F127" s="352">
        <v>0.85299999999999998</v>
      </c>
      <c r="G127" s="352" t="s">
        <v>764</v>
      </c>
      <c r="L127" s="352">
        <v>2846</v>
      </c>
      <c r="M127" s="352">
        <v>-2.8919999999999999</v>
      </c>
      <c r="O127" s="352">
        <v>4.968</v>
      </c>
      <c r="R127" s="352">
        <v>4.7329999999999997</v>
      </c>
      <c r="S127" s="352" t="s">
        <v>645</v>
      </c>
      <c r="T127" s="352">
        <v>0</v>
      </c>
      <c r="U127" s="352" t="s">
        <v>646</v>
      </c>
      <c r="V127" s="352" t="s">
        <v>673</v>
      </c>
      <c r="X127" s="352" t="s">
        <v>675</v>
      </c>
      <c r="Y127" s="352">
        <v>2</v>
      </c>
      <c r="Z127" s="352">
        <v>230.5</v>
      </c>
      <c r="AA127" s="352">
        <v>258.7</v>
      </c>
      <c r="AB127" s="352">
        <v>28.2</v>
      </c>
      <c r="AF127" s="352">
        <v>0.23400000000000001</v>
      </c>
      <c r="AJ127" s="352">
        <v>578</v>
      </c>
      <c r="AQ127" s="352" t="s">
        <v>1682</v>
      </c>
      <c r="AR127" s="352" t="s">
        <v>3136</v>
      </c>
      <c r="AS127" s="352">
        <v>0</v>
      </c>
      <c r="AV127" s="352">
        <v>4.9498994999999999</v>
      </c>
      <c r="AW127" s="352" t="s">
        <v>3135</v>
      </c>
    </row>
    <row r="128" spans="1:49">
      <c r="A128" s="352" t="s">
        <v>987</v>
      </c>
      <c r="B128" s="352" t="s">
        <v>2997</v>
      </c>
      <c r="C128" s="352">
        <v>32</v>
      </c>
      <c r="D128" s="352" t="s">
        <v>3129</v>
      </c>
      <c r="E128" s="352" t="s">
        <v>419</v>
      </c>
      <c r="F128" s="352">
        <v>0.85299999999999998</v>
      </c>
      <c r="L128" s="352">
        <v>21756</v>
      </c>
      <c r="M128" s="352">
        <v>9.657</v>
      </c>
      <c r="O128" s="352">
        <v>124.52800000000001</v>
      </c>
      <c r="R128" s="352">
        <v>118.59</v>
      </c>
      <c r="S128" s="352" t="s">
        <v>645</v>
      </c>
      <c r="T128" s="352">
        <v>0</v>
      </c>
      <c r="U128" s="352" t="s">
        <v>646</v>
      </c>
      <c r="V128" s="352" t="s">
        <v>673</v>
      </c>
      <c r="X128" s="352" t="s">
        <v>675</v>
      </c>
      <c r="Y128" s="352">
        <v>3</v>
      </c>
      <c r="Z128" s="352">
        <v>412.8</v>
      </c>
      <c r="AA128" s="352">
        <v>464.6</v>
      </c>
      <c r="AB128" s="352">
        <v>51.8</v>
      </c>
      <c r="AF128" s="352">
        <v>5.9379999999999997</v>
      </c>
      <c r="AJ128" s="352">
        <v>4346</v>
      </c>
      <c r="AQ128" s="352" t="s">
        <v>747</v>
      </c>
      <c r="AR128" s="352" t="s">
        <v>2842</v>
      </c>
      <c r="AS128" s="352">
        <v>0</v>
      </c>
      <c r="AV128" s="352">
        <v>5.0069948000000002</v>
      </c>
      <c r="AW128" s="352" t="s">
        <v>3135</v>
      </c>
    </row>
    <row r="129" spans="1:49">
      <c r="A129" s="352" t="s">
        <v>990</v>
      </c>
      <c r="B129" s="352" t="s">
        <v>2997</v>
      </c>
      <c r="C129" s="352">
        <v>33</v>
      </c>
      <c r="D129" s="352" t="s">
        <v>3137</v>
      </c>
      <c r="E129" s="352" t="s">
        <v>420</v>
      </c>
      <c r="F129" s="352">
        <v>0.78700000000000003</v>
      </c>
      <c r="H129" s="352">
        <v>9914</v>
      </c>
      <c r="I129" s="352">
        <v>0.42399999999999999</v>
      </c>
      <c r="O129" s="352">
        <v>180.97300000000001</v>
      </c>
      <c r="P129" s="352">
        <v>179.624</v>
      </c>
      <c r="S129" s="352" t="s">
        <v>619</v>
      </c>
      <c r="T129" s="352">
        <v>0</v>
      </c>
      <c r="U129" s="352" t="s">
        <v>620</v>
      </c>
      <c r="V129" s="352" t="s">
        <v>1105</v>
      </c>
      <c r="X129" s="352" t="s">
        <v>1105</v>
      </c>
      <c r="Y129" s="352">
        <v>1</v>
      </c>
      <c r="Z129" s="352">
        <v>13.2</v>
      </c>
      <c r="AA129" s="352">
        <v>39</v>
      </c>
      <c r="AB129" s="352">
        <v>25.8</v>
      </c>
      <c r="AC129" s="352">
        <v>1.3480000000000001</v>
      </c>
      <c r="AG129" s="352">
        <v>6763</v>
      </c>
      <c r="AK129" s="352" t="s">
        <v>1298</v>
      </c>
      <c r="AL129" s="352" t="s">
        <v>928</v>
      </c>
      <c r="AM129" s="352" t="s">
        <v>2009</v>
      </c>
      <c r="AS129" s="352">
        <v>0</v>
      </c>
      <c r="AT129" s="352">
        <v>0.68247599999999997</v>
      </c>
      <c r="AW129" s="352" t="s">
        <v>3138</v>
      </c>
    </row>
    <row r="130" spans="1:49">
      <c r="A130" s="352" t="s">
        <v>993</v>
      </c>
      <c r="B130" s="352" t="s">
        <v>2997</v>
      </c>
      <c r="C130" s="352">
        <v>33</v>
      </c>
      <c r="D130" s="352" t="s">
        <v>3137</v>
      </c>
      <c r="E130" s="352" t="s">
        <v>420</v>
      </c>
      <c r="F130" s="352">
        <v>0.78700000000000003</v>
      </c>
      <c r="H130" s="352">
        <v>9914</v>
      </c>
      <c r="I130" s="352">
        <v>0</v>
      </c>
      <c r="O130" s="352">
        <v>181.89699999999999</v>
      </c>
      <c r="P130" s="352">
        <v>180.542</v>
      </c>
      <c r="S130" s="352" t="s">
        <v>619</v>
      </c>
      <c r="T130" s="352">
        <v>0</v>
      </c>
      <c r="U130" s="352" t="s">
        <v>620</v>
      </c>
      <c r="V130" s="352" t="s">
        <v>1105</v>
      </c>
      <c r="X130" s="352" t="s">
        <v>1105</v>
      </c>
      <c r="Y130" s="352">
        <v>2</v>
      </c>
      <c r="Z130" s="352">
        <v>53.5</v>
      </c>
      <c r="AA130" s="352">
        <v>78.599999999999994</v>
      </c>
      <c r="AB130" s="352">
        <v>25.2</v>
      </c>
      <c r="AC130" s="352">
        <v>1.355</v>
      </c>
      <c r="AG130" s="352">
        <v>6761</v>
      </c>
      <c r="AK130" s="352" t="s">
        <v>1267</v>
      </c>
      <c r="AL130" s="352" t="s">
        <v>908</v>
      </c>
      <c r="AM130" s="352" t="s">
        <v>3139</v>
      </c>
      <c r="AS130" s="352">
        <v>1</v>
      </c>
      <c r="AT130" s="352">
        <v>0.68218670000000003</v>
      </c>
      <c r="AW130" s="352" t="s">
        <v>3138</v>
      </c>
    </row>
    <row r="131" spans="1:49">
      <c r="A131" s="352" t="s">
        <v>995</v>
      </c>
      <c r="B131" s="352" t="s">
        <v>2997</v>
      </c>
      <c r="C131" s="352">
        <v>33</v>
      </c>
      <c r="D131" s="352" t="s">
        <v>3137</v>
      </c>
      <c r="E131" s="352" t="s">
        <v>420</v>
      </c>
      <c r="F131" s="352">
        <v>0.78700000000000003</v>
      </c>
      <c r="G131" s="352" t="s">
        <v>630</v>
      </c>
      <c r="H131" s="352">
        <v>1893</v>
      </c>
      <c r="I131" s="352">
        <v>1.9910000000000001</v>
      </c>
      <c r="N131" s="352">
        <v>8.1926357000000003</v>
      </c>
      <c r="O131" s="352">
        <v>37.76</v>
      </c>
      <c r="P131" s="352">
        <v>37.478000000000002</v>
      </c>
      <c r="S131" s="352" t="s">
        <v>619</v>
      </c>
      <c r="T131" s="352">
        <v>0</v>
      </c>
      <c r="U131" s="352" t="s">
        <v>620</v>
      </c>
      <c r="V131" s="352" t="s">
        <v>1105</v>
      </c>
      <c r="X131" s="352" t="s">
        <v>1105</v>
      </c>
      <c r="Y131" s="352">
        <v>3</v>
      </c>
      <c r="Z131" s="352">
        <v>83.7</v>
      </c>
      <c r="AA131" s="352">
        <v>144.69999999999999</v>
      </c>
      <c r="AB131" s="352">
        <v>61</v>
      </c>
      <c r="AC131" s="352">
        <v>0.28199999999999997</v>
      </c>
      <c r="AG131" s="352">
        <v>1294</v>
      </c>
      <c r="AK131" s="352" t="s">
        <v>3140</v>
      </c>
      <c r="AL131" s="352" t="s">
        <v>1404</v>
      </c>
      <c r="AM131" s="352" t="s">
        <v>3141</v>
      </c>
      <c r="AS131" s="352">
        <v>0</v>
      </c>
      <c r="AT131" s="352">
        <v>0.68354470000000001</v>
      </c>
      <c r="AW131" s="352" t="s">
        <v>3138</v>
      </c>
    </row>
    <row r="132" spans="1:49">
      <c r="A132" s="352" t="s">
        <v>997</v>
      </c>
      <c r="B132" s="352" t="s">
        <v>2997</v>
      </c>
      <c r="C132" s="352">
        <v>33</v>
      </c>
      <c r="D132" s="352" t="s">
        <v>3137</v>
      </c>
      <c r="E132" s="352" t="s">
        <v>420</v>
      </c>
      <c r="F132" s="352">
        <v>0.78700000000000003</v>
      </c>
      <c r="G132" s="352" t="s">
        <v>634</v>
      </c>
      <c r="J132" s="352">
        <v>6290</v>
      </c>
      <c r="K132" s="352">
        <v>5.2850000000000001</v>
      </c>
      <c r="N132" s="352">
        <v>72.250957499999998</v>
      </c>
      <c r="O132" s="352">
        <v>177.76400000000001</v>
      </c>
      <c r="Q132" s="352">
        <v>174.94399999999999</v>
      </c>
      <c r="S132" s="352" t="s">
        <v>635</v>
      </c>
      <c r="T132" s="352">
        <v>89</v>
      </c>
      <c r="U132" s="352" t="s">
        <v>620</v>
      </c>
      <c r="V132" s="352" t="s">
        <v>1105</v>
      </c>
      <c r="X132" s="352" t="s">
        <v>1105</v>
      </c>
      <c r="Y132" s="352">
        <v>4</v>
      </c>
      <c r="Z132" s="352">
        <v>200.7</v>
      </c>
      <c r="AA132" s="352">
        <v>293.10000000000002</v>
      </c>
      <c r="AB132" s="352">
        <v>92.5</v>
      </c>
      <c r="AD132" s="352">
        <v>2.0840000000000001</v>
      </c>
      <c r="AE132" s="352">
        <v>0.73599999999999999</v>
      </c>
      <c r="AH132" s="352">
        <v>7578</v>
      </c>
      <c r="AI132" s="352">
        <v>8829</v>
      </c>
      <c r="AN132" s="352" t="s">
        <v>642</v>
      </c>
      <c r="AO132" s="352" t="s">
        <v>643</v>
      </c>
      <c r="AP132" s="352" t="s">
        <v>2087</v>
      </c>
      <c r="AS132" s="352">
        <v>0</v>
      </c>
      <c r="AU132" s="352">
        <v>1.1911187000000001</v>
      </c>
      <c r="AW132" s="352" t="s">
        <v>3138</v>
      </c>
    </row>
    <row r="133" spans="1:49">
      <c r="A133" s="352" t="s">
        <v>999</v>
      </c>
      <c r="B133" s="352" t="s">
        <v>2997</v>
      </c>
      <c r="C133" s="352">
        <v>33</v>
      </c>
      <c r="D133" s="352" t="s">
        <v>3137</v>
      </c>
      <c r="E133" s="352" t="s">
        <v>420</v>
      </c>
      <c r="F133" s="352">
        <v>0.78700000000000003</v>
      </c>
      <c r="J133" s="352">
        <v>6281</v>
      </c>
      <c r="K133" s="352">
        <v>-10.917</v>
      </c>
      <c r="O133" s="352">
        <v>179.00700000000001</v>
      </c>
      <c r="Q133" s="352">
        <v>176.20599999999999</v>
      </c>
      <c r="S133" s="352" t="s">
        <v>635</v>
      </c>
      <c r="T133" s="352">
        <v>89</v>
      </c>
      <c r="U133" s="352" t="s">
        <v>620</v>
      </c>
      <c r="V133" s="352" t="s">
        <v>1105</v>
      </c>
      <c r="X133" s="352" t="s">
        <v>1105</v>
      </c>
      <c r="Y133" s="352">
        <v>5</v>
      </c>
      <c r="Z133" s="352">
        <v>438.4</v>
      </c>
      <c r="AA133" s="352">
        <v>473.6</v>
      </c>
      <c r="AB133" s="352">
        <v>35.200000000000003</v>
      </c>
      <c r="AD133" s="352">
        <v>2.0670000000000002</v>
      </c>
      <c r="AE133" s="352">
        <v>0.73399999999999999</v>
      </c>
      <c r="AH133" s="352">
        <v>7364</v>
      </c>
      <c r="AI133" s="352">
        <v>8719</v>
      </c>
      <c r="AN133" s="352" t="s">
        <v>639</v>
      </c>
      <c r="AO133" s="352" t="s">
        <v>2236</v>
      </c>
      <c r="AP133" s="352" t="s">
        <v>2101</v>
      </c>
      <c r="AS133" s="352">
        <v>0</v>
      </c>
      <c r="AU133" s="352">
        <v>1.1728433</v>
      </c>
      <c r="AW133" s="352" t="s">
        <v>3138</v>
      </c>
    </row>
    <row r="134" spans="1:49">
      <c r="A134" s="352" t="s">
        <v>1002</v>
      </c>
      <c r="B134" s="352" t="s">
        <v>2997</v>
      </c>
      <c r="C134" s="352">
        <v>33</v>
      </c>
      <c r="D134" s="352" t="s">
        <v>3137</v>
      </c>
      <c r="E134" s="352" t="s">
        <v>420</v>
      </c>
      <c r="F134" s="352">
        <v>0.78700000000000003</v>
      </c>
      <c r="J134" s="352">
        <v>6256</v>
      </c>
      <c r="K134" s="352">
        <v>-11.5</v>
      </c>
      <c r="O134" s="352">
        <v>179.36199999999999</v>
      </c>
      <c r="Q134" s="352">
        <v>176.55699999999999</v>
      </c>
      <c r="S134" s="352" t="s">
        <v>635</v>
      </c>
      <c r="T134" s="352">
        <v>89</v>
      </c>
      <c r="U134" s="352" t="s">
        <v>620</v>
      </c>
      <c r="V134" s="352" t="s">
        <v>1105</v>
      </c>
      <c r="X134" s="352" t="s">
        <v>1105</v>
      </c>
      <c r="Y134" s="352">
        <v>6</v>
      </c>
      <c r="Z134" s="352">
        <v>488.1</v>
      </c>
      <c r="AA134" s="352">
        <v>523.29999999999995</v>
      </c>
      <c r="AB134" s="352">
        <v>35.200000000000003</v>
      </c>
      <c r="AD134" s="352">
        <v>2.0699999999999998</v>
      </c>
      <c r="AE134" s="352">
        <v>0.73499999999999999</v>
      </c>
      <c r="AH134" s="352">
        <v>7332</v>
      </c>
      <c r="AI134" s="352">
        <v>8686</v>
      </c>
      <c r="AN134" s="352" t="s">
        <v>639</v>
      </c>
      <c r="AO134" s="352" t="s">
        <v>640</v>
      </c>
      <c r="AP134" s="352" t="s">
        <v>758</v>
      </c>
      <c r="AS134" s="352">
        <v>1</v>
      </c>
      <c r="AU134" s="352">
        <v>1.1721695999999999</v>
      </c>
      <c r="AW134" s="352" t="s">
        <v>3138</v>
      </c>
    </row>
    <row r="135" spans="1:49">
      <c r="A135" s="352" t="s">
        <v>1004</v>
      </c>
      <c r="B135" s="352" t="s">
        <v>2997</v>
      </c>
      <c r="C135" s="352">
        <v>34</v>
      </c>
      <c r="D135" s="352" t="s">
        <v>3137</v>
      </c>
      <c r="E135" s="352" t="s">
        <v>420</v>
      </c>
      <c r="F135" s="352">
        <v>0.78700000000000003</v>
      </c>
      <c r="L135" s="352">
        <v>21941</v>
      </c>
      <c r="M135" s="352">
        <v>9.6</v>
      </c>
      <c r="O135" s="352">
        <v>127.69</v>
      </c>
      <c r="R135" s="352">
        <v>121.601</v>
      </c>
      <c r="S135" s="352" t="s">
        <v>645</v>
      </c>
      <c r="T135" s="352">
        <v>0</v>
      </c>
      <c r="U135" s="352" t="s">
        <v>646</v>
      </c>
      <c r="V135" s="352" t="s">
        <v>673</v>
      </c>
      <c r="X135" s="352" t="s">
        <v>675</v>
      </c>
      <c r="Y135" s="352">
        <v>1</v>
      </c>
      <c r="Z135" s="352">
        <v>29.7</v>
      </c>
      <c r="AA135" s="352">
        <v>82.8</v>
      </c>
      <c r="AB135" s="352">
        <v>53.1</v>
      </c>
      <c r="AF135" s="352">
        <v>6.0890000000000004</v>
      </c>
      <c r="AJ135" s="352">
        <v>4384</v>
      </c>
      <c r="AQ135" s="352" t="s">
        <v>1313</v>
      </c>
      <c r="AR135" s="352" t="s">
        <v>3142</v>
      </c>
      <c r="AS135" s="352">
        <v>1</v>
      </c>
      <c r="AV135" s="352">
        <v>5.0072270000000003</v>
      </c>
      <c r="AW135" s="352" t="s">
        <v>3143</v>
      </c>
    </row>
    <row r="136" spans="1:49">
      <c r="A136" s="352" t="s">
        <v>1008</v>
      </c>
      <c r="B136" s="352" t="s">
        <v>2997</v>
      </c>
      <c r="C136" s="352">
        <v>34</v>
      </c>
      <c r="D136" s="352" t="s">
        <v>3137</v>
      </c>
      <c r="E136" s="352" t="s">
        <v>420</v>
      </c>
      <c r="F136" s="352">
        <v>0.78700000000000003</v>
      </c>
      <c r="G136" s="352" t="s">
        <v>764</v>
      </c>
      <c r="L136" s="352">
        <v>2095</v>
      </c>
      <c r="M136" s="352">
        <v>4.7649999999999997</v>
      </c>
      <c r="O136" s="352">
        <v>3.5489999999999999</v>
      </c>
      <c r="R136" s="352">
        <v>3.38</v>
      </c>
      <c r="S136" s="352" t="s">
        <v>645</v>
      </c>
      <c r="T136" s="352">
        <v>0</v>
      </c>
      <c r="U136" s="352" t="s">
        <v>646</v>
      </c>
      <c r="V136" s="352" t="s">
        <v>673</v>
      </c>
      <c r="X136" s="352" t="s">
        <v>675</v>
      </c>
      <c r="Y136" s="352">
        <v>2</v>
      </c>
      <c r="Z136" s="352">
        <v>232.4</v>
      </c>
      <c r="AA136" s="352">
        <v>258.7</v>
      </c>
      <c r="AB136" s="352">
        <v>26.3</v>
      </c>
      <c r="AF136" s="352">
        <v>0.16900000000000001</v>
      </c>
      <c r="AJ136" s="352">
        <v>422</v>
      </c>
      <c r="AQ136" s="352" t="s">
        <v>1255</v>
      </c>
      <c r="AR136" s="352" t="s">
        <v>3144</v>
      </c>
      <c r="AS136" s="352">
        <v>0</v>
      </c>
      <c r="AV136" s="352">
        <v>4.9852270000000001</v>
      </c>
      <c r="AW136" s="352" t="s">
        <v>3143</v>
      </c>
    </row>
    <row r="137" spans="1:49">
      <c r="A137" s="352" t="s">
        <v>1011</v>
      </c>
      <c r="B137" s="352" t="s">
        <v>2997</v>
      </c>
      <c r="C137" s="352">
        <v>34</v>
      </c>
      <c r="D137" s="352" t="s">
        <v>3137</v>
      </c>
      <c r="E137" s="352" t="s">
        <v>420</v>
      </c>
      <c r="F137" s="352">
        <v>0.78700000000000003</v>
      </c>
      <c r="L137" s="352">
        <v>21762</v>
      </c>
      <c r="M137" s="352">
        <v>9.6199999999999992</v>
      </c>
      <c r="O137" s="352">
        <v>124.444</v>
      </c>
      <c r="R137" s="352">
        <v>118.51</v>
      </c>
      <c r="S137" s="352" t="s">
        <v>645</v>
      </c>
      <c r="T137" s="352">
        <v>0</v>
      </c>
      <c r="U137" s="352" t="s">
        <v>646</v>
      </c>
      <c r="V137" s="352" t="s">
        <v>673</v>
      </c>
      <c r="X137" s="352" t="s">
        <v>675</v>
      </c>
      <c r="Y137" s="352">
        <v>3</v>
      </c>
      <c r="Z137" s="352">
        <v>412.8</v>
      </c>
      <c r="AA137" s="352">
        <v>464.6</v>
      </c>
      <c r="AB137" s="352">
        <v>51.8</v>
      </c>
      <c r="AF137" s="352">
        <v>5.9340000000000002</v>
      </c>
      <c r="AJ137" s="352">
        <v>4347</v>
      </c>
      <c r="AQ137" s="352" t="s">
        <v>747</v>
      </c>
      <c r="AR137" s="352" t="s">
        <v>1824</v>
      </c>
      <c r="AS137" s="352">
        <v>0</v>
      </c>
      <c r="AV137" s="352">
        <v>5.0073198000000003</v>
      </c>
      <c r="AW137" s="352" t="s">
        <v>3143</v>
      </c>
    </row>
    <row r="138" spans="1:49">
      <c r="A138" s="352" t="s">
        <v>1014</v>
      </c>
      <c r="B138" s="352" t="s">
        <v>2997</v>
      </c>
      <c r="C138" s="352">
        <v>35</v>
      </c>
      <c r="D138" s="352" t="s">
        <v>3145</v>
      </c>
      <c r="E138" s="352" t="s">
        <v>421</v>
      </c>
      <c r="F138" s="352">
        <v>0.79700000000000004</v>
      </c>
      <c r="H138" s="352">
        <v>9908</v>
      </c>
      <c r="I138" s="352">
        <v>0.43</v>
      </c>
      <c r="O138" s="352">
        <v>181.32499999999999</v>
      </c>
      <c r="P138" s="352">
        <v>179.97399999999999</v>
      </c>
      <c r="S138" s="352" t="s">
        <v>619</v>
      </c>
      <c r="T138" s="352">
        <v>0</v>
      </c>
      <c r="U138" s="352" t="s">
        <v>620</v>
      </c>
      <c r="V138" s="352" t="s">
        <v>1083</v>
      </c>
      <c r="X138" s="352" t="s">
        <v>1083</v>
      </c>
      <c r="Y138" s="352">
        <v>1</v>
      </c>
      <c r="Z138" s="352">
        <v>13.2</v>
      </c>
      <c r="AA138" s="352">
        <v>39</v>
      </c>
      <c r="AB138" s="352">
        <v>25.8</v>
      </c>
      <c r="AC138" s="352">
        <v>1.3520000000000001</v>
      </c>
      <c r="AG138" s="352">
        <v>6762</v>
      </c>
      <c r="AK138" s="352" t="s">
        <v>761</v>
      </c>
      <c r="AL138" s="352" t="s">
        <v>707</v>
      </c>
      <c r="AM138" s="352" t="s">
        <v>3146</v>
      </c>
      <c r="AS138" s="352">
        <v>0</v>
      </c>
      <c r="AT138" s="352">
        <v>0.68272290000000002</v>
      </c>
      <c r="AW138" s="352" t="s">
        <v>3147</v>
      </c>
    </row>
    <row r="139" spans="1:49">
      <c r="A139" s="352" t="s">
        <v>1017</v>
      </c>
      <c r="B139" s="352" t="s">
        <v>2997</v>
      </c>
      <c r="C139" s="352">
        <v>35</v>
      </c>
      <c r="D139" s="352" t="s">
        <v>3145</v>
      </c>
      <c r="E139" s="352" t="s">
        <v>421</v>
      </c>
      <c r="F139" s="352">
        <v>0.79700000000000004</v>
      </c>
      <c r="H139" s="352">
        <v>9896</v>
      </c>
      <c r="I139" s="352">
        <v>0</v>
      </c>
      <c r="O139" s="352">
        <v>181.886</v>
      </c>
      <c r="P139" s="352">
        <v>180.53100000000001</v>
      </c>
      <c r="S139" s="352" t="s">
        <v>619</v>
      </c>
      <c r="T139" s="352">
        <v>0</v>
      </c>
      <c r="U139" s="352" t="s">
        <v>620</v>
      </c>
      <c r="V139" s="352" t="s">
        <v>1083</v>
      </c>
      <c r="X139" s="352" t="s">
        <v>1083</v>
      </c>
      <c r="Y139" s="352">
        <v>2</v>
      </c>
      <c r="Z139" s="352">
        <v>53.5</v>
      </c>
      <c r="AA139" s="352">
        <v>78.599999999999994</v>
      </c>
      <c r="AB139" s="352">
        <v>25.2</v>
      </c>
      <c r="AC139" s="352">
        <v>1.355</v>
      </c>
      <c r="AG139" s="352">
        <v>6751</v>
      </c>
      <c r="AK139" s="352" t="s">
        <v>812</v>
      </c>
      <c r="AL139" s="352" t="s">
        <v>866</v>
      </c>
      <c r="AM139" s="352" t="s">
        <v>3148</v>
      </c>
      <c r="AS139" s="352">
        <v>1</v>
      </c>
      <c r="AT139" s="352">
        <v>0.68242950000000002</v>
      </c>
      <c r="AW139" s="352" t="s">
        <v>3147</v>
      </c>
    </row>
    <row r="140" spans="1:49">
      <c r="A140" s="352" t="s">
        <v>1019</v>
      </c>
      <c r="B140" s="352" t="s">
        <v>2997</v>
      </c>
      <c r="C140" s="352">
        <v>35</v>
      </c>
      <c r="D140" s="352" t="s">
        <v>3145</v>
      </c>
      <c r="E140" s="352" t="s">
        <v>421</v>
      </c>
      <c r="F140" s="352">
        <v>0.79700000000000004</v>
      </c>
      <c r="G140" s="352" t="s">
        <v>630</v>
      </c>
      <c r="H140" s="352">
        <v>2185</v>
      </c>
      <c r="I140" s="352">
        <v>2.3839999999999999</v>
      </c>
      <c r="N140" s="352">
        <v>9.3110364000000008</v>
      </c>
      <c r="O140" s="352">
        <v>43.46</v>
      </c>
      <c r="P140" s="352">
        <v>43.136000000000003</v>
      </c>
      <c r="S140" s="352" t="s">
        <v>619</v>
      </c>
      <c r="T140" s="352">
        <v>0</v>
      </c>
      <c r="U140" s="352" t="s">
        <v>620</v>
      </c>
      <c r="V140" s="352" t="s">
        <v>1083</v>
      </c>
      <c r="X140" s="352" t="s">
        <v>1083</v>
      </c>
      <c r="Y140" s="352">
        <v>3</v>
      </c>
      <c r="Z140" s="352">
        <v>83</v>
      </c>
      <c r="AA140" s="352">
        <v>145.30000000000001</v>
      </c>
      <c r="AB140" s="352">
        <v>62.3</v>
      </c>
      <c r="AC140" s="352">
        <v>0.32500000000000001</v>
      </c>
      <c r="AG140" s="352">
        <v>1495</v>
      </c>
      <c r="AK140" s="352" t="s">
        <v>2656</v>
      </c>
      <c r="AL140" s="352" t="s">
        <v>714</v>
      </c>
      <c r="AM140" s="352" t="s">
        <v>3149</v>
      </c>
      <c r="AS140" s="352">
        <v>0</v>
      </c>
      <c r="AT140" s="352">
        <v>0.68405660000000001</v>
      </c>
      <c r="AW140" s="352" t="s">
        <v>3147</v>
      </c>
    </row>
    <row r="141" spans="1:49">
      <c r="A141" s="352" t="s">
        <v>1021</v>
      </c>
      <c r="B141" s="352" t="s">
        <v>2997</v>
      </c>
      <c r="C141" s="352">
        <v>35</v>
      </c>
      <c r="D141" s="352" t="s">
        <v>3145</v>
      </c>
      <c r="E141" s="352" t="s">
        <v>421</v>
      </c>
      <c r="F141" s="352">
        <v>0.79700000000000004</v>
      </c>
      <c r="G141" s="352" t="s">
        <v>634</v>
      </c>
      <c r="J141" s="352">
        <v>6207</v>
      </c>
      <c r="K141" s="352">
        <v>6.0510000000000002</v>
      </c>
      <c r="N141" s="352">
        <v>70.341495800000004</v>
      </c>
      <c r="O141" s="352">
        <v>175.26499999999999</v>
      </c>
      <c r="Q141" s="352">
        <v>172.48400000000001</v>
      </c>
      <c r="S141" s="352" t="s">
        <v>635</v>
      </c>
      <c r="T141" s="352">
        <v>89</v>
      </c>
      <c r="U141" s="352" t="s">
        <v>620</v>
      </c>
      <c r="V141" s="352" t="s">
        <v>1083</v>
      </c>
      <c r="X141" s="352" t="s">
        <v>1083</v>
      </c>
      <c r="Y141" s="352">
        <v>4</v>
      </c>
      <c r="Z141" s="352">
        <v>200</v>
      </c>
      <c r="AA141" s="352">
        <v>292.5</v>
      </c>
      <c r="AB141" s="352">
        <v>92.5</v>
      </c>
      <c r="AD141" s="352">
        <v>2.056</v>
      </c>
      <c r="AE141" s="352">
        <v>0.72499999999999998</v>
      </c>
      <c r="AH141" s="352">
        <v>7490</v>
      </c>
      <c r="AI141" s="352">
        <v>8712</v>
      </c>
      <c r="AN141" s="352" t="s">
        <v>832</v>
      </c>
      <c r="AO141" s="352" t="s">
        <v>667</v>
      </c>
      <c r="AP141" s="352" t="s">
        <v>3150</v>
      </c>
      <c r="AS141" s="352">
        <v>0</v>
      </c>
      <c r="AU141" s="352">
        <v>1.1919396</v>
      </c>
      <c r="AW141" s="352" t="s">
        <v>3147</v>
      </c>
    </row>
    <row r="142" spans="1:49">
      <c r="A142" s="352" t="s">
        <v>1023</v>
      </c>
      <c r="B142" s="352" t="s">
        <v>2997</v>
      </c>
      <c r="C142" s="352">
        <v>35</v>
      </c>
      <c r="D142" s="352" t="s">
        <v>3145</v>
      </c>
      <c r="E142" s="352" t="s">
        <v>421</v>
      </c>
      <c r="F142" s="352">
        <v>0.79700000000000004</v>
      </c>
      <c r="J142" s="352">
        <v>6283</v>
      </c>
      <c r="K142" s="352">
        <v>-10.914999999999999</v>
      </c>
      <c r="O142" s="352">
        <v>179.249</v>
      </c>
      <c r="Q142" s="352">
        <v>176.44499999999999</v>
      </c>
      <c r="S142" s="352" t="s">
        <v>635</v>
      </c>
      <c r="T142" s="352">
        <v>89</v>
      </c>
      <c r="U142" s="352" t="s">
        <v>620</v>
      </c>
      <c r="V142" s="352" t="s">
        <v>1083</v>
      </c>
      <c r="X142" s="352" t="s">
        <v>1083</v>
      </c>
      <c r="Y142" s="352">
        <v>5</v>
      </c>
      <c r="Z142" s="352">
        <v>438.4</v>
      </c>
      <c r="AA142" s="352">
        <v>473.6</v>
      </c>
      <c r="AB142" s="352">
        <v>35.200000000000003</v>
      </c>
      <c r="AD142" s="352">
        <v>2.069</v>
      </c>
      <c r="AE142" s="352">
        <v>0.73499999999999999</v>
      </c>
      <c r="AH142" s="352">
        <v>7366</v>
      </c>
      <c r="AI142" s="352">
        <v>8725</v>
      </c>
      <c r="AN142" s="352" t="s">
        <v>719</v>
      </c>
      <c r="AO142" s="352" t="s">
        <v>640</v>
      </c>
      <c r="AP142" s="352" t="s">
        <v>913</v>
      </c>
      <c r="AS142" s="352">
        <v>0</v>
      </c>
      <c r="AU142" s="352">
        <v>1.1728278000000001</v>
      </c>
      <c r="AW142" s="352" t="s">
        <v>3147</v>
      </c>
    </row>
    <row r="143" spans="1:49">
      <c r="A143" s="352" t="s">
        <v>1025</v>
      </c>
      <c r="B143" s="352" t="s">
        <v>2997</v>
      </c>
      <c r="C143" s="352">
        <v>35</v>
      </c>
      <c r="D143" s="352" t="s">
        <v>3145</v>
      </c>
      <c r="E143" s="352" t="s">
        <v>421</v>
      </c>
      <c r="F143" s="352">
        <v>0.79700000000000004</v>
      </c>
      <c r="J143" s="352">
        <v>6263</v>
      </c>
      <c r="K143" s="352">
        <v>-11.5</v>
      </c>
      <c r="O143" s="352">
        <v>179.21</v>
      </c>
      <c r="Q143" s="352">
        <v>176.40799999999999</v>
      </c>
      <c r="S143" s="352" t="s">
        <v>635</v>
      </c>
      <c r="T143" s="352">
        <v>89</v>
      </c>
      <c r="U143" s="352" t="s">
        <v>620</v>
      </c>
      <c r="V143" s="352" t="s">
        <v>1083</v>
      </c>
      <c r="X143" s="352" t="s">
        <v>1083</v>
      </c>
      <c r="Y143" s="352">
        <v>6</v>
      </c>
      <c r="Z143" s="352">
        <v>488.1</v>
      </c>
      <c r="AA143" s="352">
        <v>523.29999999999995</v>
      </c>
      <c r="AB143" s="352">
        <v>35.200000000000003</v>
      </c>
      <c r="AD143" s="352">
        <v>2.0680000000000001</v>
      </c>
      <c r="AE143" s="352">
        <v>0.73499999999999999</v>
      </c>
      <c r="AH143" s="352">
        <v>7341</v>
      </c>
      <c r="AI143" s="352">
        <v>8697</v>
      </c>
      <c r="AN143" s="352" t="s">
        <v>719</v>
      </c>
      <c r="AO143" s="352" t="s">
        <v>759</v>
      </c>
      <c r="AP143" s="352" t="s">
        <v>830</v>
      </c>
      <c r="AS143" s="352">
        <v>1</v>
      </c>
      <c r="AU143" s="352">
        <v>1.1721520000000001</v>
      </c>
      <c r="AW143" s="352" t="s">
        <v>3147</v>
      </c>
    </row>
    <row r="144" spans="1:49">
      <c r="A144" s="352" t="s">
        <v>1027</v>
      </c>
      <c r="B144" s="352" t="s">
        <v>2997</v>
      </c>
      <c r="C144" s="352">
        <v>36</v>
      </c>
      <c r="D144" s="352" t="s">
        <v>3145</v>
      </c>
      <c r="E144" s="352" t="s">
        <v>421</v>
      </c>
      <c r="F144" s="352">
        <v>0.79700000000000004</v>
      </c>
      <c r="L144" s="352">
        <v>21906</v>
      </c>
      <c r="M144" s="352">
        <v>9.6</v>
      </c>
      <c r="O144" s="352">
        <v>127.336</v>
      </c>
      <c r="R144" s="352">
        <v>121.26300000000001</v>
      </c>
      <c r="S144" s="352" t="s">
        <v>645</v>
      </c>
      <c r="T144" s="352">
        <v>0</v>
      </c>
      <c r="U144" s="352" t="s">
        <v>646</v>
      </c>
      <c r="V144" s="352" t="s">
        <v>673</v>
      </c>
      <c r="X144" s="352" t="s">
        <v>675</v>
      </c>
      <c r="Y144" s="352">
        <v>1</v>
      </c>
      <c r="Z144" s="352">
        <v>29.7</v>
      </c>
      <c r="AA144" s="352">
        <v>83</v>
      </c>
      <c r="AB144" s="352">
        <v>53.3</v>
      </c>
      <c r="AF144" s="352">
        <v>6.0730000000000004</v>
      </c>
      <c r="AJ144" s="352">
        <v>4376</v>
      </c>
      <c r="AQ144" s="352" t="s">
        <v>3151</v>
      </c>
      <c r="AR144" s="352" t="s">
        <v>3152</v>
      </c>
      <c r="AS144" s="352">
        <v>1</v>
      </c>
      <c r="AV144" s="352">
        <v>5.0079739999999999</v>
      </c>
      <c r="AW144" s="352" t="s">
        <v>3153</v>
      </c>
    </row>
    <row r="145" spans="1:49">
      <c r="A145" s="352" t="s">
        <v>1031</v>
      </c>
      <c r="B145" s="352" t="s">
        <v>2997</v>
      </c>
      <c r="C145" s="352">
        <v>36</v>
      </c>
      <c r="D145" s="352" t="s">
        <v>3145</v>
      </c>
      <c r="E145" s="352" t="s">
        <v>421</v>
      </c>
      <c r="F145" s="352">
        <v>0.79700000000000004</v>
      </c>
      <c r="G145" s="352" t="s">
        <v>764</v>
      </c>
      <c r="L145" s="352">
        <v>2201</v>
      </c>
      <c r="M145" s="352">
        <v>5.6319999999999997</v>
      </c>
      <c r="O145" s="352">
        <v>3.5739999999999998</v>
      </c>
      <c r="R145" s="352">
        <v>3.4039999999999999</v>
      </c>
      <c r="S145" s="352" t="s">
        <v>645</v>
      </c>
      <c r="T145" s="352">
        <v>0</v>
      </c>
      <c r="U145" s="352" t="s">
        <v>646</v>
      </c>
      <c r="V145" s="352" t="s">
        <v>673</v>
      </c>
      <c r="X145" s="352" t="s">
        <v>675</v>
      </c>
      <c r="Y145" s="352">
        <v>2</v>
      </c>
      <c r="Z145" s="352">
        <v>231.4</v>
      </c>
      <c r="AA145" s="352">
        <v>257.3</v>
      </c>
      <c r="AB145" s="352">
        <v>25.9</v>
      </c>
      <c r="AF145" s="352">
        <v>0.17</v>
      </c>
      <c r="AJ145" s="352">
        <v>443</v>
      </c>
      <c r="AQ145" s="352" t="s">
        <v>1566</v>
      </c>
      <c r="AR145" s="352" t="s">
        <v>1839</v>
      </c>
      <c r="AS145" s="352">
        <v>0</v>
      </c>
      <c r="AV145" s="352">
        <v>4.9899164999999996</v>
      </c>
      <c r="AW145" s="352" t="s">
        <v>3153</v>
      </c>
    </row>
    <row r="146" spans="1:49">
      <c r="A146" s="352" t="s">
        <v>1034</v>
      </c>
      <c r="B146" s="352" t="s">
        <v>2997</v>
      </c>
      <c r="C146" s="352">
        <v>36</v>
      </c>
      <c r="D146" s="352" t="s">
        <v>3145</v>
      </c>
      <c r="E146" s="352" t="s">
        <v>421</v>
      </c>
      <c r="F146" s="352">
        <v>0.79700000000000004</v>
      </c>
      <c r="L146" s="352">
        <v>21692</v>
      </c>
      <c r="M146" s="352">
        <v>9.6620000000000008</v>
      </c>
      <c r="O146" s="352">
        <v>123.896</v>
      </c>
      <c r="R146" s="352">
        <v>117.98699999999999</v>
      </c>
      <c r="S146" s="352" t="s">
        <v>645</v>
      </c>
      <c r="T146" s="352">
        <v>0</v>
      </c>
      <c r="U146" s="352" t="s">
        <v>646</v>
      </c>
      <c r="V146" s="352" t="s">
        <v>673</v>
      </c>
      <c r="X146" s="352" t="s">
        <v>675</v>
      </c>
      <c r="Y146" s="352">
        <v>3</v>
      </c>
      <c r="Z146" s="352">
        <v>412.8</v>
      </c>
      <c r="AA146" s="352">
        <v>464.6</v>
      </c>
      <c r="AB146" s="352">
        <v>51.8</v>
      </c>
      <c r="AF146" s="352">
        <v>5.9089999999999998</v>
      </c>
      <c r="AJ146" s="352">
        <v>4332</v>
      </c>
      <c r="AQ146" s="352" t="s">
        <v>2025</v>
      </c>
      <c r="AR146" s="352" t="s">
        <v>1598</v>
      </c>
      <c r="AS146" s="352">
        <v>0</v>
      </c>
      <c r="AV146" s="352">
        <v>5.0082576000000003</v>
      </c>
      <c r="AW146" s="352" t="s">
        <v>3153</v>
      </c>
    </row>
    <row r="147" spans="1:49">
      <c r="A147" s="352" t="s">
        <v>2086</v>
      </c>
      <c r="B147" s="352" t="s">
        <v>2997</v>
      </c>
      <c r="C147" s="352">
        <v>37</v>
      </c>
      <c r="D147" s="352" t="s">
        <v>3154</v>
      </c>
      <c r="E147" s="352" t="s">
        <v>422</v>
      </c>
      <c r="F147" s="352">
        <v>0.81299999999999994</v>
      </c>
      <c r="H147" s="352">
        <v>9962</v>
      </c>
      <c r="I147" s="352">
        <v>0.42899999999999999</v>
      </c>
      <c r="O147" s="352">
        <v>182.274</v>
      </c>
      <c r="P147" s="352">
        <v>180.916</v>
      </c>
      <c r="S147" s="352" t="s">
        <v>619</v>
      </c>
      <c r="T147" s="352">
        <v>0</v>
      </c>
      <c r="U147" s="352" t="s">
        <v>620</v>
      </c>
      <c r="V147" s="352" t="s">
        <v>1105</v>
      </c>
      <c r="X147" s="352" t="s">
        <v>1105</v>
      </c>
      <c r="Y147" s="352">
        <v>1</v>
      </c>
      <c r="Z147" s="352">
        <v>13.2</v>
      </c>
      <c r="AA147" s="352">
        <v>39</v>
      </c>
      <c r="AB147" s="352">
        <v>25.8</v>
      </c>
      <c r="AC147" s="352">
        <v>1.3580000000000001</v>
      </c>
      <c r="AG147" s="352">
        <v>6796</v>
      </c>
      <c r="AK147" s="352" t="s">
        <v>3151</v>
      </c>
      <c r="AL147" s="352" t="s">
        <v>707</v>
      </c>
      <c r="AM147" s="352" t="s">
        <v>3155</v>
      </c>
      <c r="AS147" s="352">
        <v>0</v>
      </c>
      <c r="AT147" s="352">
        <v>0.68251450000000002</v>
      </c>
      <c r="AW147" s="352" t="s">
        <v>3156</v>
      </c>
    </row>
    <row r="148" spans="1:49">
      <c r="A148" s="352" t="s">
        <v>2088</v>
      </c>
      <c r="B148" s="352" t="s">
        <v>2997</v>
      </c>
      <c r="C148" s="352">
        <v>37</v>
      </c>
      <c r="D148" s="352" t="s">
        <v>3154</v>
      </c>
      <c r="E148" s="352" t="s">
        <v>422</v>
      </c>
      <c r="F148" s="352">
        <v>0.81299999999999994</v>
      </c>
      <c r="H148" s="352">
        <v>9958</v>
      </c>
      <c r="I148" s="352">
        <v>0</v>
      </c>
      <c r="O148" s="352">
        <v>182.69</v>
      </c>
      <c r="P148" s="352">
        <v>181.32900000000001</v>
      </c>
      <c r="S148" s="352" t="s">
        <v>619</v>
      </c>
      <c r="T148" s="352">
        <v>0</v>
      </c>
      <c r="U148" s="352" t="s">
        <v>620</v>
      </c>
      <c r="V148" s="352" t="s">
        <v>1105</v>
      </c>
      <c r="X148" s="352" t="s">
        <v>1105</v>
      </c>
      <c r="Y148" s="352">
        <v>2</v>
      </c>
      <c r="Z148" s="352">
        <v>53.5</v>
      </c>
      <c r="AA148" s="352">
        <v>78.599999999999994</v>
      </c>
      <c r="AB148" s="352">
        <v>25.2</v>
      </c>
      <c r="AC148" s="352">
        <v>1.361</v>
      </c>
      <c r="AG148" s="352">
        <v>6791</v>
      </c>
      <c r="AK148" s="352" t="s">
        <v>788</v>
      </c>
      <c r="AL148" s="352" t="s">
        <v>928</v>
      </c>
      <c r="AM148" s="352" t="s">
        <v>2148</v>
      </c>
      <c r="AS148" s="352">
        <v>1</v>
      </c>
      <c r="AT148" s="352">
        <v>0.68222170000000004</v>
      </c>
      <c r="AW148" s="352" t="s">
        <v>3156</v>
      </c>
    </row>
    <row r="149" spans="1:49">
      <c r="A149" s="352" t="s">
        <v>2091</v>
      </c>
      <c r="B149" s="352" t="s">
        <v>2997</v>
      </c>
      <c r="C149" s="352">
        <v>37</v>
      </c>
      <c r="D149" s="352" t="s">
        <v>3154</v>
      </c>
      <c r="E149" s="352" t="s">
        <v>422</v>
      </c>
      <c r="F149" s="352">
        <v>0.81299999999999994</v>
      </c>
      <c r="G149" s="352" t="s">
        <v>630</v>
      </c>
      <c r="H149" s="352">
        <v>2056</v>
      </c>
      <c r="I149" s="352">
        <v>2.3559999999999999</v>
      </c>
      <c r="N149" s="352">
        <v>8.4916374000000001</v>
      </c>
      <c r="O149" s="352">
        <v>40.430999999999997</v>
      </c>
      <c r="P149" s="352">
        <v>40.130000000000003</v>
      </c>
      <c r="S149" s="352" t="s">
        <v>619</v>
      </c>
      <c r="T149" s="352">
        <v>0</v>
      </c>
      <c r="U149" s="352" t="s">
        <v>620</v>
      </c>
      <c r="V149" s="352" t="s">
        <v>1105</v>
      </c>
      <c r="X149" s="352" t="s">
        <v>1105</v>
      </c>
      <c r="Y149" s="352">
        <v>3</v>
      </c>
      <c r="Z149" s="352">
        <v>82.4</v>
      </c>
      <c r="AA149" s="352">
        <v>143.4</v>
      </c>
      <c r="AB149" s="352">
        <v>61</v>
      </c>
      <c r="AC149" s="352">
        <v>0.30199999999999999</v>
      </c>
      <c r="AG149" s="352">
        <v>1407</v>
      </c>
      <c r="AK149" s="352" t="s">
        <v>1074</v>
      </c>
      <c r="AL149" s="352" t="s">
        <v>824</v>
      </c>
      <c r="AM149" s="352" t="s">
        <v>3157</v>
      </c>
      <c r="AS149" s="352">
        <v>0</v>
      </c>
      <c r="AT149" s="352">
        <v>0.68382900000000002</v>
      </c>
      <c r="AW149" s="352" t="s">
        <v>3156</v>
      </c>
    </row>
    <row r="150" spans="1:49">
      <c r="A150" s="352" t="s">
        <v>2093</v>
      </c>
      <c r="B150" s="352" t="s">
        <v>2997</v>
      </c>
      <c r="C150" s="352">
        <v>37</v>
      </c>
      <c r="D150" s="352" t="s">
        <v>3154</v>
      </c>
      <c r="E150" s="352" t="s">
        <v>422</v>
      </c>
      <c r="F150" s="352">
        <v>0.81299999999999994</v>
      </c>
      <c r="G150" s="352" t="s">
        <v>634</v>
      </c>
      <c r="J150" s="352">
        <v>6372</v>
      </c>
      <c r="K150" s="352">
        <v>4.3780000000000001</v>
      </c>
      <c r="N150" s="352">
        <v>70.767074800000003</v>
      </c>
      <c r="O150" s="352">
        <v>179.86500000000001</v>
      </c>
      <c r="Q150" s="352">
        <v>177.01400000000001</v>
      </c>
      <c r="S150" s="352" t="s">
        <v>635</v>
      </c>
      <c r="T150" s="352">
        <v>89</v>
      </c>
      <c r="U150" s="352" t="s">
        <v>620</v>
      </c>
      <c r="V150" s="352" t="s">
        <v>1105</v>
      </c>
      <c r="X150" s="352" t="s">
        <v>1105</v>
      </c>
      <c r="Y150" s="352">
        <v>4</v>
      </c>
      <c r="Z150" s="352">
        <v>198.8</v>
      </c>
      <c r="AA150" s="352">
        <v>290</v>
      </c>
      <c r="AB150" s="352">
        <v>91.2</v>
      </c>
      <c r="AD150" s="352">
        <v>2.1070000000000002</v>
      </c>
      <c r="AE150" s="352">
        <v>0.745</v>
      </c>
      <c r="AH150" s="352">
        <v>7683</v>
      </c>
      <c r="AI150" s="352">
        <v>8947</v>
      </c>
      <c r="AN150" s="352" t="s">
        <v>642</v>
      </c>
      <c r="AO150" s="352" t="s">
        <v>829</v>
      </c>
      <c r="AP150" s="352" t="s">
        <v>1089</v>
      </c>
      <c r="AS150" s="352">
        <v>0</v>
      </c>
      <c r="AU150" s="352">
        <v>1.1901539999999999</v>
      </c>
      <c r="AW150" s="352" t="s">
        <v>3156</v>
      </c>
    </row>
    <row r="151" spans="1:49">
      <c r="A151" s="352" t="s">
        <v>2096</v>
      </c>
      <c r="B151" s="352" t="s">
        <v>2997</v>
      </c>
      <c r="C151" s="352">
        <v>37</v>
      </c>
      <c r="D151" s="352" t="s">
        <v>3154</v>
      </c>
      <c r="E151" s="352" t="s">
        <v>422</v>
      </c>
      <c r="F151" s="352">
        <v>0.81299999999999994</v>
      </c>
      <c r="J151" s="352">
        <v>6290</v>
      </c>
      <c r="K151" s="352">
        <v>-10.925000000000001</v>
      </c>
      <c r="O151" s="352">
        <v>179.32499999999999</v>
      </c>
      <c r="Q151" s="352">
        <v>176.51900000000001</v>
      </c>
      <c r="S151" s="352" t="s">
        <v>635</v>
      </c>
      <c r="T151" s="352">
        <v>89</v>
      </c>
      <c r="U151" s="352" t="s">
        <v>620</v>
      </c>
      <c r="V151" s="352" t="s">
        <v>1105</v>
      </c>
      <c r="X151" s="352" t="s">
        <v>1105</v>
      </c>
      <c r="Y151" s="352">
        <v>5</v>
      </c>
      <c r="Z151" s="352">
        <v>438.4</v>
      </c>
      <c r="AA151" s="352">
        <v>473.6</v>
      </c>
      <c r="AB151" s="352">
        <v>35.200000000000003</v>
      </c>
      <c r="AD151" s="352">
        <v>2.0699999999999998</v>
      </c>
      <c r="AE151" s="352">
        <v>0.73599999999999999</v>
      </c>
      <c r="AH151" s="352">
        <v>7375</v>
      </c>
      <c r="AI151" s="352">
        <v>8733</v>
      </c>
      <c r="AN151" s="352" t="s">
        <v>719</v>
      </c>
      <c r="AO151" s="352" t="s">
        <v>640</v>
      </c>
      <c r="AP151" s="352" t="s">
        <v>2635</v>
      </c>
      <c r="AS151" s="352">
        <v>0</v>
      </c>
      <c r="AU151" s="352">
        <v>1.1728695</v>
      </c>
      <c r="AW151" s="352" t="s">
        <v>3156</v>
      </c>
    </row>
    <row r="152" spans="1:49">
      <c r="A152" s="352" t="s">
        <v>2098</v>
      </c>
      <c r="B152" s="352" t="s">
        <v>2997</v>
      </c>
      <c r="C152" s="352">
        <v>37</v>
      </c>
      <c r="D152" s="352" t="s">
        <v>3154</v>
      </c>
      <c r="E152" s="352" t="s">
        <v>422</v>
      </c>
      <c r="F152" s="352">
        <v>0.81299999999999994</v>
      </c>
      <c r="J152" s="352">
        <v>6277</v>
      </c>
      <c r="K152" s="352">
        <v>-11.5</v>
      </c>
      <c r="O152" s="352">
        <v>179.67699999999999</v>
      </c>
      <c r="Q152" s="352">
        <v>176.86799999999999</v>
      </c>
      <c r="S152" s="352" t="s">
        <v>635</v>
      </c>
      <c r="T152" s="352">
        <v>89</v>
      </c>
      <c r="U152" s="352" t="s">
        <v>620</v>
      </c>
      <c r="V152" s="352" t="s">
        <v>1105</v>
      </c>
      <c r="X152" s="352" t="s">
        <v>1105</v>
      </c>
      <c r="Y152" s="352">
        <v>6</v>
      </c>
      <c r="Z152" s="352">
        <v>488.1</v>
      </c>
      <c r="AA152" s="352">
        <v>523.29999999999995</v>
      </c>
      <c r="AB152" s="352">
        <v>35.200000000000003</v>
      </c>
      <c r="AD152" s="352">
        <v>2.073</v>
      </c>
      <c r="AE152" s="352">
        <v>0.73699999999999999</v>
      </c>
      <c r="AH152" s="352">
        <v>7356</v>
      </c>
      <c r="AI152" s="352">
        <v>8711</v>
      </c>
      <c r="AN152" s="352" t="s">
        <v>719</v>
      </c>
      <c r="AO152" s="352" t="s">
        <v>1585</v>
      </c>
      <c r="AP152" s="352" t="s">
        <v>833</v>
      </c>
      <c r="AS152" s="352">
        <v>1</v>
      </c>
      <c r="AU152" s="352">
        <v>1.1722041999999999</v>
      </c>
      <c r="AW152" s="352" t="s">
        <v>3156</v>
      </c>
    </row>
    <row r="153" spans="1:49">
      <c r="A153" s="352" t="s">
        <v>2100</v>
      </c>
      <c r="B153" s="352" t="s">
        <v>2997</v>
      </c>
      <c r="C153" s="352">
        <v>38</v>
      </c>
      <c r="D153" s="352" t="s">
        <v>3154</v>
      </c>
      <c r="E153" s="352" t="s">
        <v>422</v>
      </c>
      <c r="F153" s="352">
        <v>0.81299999999999994</v>
      </c>
      <c r="L153" s="352">
        <v>21922</v>
      </c>
      <c r="M153" s="352">
        <v>9.6</v>
      </c>
      <c r="O153" s="352">
        <v>127.709</v>
      </c>
      <c r="R153" s="352">
        <v>121.619</v>
      </c>
      <c r="S153" s="352" t="s">
        <v>645</v>
      </c>
      <c r="T153" s="352">
        <v>0</v>
      </c>
      <c r="U153" s="352" t="s">
        <v>646</v>
      </c>
      <c r="V153" s="352" t="s">
        <v>673</v>
      </c>
      <c r="X153" s="352" t="s">
        <v>675</v>
      </c>
      <c r="Y153" s="352">
        <v>1</v>
      </c>
      <c r="Z153" s="352">
        <v>29.7</v>
      </c>
      <c r="AA153" s="352">
        <v>83</v>
      </c>
      <c r="AB153" s="352">
        <v>53.3</v>
      </c>
      <c r="AF153" s="352">
        <v>6.09</v>
      </c>
      <c r="AJ153" s="352">
        <v>4380</v>
      </c>
      <c r="AQ153" s="352" t="s">
        <v>761</v>
      </c>
      <c r="AR153" s="352" t="s">
        <v>3158</v>
      </c>
      <c r="AS153" s="352">
        <v>1</v>
      </c>
      <c r="AV153" s="352">
        <v>5.0077555</v>
      </c>
      <c r="AW153" s="352" t="s">
        <v>3159</v>
      </c>
    </row>
    <row r="154" spans="1:49">
      <c r="A154" s="352" t="s">
        <v>2102</v>
      </c>
      <c r="B154" s="352" t="s">
        <v>2997</v>
      </c>
      <c r="C154" s="352">
        <v>38</v>
      </c>
      <c r="D154" s="352" t="s">
        <v>3154</v>
      </c>
      <c r="E154" s="352" t="s">
        <v>422</v>
      </c>
      <c r="F154" s="352">
        <v>0.81299999999999994</v>
      </c>
      <c r="G154" s="352" t="s">
        <v>764</v>
      </c>
      <c r="L154" s="352">
        <v>4128</v>
      </c>
      <c r="M154" s="352">
        <v>4.9279999999999999</v>
      </c>
      <c r="O154" s="352">
        <v>6.7119999999999997</v>
      </c>
      <c r="R154" s="352">
        <v>6.3929999999999998</v>
      </c>
      <c r="S154" s="352" t="s">
        <v>645</v>
      </c>
      <c r="T154" s="352">
        <v>0</v>
      </c>
      <c r="U154" s="352" t="s">
        <v>646</v>
      </c>
      <c r="V154" s="352" t="s">
        <v>673</v>
      </c>
      <c r="X154" s="352" t="s">
        <v>675</v>
      </c>
      <c r="Y154" s="352">
        <v>2</v>
      </c>
      <c r="Z154" s="352">
        <v>230.9</v>
      </c>
      <c r="AA154" s="352">
        <v>260.2</v>
      </c>
      <c r="AB154" s="352">
        <v>29.3</v>
      </c>
      <c r="AF154" s="352">
        <v>0.31900000000000001</v>
      </c>
      <c r="AJ154" s="352">
        <v>832</v>
      </c>
      <c r="AQ154" s="352" t="s">
        <v>884</v>
      </c>
      <c r="AR154" s="352" t="s">
        <v>3160</v>
      </c>
      <c r="AS154" s="352">
        <v>0</v>
      </c>
      <c r="AV154" s="352">
        <v>4.9864940000000004</v>
      </c>
      <c r="AW154" s="352" t="s">
        <v>3159</v>
      </c>
    </row>
    <row r="155" spans="1:49">
      <c r="A155" s="352" t="s">
        <v>2106</v>
      </c>
      <c r="B155" s="352" t="s">
        <v>2997</v>
      </c>
      <c r="C155" s="352">
        <v>38</v>
      </c>
      <c r="D155" s="352" t="s">
        <v>3154</v>
      </c>
      <c r="E155" s="352" t="s">
        <v>422</v>
      </c>
      <c r="F155" s="352">
        <v>0.81299999999999994</v>
      </c>
      <c r="L155" s="352">
        <v>21824</v>
      </c>
      <c r="M155" s="352">
        <v>9.6389999999999993</v>
      </c>
      <c r="O155" s="352">
        <v>124.88</v>
      </c>
      <c r="R155" s="352">
        <v>118.92400000000001</v>
      </c>
      <c r="S155" s="352" t="s">
        <v>645</v>
      </c>
      <c r="T155" s="352">
        <v>0</v>
      </c>
      <c r="U155" s="352" t="s">
        <v>646</v>
      </c>
      <c r="V155" s="352" t="s">
        <v>673</v>
      </c>
      <c r="X155" s="352" t="s">
        <v>675</v>
      </c>
      <c r="Y155" s="352">
        <v>3</v>
      </c>
      <c r="Z155" s="352">
        <v>412.8</v>
      </c>
      <c r="AA155" s="352">
        <v>464.6</v>
      </c>
      <c r="AB155" s="352">
        <v>51.8</v>
      </c>
      <c r="AF155" s="352">
        <v>5.9560000000000004</v>
      </c>
      <c r="AJ155" s="352">
        <v>4359</v>
      </c>
      <c r="AQ155" s="352" t="s">
        <v>2070</v>
      </c>
      <c r="AR155" s="352" t="s">
        <v>2133</v>
      </c>
      <c r="AS155" s="352">
        <v>0</v>
      </c>
      <c r="AV155" s="352">
        <v>5.0079307999999996</v>
      </c>
      <c r="AW155" s="352" t="s">
        <v>3159</v>
      </c>
    </row>
    <row r="156" spans="1:49">
      <c r="A156" s="352" t="s">
        <v>2107</v>
      </c>
      <c r="B156" s="352" t="s">
        <v>2997</v>
      </c>
      <c r="C156" s="352">
        <v>39</v>
      </c>
      <c r="D156" s="352" t="s">
        <v>3161</v>
      </c>
      <c r="E156" s="352" t="s">
        <v>423</v>
      </c>
      <c r="F156" s="352">
        <v>0.747</v>
      </c>
      <c r="H156" s="352">
        <v>9935</v>
      </c>
      <c r="I156" s="352">
        <v>0.442</v>
      </c>
      <c r="O156" s="352">
        <v>181.49299999999999</v>
      </c>
      <c r="P156" s="352">
        <v>180.14099999999999</v>
      </c>
      <c r="S156" s="352" t="s">
        <v>619</v>
      </c>
      <c r="T156" s="352">
        <v>0</v>
      </c>
      <c r="U156" s="352" t="s">
        <v>620</v>
      </c>
      <c r="V156" s="352" t="s">
        <v>1105</v>
      </c>
      <c r="X156" s="352" t="s">
        <v>1105</v>
      </c>
      <c r="Y156" s="352">
        <v>1</v>
      </c>
      <c r="Z156" s="352">
        <v>13.2</v>
      </c>
      <c r="AA156" s="352">
        <v>39</v>
      </c>
      <c r="AB156" s="352">
        <v>25.8</v>
      </c>
      <c r="AC156" s="352">
        <v>1.3520000000000001</v>
      </c>
      <c r="AG156" s="352">
        <v>6777</v>
      </c>
      <c r="AK156" s="352" t="s">
        <v>2002</v>
      </c>
      <c r="AL156" s="352" t="s">
        <v>623</v>
      </c>
      <c r="AM156" s="352" t="s">
        <v>3162</v>
      </c>
      <c r="AS156" s="352">
        <v>0</v>
      </c>
      <c r="AT156" s="352">
        <v>0.68252279999999999</v>
      </c>
      <c r="AW156" s="352" t="s">
        <v>3163</v>
      </c>
    </row>
    <row r="157" spans="1:49">
      <c r="A157" s="352" t="s">
        <v>2110</v>
      </c>
      <c r="B157" s="352" t="s">
        <v>2997</v>
      </c>
      <c r="C157" s="352">
        <v>39</v>
      </c>
      <c r="D157" s="352" t="s">
        <v>3161</v>
      </c>
      <c r="E157" s="352" t="s">
        <v>423</v>
      </c>
      <c r="F157" s="352">
        <v>0.747</v>
      </c>
      <c r="H157" s="352">
        <v>9935</v>
      </c>
      <c r="I157" s="352">
        <v>0</v>
      </c>
      <c r="O157" s="352">
        <v>181.83600000000001</v>
      </c>
      <c r="P157" s="352">
        <v>180.482</v>
      </c>
      <c r="S157" s="352" t="s">
        <v>619</v>
      </c>
      <c r="T157" s="352">
        <v>0</v>
      </c>
      <c r="U157" s="352" t="s">
        <v>620</v>
      </c>
      <c r="V157" s="352" t="s">
        <v>1105</v>
      </c>
      <c r="X157" s="352" t="s">
        <v>1105</v>
      </c>
      <c r="Y157" s="352">
        <v>2</v>
      </c>
      <c r="Z157" s="352">
        <v>53.5</v>
      </c>
      <c r="AA157" s="352">
        <v>78.599999999999994</v>
      </c>
      <c r="AB157" s="352">
        <v>25.2</v>
      </c>
      <c r="AC157" s="352">
        <v>1.3540000000000001</v>
      </c>
      <c r="AG157" s="352">
        <v>6775</v>
      </c>
      <c r="AK157" s="352" t="s">
        <v>3151</v>
      </c>
      <c r="AL157" s="352" t="s">
        <v>682</v>
      </c>
      <c r="AM157" s="352" t="s">
        <v>3164</v>
      </c>
      <c r="AS157" s="352">
        <v>1</v>
      </c>
      <c r="AT157" s="352">
        <v>0.68222099999999997</v>
      </c>
      <c r="AW157" s="352" t="s">
        <v>3163</v>
      </c>
    </row>
    <row r="158" spans="1:49">
      <c r="A158" s="352" t="s">
        <v>2113</v>
      </c>
      <c r="B158" s="352" t="s">
        <v>2997</v>
      </c>
      <c r="C158" s="352">
        <v>39</v>
      </c>
      <c r="D158" s="352" t="s">
        <v>3161</v>
      </c>
      <c r="E158" s="352" t="s">
        <v>423</v>
      </c>
      <c r="F158" s="352">
        <v>0.747</v>
      </c>
      <c r="G158" s="352" t="s">
        <v>630</v>
      </c>
      <c r="H158" s="352">
        <v>747</v>
      </c>
      <c r="I158" s="352">
        <v>5.9470000000000001</v>
      </c>
      <c r="N158" s="352">
        <v>3.4155717999999999</v>
      </c>
      <c r="O158" s="352">
        <v>14.942</v>
      </c>
      <c r="P158" s="352">
        <v>14.83</v>
      </c>
      <c r="S158" s="352" t="s">
        <v>619</v>
      </c>
      <c r="T158" s="352">
        <v>0</v>
      </c>
      <c r="U158" s="352" t="s">
        <v>620</v>
      </c>
      <c r="V158" s="352" t="s">
        <v>1105</v>
      </c>
      <c r="X158" s="352" t="s">
        <v>1105</v>
      </c>
      <c r="Y158" s="352">
        <v>3</v>
      </c>
      <c r="Z158" s="352">
        <v>84.3</v>
      </c>
      <c r="AA158" s="352">
        <v>139</v>
      </c>
      <c r="AB158" s="352">
        <v>54.7</v>
      </c>
      <c r="AC158" s="352">
        <v>0.112</v>
      </c>
      <c r="AG158" s="352">
        <v>513</v>
      </c>
      <c r="AK158" s="352" t="s">
        <v>1068</v>
      </c>
      <c r="AL158" s="352" t="s">
        <v>686</v>
      </c>
      <c r="AM158" s="352" t="s">
        <v>1410</v>
      </c>
      <c r="AS158" s="352">
        <v>0</v>
      </c>
      <c r="AT158" s="352">
        <v>0.68627850000000001</v>
      </c>
      <c r="AW158" s="352" t="s">
        <v>3163</v>
      </c>
    </row>
    <row r="159" spans="1:49">
      <c r="A159" s="352" t="s">
        <v>2115</v>
      </c>
      <c r="B159" s="352" t="s">
        <v>2997</v>
      </c>
      <c r="C159" s="352">
        <v>39</v>
      </c>
      <c r="D159" s="352" t="s">
        <v>3161</v>
      </c>
      <c r="E159" s="352" t="s">
        <v>423</v>
      </c>
      <c r="F159" s="352">
        <v>0.747</v>
      </c>
      <c r="G159" s="352" t="s">
        <v>634</v>
      </c>
      <c r="J159" s="352">
        <v>5111</v>
      </c>
      <c r="K159" s="352">
        <v>18.390999999999998</v>
      </c>
      <c r="N159" s="352">
        <v>61.110016899999998</v>
      </c>
      <c r="O159" s="352">
        <v>142.71100000000001</v>
      </c>
      <c r="Q159" s="352">
        <v>140.42699999999999</v>
      </c>
      <c r="S159" s="352" t="s">
        <v>635</v>
      </c>
      <c r="T159" s="352">
        <v>89</v>
      </c>
      <c r="U159" s="352" t="s">
        <v>620</v>
      </c>
      <c r="V159" s="352" t="s">
        <v>1105</v>
      </c>
      <c r="X159" s="352" t="s">
        <v>1105</v>
      </c>
      <c r="Y159" s="352">
        <v>4</v>
      </c>
      <c r="Z159" s="352">
        <v>201.3</v>
      </c>
      <c r="AA159" s="352">
        <v>290.60000000000002</v>
      </c>
      <c r="AB159" s="352">
        <v>89.3</v>
      </c>
      <c r="AD159" s="352">
        <v>1.6930000000000001</v>
      </c>
      <c r="AE159" s="352">
        <v>0.59099999999999997</v>
      </c>
      <c r="AH159" s="352">
        <v>6224</v>
      </c>
      <c r="AI159" s="352">
        <v>7176</v>
      </c>
      <c r="AN159" s="352" t="s">
        <v>736</v>
      </c>
      <c r="AO159" s="352" t="s">
        <v>2236</v>
      </c>
      <c r="AP159" s="352" t="s">
        <v>1092</v>
      </c>
      <c r="AS159" s="352">
        <v>0</v>
      </c>
      <c r="AU159" s="352">
        <v>1.2056845</v>
      </c>
      <c r="AW159" s="352" t="s">
        <v>3163</v>
      </c>
    </row>
    <row r="160" spans="1:49">
      <c r="A160" s="352" t="s">
        <v>2116</v>
      </c>
      <c r="B160" s="352" t="s">
        <v>2997</v>
      </c>
      <c r="C160" s="352">
        <v>39</v>
      </c>
      <c r="D160" s="352" t="s">
        <v>3161</v>
      </c>
      <c r="E160" s="352" t="s">
        <v>423</v>
      </c>
      <c r="F160" s="352">
        <v>0.747</v>
      </c>
      <c r="J160" s="352">
        <v>6279</v>
      </c>
      <c r="K160" s="352">
        <v>-10.853</v>
      </c>
      <c r="O160" s="352">
        <v>178.934</v>
      </c>
      <c r="Q160" s="352">
        <v>176.13399999999999</v>
      </c>
      <c r="S160" s="352" t="s">
        <v>635</v>
      </c>
      <c r="T160" s="352">
        <v>89</v>
      </c>
      <c r="U160" s="352" t="s">
        <v>620</v>
      </c>
      <c r="V160" s="352" t="s">
        <v>1105</v>
      </c>
      <c r="X160" s="352" t="s">
        <v>1105</v>
      </c>
      <c r="Y160" s="352">
        <v>5</v>
      </c>
      <c r="Z160" s="352">
        <v>438.4</v>
      </c>
      <c r="AA160" s="352">
        <v>473.6</v>
      </c>
      <c r="AB160" s="352">
        <v>35.200000000000003</v>
      </c>
      <c r="AD160" s="352">
        <v>2.0659999999999998</v>
      </c>
      <c r="AE160" s="352">
        <v>0.73399999999999999</v>
      </c>
      <c r="AH160" s="352">
        <v>7361</v>
      </c>
      <c r="AI160" s="352">
        <v>8717</v>
      </c>
      <c r="AN160" s="352" t="s">
        <v>639</v>
      </c>
      <c r="AO160" s="352" t="s">
        <v>2236</v>
      </c>
      <c r="AP160" s="352" t="s">
        <v>2187</v>
      </c>
      <c r="AS160" s="352">
        <v>0</v>
      </c>
      <c r="AU160" s="352">
        <v>1.1730023000000001</v>
      </c>
      <c r="AW160" s="352" t="s">
        <v>3163</v>
      </c>
    </row>
    <row r="161" spans="1:49">
      <c r="A161" s="352" t="s">
        <v>2118</v>
      </c>
      <c r="B161" s="352" t="s">
        <v>2997</v>
      </c>
      <c r="C161" s="352">
        <v>39</v>
      </c>
      <c r="D161" s="352" t="s">
        <v>3161</v>
      </c>
      <c r="E161" s="352" t="s">
        <v>423</v>
      </c>
      <c r="F161" s="352">
        <v>0.747</v>
      </c>
      <c r="J161" s="352">
        <v>6260</v>
      </c>
      <c r="K161" s="352">
        <v>-11.5</v>
      </c>
      <c r="O161" s="352">
        <v>179.19900000000001</v>
      </c>
      <c r="Q161" s="352">
        <v>176.39699999999999</v>
      </c>
      <c r="S161" s="352" t="s">
        <v>635</v>
      </c>
      <c r="T161" s="352">
        <v>89</v>
      </c>
      <c r="U161" s="352" t="s">
        <v>620</v>
      </c>
      <c r="V161" s="352" t="s">
        <v>1105</v>
      </c>
      <c r="X161" s="352" t="s">
        <v>1105</v>
      </c>
      <c r="Y161" s="352">
        <v>6</v>
      </c>
      <c r="Z161" s="352">
        <v>488.1</v>
      </c>
      <c r="AA161" s="352">
        <v>523.29999999999995</v>
      </c>
      <c r="AB161" s="352">
        <v>35.200000000000003</v>
      </c>
      <c r="AD161" s="352">
        <v>2.0680000000000001</v>
      </c>
      <c r="AE161" s="352">
        <v>0.73499999999999999</v>
      </c>
      <c r="AH161" s="352">
        <v>7336</v>
      </c>
      <c r="AI161" s="352">
        <v>8687</v>
      </c>
      <c r="AN161" s="352" t="s">
        <v>719</v>
      </c>
      <c r="AO161" s="352" t="s">
        <v>1585</v>
      </c>
      <c r="AP161" s="352" t="s">
        <v>1138</v>
      </c>
      <c r="AS161" s="352">
        <v>1</v>
      </c>
      <c r="AU161" s="352">
        <v>1.1722551999999999</v>
      </c>
      <c r="AW161" s="352" t="s">
        <v>3163</v>
      </c>
    </row>
    <row r="162" spans="1:49">
      <c r="A162" s="352" t="s">
        <v>2120</v>
      </c>
      <c r="B162" s="352" t="s">
        <v>2997</v>
      </c>
      <c r="C162" s="352">
        <v>40</v>
      </c>
      <c r="D162" s="352" t="s">
        <v>3161</v>
      </c>
      <c r="E162" s="352" t="s">
        <v>423</v>
      </c>
      <c r="F162" s="352">
        <v>0.747</v>
      </c>
      <c r="L162" s="352">
        <v>21812</v>
      </c>
      <c r="M162" s="352">
        <v>9.6</v>
      </c>
      <c r="O162" s="352">
        <v>127.119</v>
      </c>
      <c r="R162" s="352">
        <v>121.056</v>
      </c>
      <c r="S162" s="352" t="s">
        <v>645</v>
      </c>
      <c r="T162" s="352">
        <v>0</v>
      </c>
      <c r="U162" s="352" t="s">
        <v>646</v>
      </c>
      <c r="V162" s="352" t="s">
        <v>673</v>
      </c>
      <c r="X162" s="352" t="s">
        <v>675</v>
      </c>
      <c r="Y162" s="352">
        <v>1</v>
      </c>
      <c r="Z162" s="352">
        <v>29.7</v>
      </c>
      <c r="AA162" s="352">
        <v>83</v>
      </c>
      <c r="AB162" s="352">
        <v>53.3</v>
      </c>
      <c r="AF162" s="352">
        <v>6.0629999999999997</v>
      </c>
      <c r="AJ162" s="352">
        <v>4357</v>
      </c>
      <c r="AQ162" s="352" t="s">
        <v>3165</v>
      </c>
      <c r="AR162" s="352" t="s">
        <v>2858</v>
      </c>
      <c r="AS162" s="352">
        <v>1</v>
      </c>
      <c r="AV162" s="352">
        <v>5.0087009</v>
      </c>
      <c r="AW162" s="352" t="s">
        <v>3166</v>
      </c>
    </row>
    <row r="163" spans="1:49">
      <c r="A163" s="352" t="s">
        <v>2121</v>
      </c>
      <c r="B163" s="352" t="s">
        <v>2997</v>
      </c>
      <c r="C163" s="352">
        <v>40</v>
      </c>
      <c r="D163" s="352" t="s">
        <v>3161</v>
      </c>
      <c r="E163" s="352" t="s">
        <v>423</v>
      </c>
      <c r="F163" s="352">
        <v>0.747</v>
      </c>
      <c r="G163" s="352" t="s">
        <v>764</v>
      </c>
      <c r="L163" s="352">
        <v>2067</v>
      </c>
      <c r="M163" s="352">
        <v>-0.29499999999999998</v>
      </c>
      <c r="O163" s="352">
        <v>3.5680000000000001</v>
      </c>
      <c r="R163" s="352">
        <v>3.399</v>
      </c>
      <c r="S163" s="352" t="s">
        <v>645</v>
      </c>
      <c r="T163" s="352">
        <v>0</v>
      </c>
      <c r="U163" s="352" t="s">
        <v>646</v>
      </c>
      <c r="V163" s="352" t="s">
        <v>673</v>
      </c>
      <c r="X163" s="352" t="s">
        <v>675</v>
      </c>
      <c r="Y163" s="352">
        <v>2</v>
      </c>
      <c r="Z163" s="352">
        <v>230.7</v>
      </c>
      <c r="AA163" s="352">
        <v>257.10000000000002</v>
      </c>
      <c r="AB163" s="352">
        <v>26.3</v>
      </c>
      <c r="AF163" s="352">
        <v>0.16900000000000001</v>
      </c>
      <c r="AJ163" s="352">
        <v>418</v>
      </c>
      <c r="AQ163" s="352" t="s">
        <v>749</v>
      </c>
      <c r="AR163" s="352" t="s">
        <v>1256</v>
      </c>
      <c r="AS163" s="352">
        <v>0</v>
      </c>
      <c r="AV163" s="352">
        <v>4.9636642999999996</v>
      </c>
      <c r="AW163" s="352" t="s">
        <v>3166</v>
      </c>
    </row>
    <row r="164" spans="1:49">
      <c r="A164" s="352" t="s">
        <v>2123</v>
      </c>
      <c r="B164" s="352" t="s">
        <v>2997</v>
      </c>
      <c r="C164" s="352">
        <v>40</v>
      </c>
      <c r="D164" s="352" t="s">
        <v>3161</v>
      </c>
      <c r="E164" s="352" t="s">
        <v>423</v>
      </c>
      <c r="F164" s="352">
        <v>0.747</v>
      </c>
      <c r="L164" s="352">
        <v>21788</v>
      </c>
      <c r="M164" s="352">
        <v>9.6679999999999993</v>
      </c>
      <c r="O164" s="352">
        <v>124.584</v>
      </c>
      <c r="R164" s="352">
        <v>118.64100000000001</v>
      </c>
      <c r="S164" s="352" t="s">
        <v>645</v>
      </c>
      <c r="T164" s="352">
        <v>0</v>
      </c>
      <c r="U164" s="352" t="s">
        <v>646</v>
      </c>
      <c r="V164" s="352" t="s">
        <v>673</v>
      </c>
      <c r="X164" s="352" t="s">
        <v>675</v>
      </c>
      <c r="Y164" s="352">
        <v>3</v>
      </c>
      <c r="Z164" s="352">
        <v>412.8</v>
      </c>
      <c r="AA164" s="352">
        <v>464.6</v>
      </c>
      <c r="AB164" s="352">
        <v>51.8</v>
      </c>
      <c r="AF164" s="352">
        <v>5.9429999999999996</v>
      </c>
      <c r="AJ164" s="352">
        <v>4351</v>
      </c>
      <c r="AQ164" s="352" t="s">
        <v>2077</v>
      </c>
      <c r="AR164" s="352" t="s">
        <v>3167</v>
      </c>
      <c r="AS164" s="352">
        <v>0</v>
      </c>
      <c r="AV164" s="352">
        <v>5.0090101000000002</v>
      </c>
      <c r="AW164" s="352" t="s">
        <v>3166</v>
      </c>
    </row>
    <row r="165" spans="1:49">
      <c r="A165" s="352" t="s">
        <v>2124</v>
      </c>
      <c r="B165" s="352" t="s">
        <v>2997</v>
      </c>
      <c r="C165" s="352">
        <v>41</v>
      </c>
      <c r="D165" s="352" t="s">
        <v>3168</v>
      </c>
      <c r="E165" s="352" t="s">
        <v>424</v>
      </c>
      <c r="F165" s="352">
        <v>0.78400000000000003</v>
      </c>
      <c r="H165" s="352">
        <v>9960</v>
      </c>
      <c r="I165" s="352">
        <v>0.44500000000000001</v>
      </c>
      <c r="O165" s="352">
        <v>181.85900000000001</v>
      </c>
      <c r="P165" s="352">
        <v>180.50299999999999</v>
      </c>
      <c r="S165" s="352" t="s">
        <v>619</v>
      </c>
      <c r="T165" s="352">
        <v>0</v>
      </c>
      <c r="U165" s="352" t="s">
        <v>620</v>
      </c>
      <c r="V165" s="352" t="s">
        <v>705</v>
      </c>
      <c r="X165" s="352" t="s">
        <v>705</v>
      </c>
      <c r="Y165" s="352">
        <v>1</v>
      </c>
      <c r="Z165" s="352">
        <v>13.2</v>
      </c>
      <c r="AA165" s="352">
        <v>38.4</v>
      </c>
      <c r="AB165" s="352">
        <v>25.2</v>
      </c>
      <c r="AC165" s="352">
        <v>1.3560000000000001</v>
      </c>
      <c r="AG165" s="352">
        <v>6799</v>
      </c>
      <c r="AK165" s="352" t="s">
        <v>1928</v>
      </c>
      <c r="AL165" s="352" t="s">
        <v>1299</v>
      </c>
      <c r="AM165" s="352" t="s">
        <v>2162</v>
      </c>
      <c r="AS165" s="352">
        <v>0</v>
      </c>
      <c r="AT165" s="352">
        <v>0.68288340000000003</v>
      </c>
      <c r="AW165" s="352" t="s">
        <v>3169</v>
      </c>
    </row>
    <row r="166" spans="1:49">
      <c r="A166" s="352" t="s">
        <v>2126</v>
      </c>
      <c r="B166" s="352" t="s">
        <v>2997</v>
      </c>
      <c r="C166" s="352">
        <v>41</v>
      </c>
      <c r="D166" s="352" t="s">
        <v>3168</v>
      </c>
      <c r="E166" s="352" t="s">
        <v>424</v>
      </c>
      <c r="F166" s="352">
        <v>0.78400000000000003</v>
      </c>
      <c r="H166" s="352">
        <v>9946</v>
      </c>
      <c r="I166" s="352">
        <v>0</v>
      </c>
      <c r="O166" s="352">
        <v>182.47800000000001</v>
      </c>
      <c r="P166" s="352">
        <v>181.11799999999999</v>
      </c>
      <c r="S166" s="352" t="s">
        <v>619</v>
      </c>
      <c r="T166" s="352">
        <v>0</v>
      </c>
      <c r="U166" s="352" t="s">
        <v>620</v>
      </c>
      <c r="V166" s="352" t="s">
        <v>705</v>
      </c>
      <c r="X166" s="352" t="s">
        <v>705</v>
      </c>
      <c r="Y166" s="352">
        <v>2</v>
      </c>
      <c r="Z166" s="352">
        <v>53.5</v>
      </c>
      <c r="AA166" s="352">
        <v>78.599999999999994</v>
      </c>
      <c r="AB166" s="352">
        <v>25.2</v>
      </c>
      <c r="AC166" s="352">
        <v>1.36</v>
      </c>
      <c r="AG166" s="352">
        <v>6786</v>
      </c>
      <c r="AK166" s="352" t="s">
        <v>744</v>
      </c>
      <c r="AL166" s="352" t="s">
        <v>682</v>
      </c>
      <c r="AM166" s="352" t="s">
        <v>3170</v>
      </c>
      <c r="AS166" s="352">
        <v>1</v>
      </c>
      <c r="AT166" s="352">
        <v>0.68257939999999995</v>
      </c>
      <c r="AW166" s="352" t="s">
        <v>3169</v>
      </c>
    </row>
    <row r="167" spans="1:49">
      <c r="A167" s="352" t="s">
        <v>2129</v>
      </c>
      <c r="B167" s="352" t="s">
        <v>2997</v>
      </c>
      <c r="C167" s="352">
        <v>41</v>
      </c>
      <c r="D167" s="352" t="s">
        <v>3168</v>
      </c>
      <c r="E167" s="352" t="s">
        <v>424</v>
      </c>
      <c r="F167" s="352">
        <v>0.78400000000000003</v>
      </c>
      <c r="G167" s="352" t="s">
        <v>630</v>
      </c>
      <c r="H167" s="352">
        <v>2281</v>
      </c>
      <c r="I167" s="352">
        <v>2.4910000000000001</v>
      </c>
      <c r="N167" s="352">
        <v>9.8385855000000006</v>
      </c>
      <c r="O167" s="352">
        <v>45.173999999999999</v>
      </c>
      <c r="P167" s="352">
        <v>44.835999999999999</v>
      </c>
      <c r="S167" s="352" t="s">
        <v>619</v>
      </c>
      <c r="T167" s="352">
        <v>0</v>
      </c>
      <c r="U167" s="352" t="s">
        <v>620</v>
      </c>
      <c r="V167" s="352" t="s">
        <v>705</v>
      </c>
      <c r="X167" s="352" t="s">
        <v>705</v>
      </c>
      <c r="Y167" s="352">
        <v>3</v>
      </c>
      <c r="Z167" s="352">
        <v>82.4</v>
      </c>
      <c r="AA167" s="352">
        <v>144.69999999999999</v>
      </c>
      <c r="AB167" s="352">
        <v>62.3</v>
      </c>
      <c r="AC167" s="352">
        <v>0.33700000000000002</v>
      </c>
      <c r="AG167" s="352">
        <v>1561</v>
      </c>
      <c r="AK167" s="352" t="s">
        <v>1970</v>
      </c>
      <c r="AL167" s="352" t="s">
        <v>660</v>
      </c>
      <c r="AM167" s="352" t="s">
        <v>3171</v>
      </c>
      <c r="AS167" s="352">
        <v>0</v>
      </c>
      <c r="AT167" s="352">
        <v>0.68427959999999999</v>
      </c>
      <c r="AW167" s="352" t="s">
        <v>3169</v>
      </c>
    </row>
    <row r="168" spans="1:49">
      <c r="A168" s="352" t="s">
        <v>2131</v>
      </c>
      <c r="B168" s="352" t="s">
        <v>2997</v>
      </c>
      <c r="C168" s="352">
        <v>41</v>
      </c>
      <c r="D168" s="352" t="s">
        <v>3168</v>
      </c>
      <c r="E168" s="352" t="s">
        <v>424</v>
      </c>
      <c r="F168" s="352">
        <v>0.78400000000000003</v>
      </c>
      <c r="G168" s="352" t="s">
        <v>634</v>
      </c>
      <c r="J168" s="352">
        <v>6143</v>
      </c>
      <c r="K168" s="352">
        <v>5.6559999999999997</v>
      </c>
      <c r="N168" s="352">
        <v>70.7451559</v>
      </c>
      <c r="O168" s="352">
        <v>173.39500000000001</v>
      </c>
      <c r="Q168" s="352">
        <v>170.64400000000001</v>
      </c>
      <c r="S168" s="352" t="s">
        <v>635</v>
      </c>
      <c r="T168" s="352">
        <v>89</v>
      </c>
      <c r="U168" s="352" t="s">
        <v>620</v>
      </c>
      <c r="V168" s="352" t="s">
        <v>705</v>
      </c>
      <c r="X168" s="352" t="s">
        <v>705</v>
      </c>
      <c r="Y168" s="352">
        <v>4</v>
      </c>
      <c r="Z168" s="352">
        <v>200</v>
      </c>
      <c r="AA168" s="352">
        <v>292.5</v>
      </c>
      <c r="AB168" s="352">
        <v>92.5</v>
      </c>
      <c r="AD168" s="352">
        <v>2.0329999999999999</v>
      </c>
      <c r="AE168" s="352">
        <v>0.71799999999999997</v>
      </c>
      <c r="AH168" s="352">
        <v>7412</v>
      </c>
      <c r="AI168" s="352">
        <v>8623</v>
      </c>
      <c r="AN168" s="352" t="s">
        <v>642</v>
      </c>
      <c r="AO168" s="352" t="s">
        <v>722</v>
      </c>
      <c r="AP168" s="352" t="s">
        <v>3172</v>
      </c>
      <c r="AS168" s="352">
        <v>0</v>
      </c>
      <c r="AU168" s="352">
        <v>1.1915996</v>
      </c>
      <c r="AW168" s="352" t="s">
        <v>3169</v>
      </c>
    </row>
    <row r="169" spans="1:49">
      <c r="A169" s="352" t="s">
        <v>2132</v>
      </c>
      <c r="B169" s="352" t="s">
        <v>2997</v>
      </c>
      <c r="C169" s="352">
        <v>41</v>
      </c>
      <c r="D169" s="352" t="s">
        <v>3168</v>
      </c>
      <c r="E169" s="352" t="s">
        <v>424</v>
      </c>
      <c r="F169" s="352">
        <v>0.78400000000000003</v>
      </c>
      <c r="J169" s="352">
        <v>6306</v>
      </c>
      <c r="K169" s="352">
        <v>-10.909000000000001</v>
      </c>
      <c r="O169" s="352">
        <v>179.601</v>
      </c>
      <c r="Q169" s="352">
        <v>176.791</v>
      </c>
      <c r="S169" s="352" t="s">
        <v>635</v>
      </c>
      <c r="T169" s="352">
        <v>89</v>
      </c>
      <c r="U169" s="352" t="s">
        <v>620</v>
      </c>
      <c r="V169" s="352" t="s">
        <v>705</v>
      </c>
      <c r="X169" s="352" t="s">
        <v>705</v>
      </c>
      <c r="Y169" s="352">
        <v>5</v>
      </c>
      <c r="Z169" s="352">
        <v>438.4</v>
      </c>
      <c r="AA169" s="352">
        <v>473.6</v>
      </c>
      <c r="AB169" s="352">
        <v>35.200000000000003</v>
      </c>
      <c r="AD169" s="352">
        <v>2.0739999999999998</v>
      </c>
      <c r="AE169" s="352">
        <v>0.73699999999999999</v>
      </c>
      <c r="AH169" s="352">
        <v>7393</v>
      </c>
      <c r="AI169" s="352">
        <v>8755</v>
      </c>
      <c r="AN169" s="352" t="s">
        <v>719</v>
      </c>
      <c r="AO169" s="352" t="s">
        <v>1585</v>
      </c>
      <c r="AP169" s="352" t="s">
        <v>2189</v>
      </c>
      <c r="AS169" s="352">
        <v>0</v>
      </c>
      <c r="AU169" s="352">
        <v>1.1729316999999999</v>
      </c>
      <c r="AW169" s="352" t="s">
        <v>3169</v>
      </c>
    </row>
    <row r="170" spans="1:49">
      <c r="A170" s="352" t="s">
        <v>2134</v>
      </c>
      <c r="B170" s="352" t="s">
        <v>2997</v>
      </c>
      <c r="C170" s="352">
        <v>41</v>
      </c>
      <c r="D170" s="352" t="s">
        <v>3168</v>
      </c>
      <c r="E170" s="352" t="s">
        <v>424</v>
      </c>
      <c r="F170" s="352">
        <v>0.78400000000000003</v>
      </c>
      <c r="J170" s="352">
        <v>6279</v>
      </c>
      <c r="K170" s="352">
        <v>-11.5</v>
      </c>
      <c r="O170" s="352">
        <v>179.78700000000001</v>
      </c>
      <c r="Q170" s="352">
        <v>176.97499999999999</v>
      </c>
      <c r="S170" s="352" t="s">
        <v>635</v>
      </c>
      <c r="T170" s="352">
        <v>89</v>
      </c>
      <c r="U170" s="352" t="s">
        <v>620</v>
      </c>
      <c r="V170" s="352" t="s">
        <v>705</v>
      </c>
      <c r="X170" s="352" t="s">
        <v>705</v>
      </c>
      <c r="Y170" s="352">
        <v>6</v>
      </c>
      <c r="Z170" s="352">
        <v>488.1</v>
      </c>
      <c r="AA170" s="352">
        <v>523.29999999999995</v>
      </c>
      <c r="AB170" s="352">
        <v>35.200000000000003</v>
      </c>
      <c r="AD170" s="352">
        <v>2.0750000000000002</v>
      </c>
      <c r="AE170" s="352">
        <v>0.73699999999999999</v>
      </c>
      <c r="AH170" s="352">
        <v>7359</v>
      </c>
      <c r="AI170" s="352">
        <v>8716</v>
      </c>
      <c r="AN170" s="352" t="s">
        <v>719</v>
      </c>
      <c r="AO170" s="352" t="s">
        <v>759</v>
      </c>
      <c r="AP170" s="352" t="s">
        <v>3173</v>
      </c>
      <c r="AS170" s="352">
        <v>1</v>
      </c>
      <c r="AU170" s="352">
        <v>1.1722471000000001</v>
      </c>
      <c r="AW170" s="352" t="s">
        <v>3169</v>
      </c>
    </row>
    <row r="171" spans="1:49">
      <c r="A171" s="352" t="s">
        <v>2136</v>
      </c>
      <c r="B171" s="352" t="s">
        <v>2997</v>
      </c>
      <c r="C171" s="352">
        <v>42</v>
      </c>
      <c r="D171" s="352" t="s">
        <v>3168</v>
      </c>
      <c r="E171" s="352" t="s">
        <v>424</v>
      </c>
      <c r="F171" s="352">
        <v>0.78400000000000003</v>
      </c>
      <c r="L171" s="352">
        <v>21987</v>
      </c>
      <c r="M171" s="352">
        <v>9.6</v>
      </c>
      <c r="O171" s="352">
        <v>128.03100000000001</v>
      </c>
      <c r="R171" s="352">
        <v>121.925</v>
      </c>
      <c r="S171" s="352" t="s">
        <v>645</v>
      </c>
      <c r="T171" s="352">
        <v>0</v>
      </c>
      <c r="U171" s="352" t="s">
        <v>646</v>
      </c>
      <c r="V171" s="352" t="s">
        <v>673</v>
      </c>
      <c r="X171" s="352" t="s">
        <v>675</v>
      </c>
      <c r="Y171" s="352">
        <v>1</v>
      </c>
      <c r="Z171" s="352">
        <v>29.7</v>
      </c>
      <c r="AA171" s="352">
        <v>83</v>
      </c>
      <c r="AB171" s="352">
        <v>53.3</v>
      </c>
      <c r="AF171" s="352">
        <v>6.1059999999999999</v>
      </c>
      <c r="AJ171" s="352">
        <v>4392</v>
      </c>
      <c r="AQ171" s="352" t="s">
        <v>2637</v>
      </c>
      <c r="AR171" s="352" t="s">
        <v>3174</v>
      </c>
      <c r="AS171" s="352">
        <v>1</v>
      </c>
      <c r="AV171" s="352">
        <v>5.0080416999999997</v>
      </c>
      <c r="AW171" s="352" t="s">
        <v>3175</v>
      </c>
    </row>
    <row r="172" spans="1:49">
      <c r="A172" s="352" t="s">
        <v>2137</v>
      </c>
      <c r="B172" s="352" t="s">
        <v>2997</v>
      </c>
      <c r="C172" s="352">
        <v>42</v>
      </c>
      <c r="D172" s="352" t="s">
        <v>3168</v>
      </c>
      <c r="E172" s="352" t="s">
        <v>424</v>
      </c>
      <c r="F172" s="352">
        <v>0.78400000000000003</v>
      </c>
      <c r="G172" s="352" t="s">
        <v>764</v>
      </c>
      <c r="L172" s="352">
        <v>2529</v>
      </c>
      <c r="M172" s="352">
        <v>4.266</v>
      </c>
      <c r="O172" s="352">
        <v>4.5069999999999997</v>
      </c>
      <c r="R172" s="352">
        <v>4.2930000000000001</v>
      </c>
      <c r="S172" s="352" t="s">
        <v>645</v>
      </c>
      <c r="T172" s="352">
        <v>0</v>
      </c>
      <c r="U172" s="352" t="s">
        <v>646</v>
      </c>
      <c r="V172" s="352" t="s">
        <v>673</v>
      </c>
      <c r="X172" s="352" t="s">
        <v>675</v>
      </c>
      <c r="Y172" s="352">
        <v>2</v>
      </c>
      <c r="Z172" s="352">
        <v>233</v>
      </c>
      <c r="AA172" s="352">
        <v>260.8</v>
      </c>
      <c r="AB172" s="352">
        <v>27.8</v>
      </c>
      <c r="AF172" s="352">
        <v>0.214</v>
      </c>
      <c r="AJ172" s="352">
        <v>509</v>
      </c>
      <c r="AQ172" s="352" t="s">
        <v>749</v>
      </c>
      <c r="AR172" s="352" t="s">
        <v>2597</v>
      </c>
      <c r="AS172" s="352">
        <v>0</v>
      </c>
      <c r="AV172" s="352">
        <v>4.9837661000000004</v>
      </c>
      <c r="AW172" s="352" t="s">
        <v>3175</v>
      </c>
    </row>
    <row r="173" spans="1:49">
      <c r="A173" s="352" t="s">
        <v>2141</v>
      </c>
      <c r="B173" s="352" t="s">
        <v>2997</v>
      </c>
      <c r="C173" s="352">
        <v>42</v>
      </c>
      <c r="D173" s="352" t="s">
        <v>3168</v>
      </c>
      <c r="E173" s="352" t="s">
        <v>424</v>
      </c>
      <c r="F173" s="352">
        <v>0.78400000000000003</v>
      </c>
      <c r="L173" s="352">
        <v>21884</v>
      </c>
      <c r="M173" s="352">
        <v>9.6609999999999996</v>
      </c>
      <c r="O173" s="352">
        <v>125.152</v>
      </c>
      <c r="R173" s="352">
        <v>119.18300000000001</v>
      </c>
      <c r="S173" s="352" t="s">
        <v>645</v>
      </c>
      <c r="T173" s="352">
        <v>0</v>
      </c>
      <c r="U173" s="352" t="s">
        <v>646</v>
      </c>
      <c r="V173" s="352" t="s">
        <v>673</v>
      </c>
      <c r="X173" s="352" t="s">
        <v>675</v>
      </c>
      <c r="Y173" s="352">
        <v>3</v>
      </c>
      <c r="Z173" s="352">
        <v>412.8</v>
      </c>
      <c r="AA173" s="352">
        <v>464.8</v>
      </c>
      <c r="AB173" s="352">
        <v>52</v>
      </c>
      <c r="AF173" s="352">
        <v>5.9690000000000003</v>
      </c>
      <c r="AJ173" s="352">
        <v>4371</v>
      </c>
      <c r="AQ173" s="352" t="s">
        <v>3176</v>
      </c>
      <c r="AR173" s="352" t="s">
        <v>3177</v>
      </c>
      <c r="AS173" s="352">
        <v>0</v>
      </c>
      <c r="AV173" s="352">
        <v>5.0083206999999996</v>
      </c>
      <c r="AW173" s="352" t="s">
        <v>3175</v>
      </c>
    </row>
    <row r="174" spans="1:49">
      <c r="A174" s="352" t="s">
        <v>2142</v>
      </c>
      <c r="B174" s="352" t="s">
        <v>2997</v>
      </c>
      <c r="C174" s="352">
        <v>43</v>
      </c>
      <c r="D174" s="352" t="s">
        <v>3178</v>
      </c>
      <c r="E174" s="352" t="s">
        <v>425</v>
      </c>
      <c r="F174" s="352">
        <v>0.77200000000000002</v>
      </c>
      <c r="H174" s="352">
        <v>9940</v>
      </c>
      <c r="I174" s="352">
        <v>0.43</v>
      </c>
      <c r="O174" s="352">
        <v>181.72300000000001</v>
      </c>
      <c r="P174" s="352">
        <v>180.369</v>
      </c>
      <c r="S174" s="352" t="s">
        <v>619</v>
      </c>
      <c r="T174" s="352">
        <v>0</v>
      </c>
      <c r="U174" s="352" t="s">
        <v>620</v>
      </c>
      <c r="V174" s="352" t="s">
        <v>1105</v>
      </c>
      <c r="X174" s="352" t="s">
        <v>1105</v>
      </c>
      <c r="Y174" s="352">
        <v>1</v>
      </c>
      <c r="Z174" s="352">
        <v>13.2</v>
      </c>
      <c r="AA174" s="352">
        <v>39</v>
      </c>
      <c r="AB174" s="352">
        <v>25.8</v>
      </c>
      <c r="AC174" s="352">
        <v>1.3540000000000001</v>
      </c>
      <c r="AG174" s="352">
        <v>6780</v>
      </c>
      <c r="AK174" s="352" t="s">
        <v>1343</v>
      </c>
      <c r="AL174" s="352" t="s">
        <v>1347</v>
      </c>
      <c r="AM174" s="352" t="s">
        <v>3179</v>
      </c>
      <c r="AS174" s="352">
        <v>0</v>
      </c>
      <c r="AT174" s="352">
        <v>0.68251879999999998</v>
      </c>
      <c r="AW174" s="352" t="s">
        <v>3180</v>
      </c>
    </row>
    <row r="175" spans="1:49">
      <c r="A175" s="352" t="s">
        <v>2144</v>
      </c>
      <c r="B175" s="352" t="s">
        <v>2997</v>
      </c>
      <c r="C175" s="352">
        <v>43</v>
      </c>
      <c r="D175" s="352" t="s">
        <v>3178</v>
      </c>
      <c r="E175" s="352" t="s">
        <v>425</v>
      </c>
      <c r="F175" s="352">
        <v>0.77200000000000002</v>
      </c>
      <c r="H175" s="352">
        <v>9931</v>
      </c>
      <c r="I175" s="352">
        <v>0</v>
      </c>
      <c r="O175" s="352">
        <v>182.21899999999999</v>
      </c>
      <c r="P175" s="352">
        <v>180.86199999999999</v>
      </c>
      <c r="S175" s="352" t="s">
        <v>619</v>
      </c>
      <c r="T175" s="352">
        <v>0</v>
      </c>
      <c r="U175" s="352" t="s">
        <v>620</v>
      </c>
      <c r="V175" s="352" t="s">
        <v>1105</v>
      </c>
      <c r="X175" s="352" t="s">
        <v>1105</v>
      </c>
      <c r="Y175" s="352">
        <v>2</v>
      </c>
      <c r="Z175" s="352">
        <v>53.5</v>
      </c>
      <c r="AA175" s="352">
        <v>78.599999999999994</v>
      </c>
      <c r="AB175" s="352">
        <v>25.2</v>
      </c>
      <c r="AC175" s="352">
        <v>1.357</v>
      </c>
      <c r="AG175" s="352">
        <v>6772</v>
      </c>
      <c r="AK175" s="352" t="s">
        <v>3181</v>
      </c>
      <c r="AL175" s="352" t="s">
        <v>1299</v>
      </c>
      <c r="AM175" s="352" t="s">
        <v>3182</v>
      </c>
      <c r="AS175" s="352">
        <v>1</v>
      </c>
      <c r="AT175" s="352">
        <v>0.68222539999999998</v>
      </c>
      <c r="AW175" s="352" t="s">
        <v>3180</v>
      </c>
    </row>
    <row r="176" spans="1:49">
      <c r="A176" s="352" t="s">
        <v>2147</v>
      </c>
      <c r="B176" s="352" t="s">
        <v>2997</v>
      </c>
      <c r="C176" s="352">
        <v>43</v>
      </c>
      <c r="D176" s="352" t="s">
        <v>3178</v>
      </c>
      <c r="E176" s="352" t="s">
        <v>425</v>
      </c>
      <c r="F176" s="352">
        <v>0.77200000000000002</v>
      </c>
      <c r="G176" s="352" t="s">
        <v>630</v>
      </c>
      <c r="H176" s="352">
        <v>1737</v>
      </c>
      <c r="I176" s="352">
        <v>1.4319999999999999</v>
      </c>
      <c r="N176" s="352">
        <v>7.6678173999999997</v>
      </c>
      <c r="O176" s="352">
        <v>34.667999999999999</v>
      </c>
      <c r="P176" s="352">
        <v>34.408999999999999</v>
      </c>
      <c r="S176" s="352" t="s">
        <v>619</v>
      </c>
      <c r="T176" s="352">
        <v>0</v>
      </c>
      <c r="U176" s="352" t="s">
        <v>620</v>
      </c>
      <c r="V176" s="352" t="s">
        <v>1105</v>
      </c>
      <c r="X176" s="352" t="s">
        <v>1105</v>
      </c>
      <c r="Y176" s="352">
        <v>3</v>
      </c>
      <c r="Z176" s="352">
        <v>83</v>
      </c>
      <c r="AA176" s="352">
        <v>144</v>
      </c>
      <c r="AB176" s="352">
        <v>61</v>
      </c>
      <c r="AC176" s="352">
        <v>0.25900000000000001</v>
      </c>
      <c r="AG176" s="352">
        <v>1187</v>
      </c>
      <c r="AK176" s="352" t="s">
        <v>3183</v>
      </c>
      <c r="AL176" s="352" t="s">
        <v>842</v>
      </c>
      <c r="AM176" s="352" t="s">
        <v>3184</v>
      </c>
      <c r="AS176" s="352">
        <v>0</v>
      </c>
      <c r="AT176" s="352">
        <v>0.68320219999999998</v>
      </c>
      <c r="AW176" s="352" t="s">
        <v>3180</v>
      </c>
    </row>
    <row r="177" spans="1:49">
      <c r="A177" s="352" t="s">
        <v>2149</v>
      </c>
      <c r="B177" s="352" t="s">
        <v>2997</v>
      </c>
      <c r="C177" s="352">
        <v>43</v>
      </c>
      <c r="D177" s="352" t="s">
        <v>3178</v>
      </c>
      <c r="E177" s="352" t="s">
        <v>425</v>
      </c>
      <c r="F177" s="352">
        <v>0.77200000000000002</v>
      </c>
      <c r="G177" s="352" t="s">
        <v>634</v>
      </c>
      <c r="J177" s="352">
        <v>6055</v>
      </c>
      <c r="K177" s="352">
        <v>5.3529999999999998</v>
      </c>
      <c r="N177" s="352">
        <v>70.691887100000002</v>
      </c>
      <c r="O177" s="352">
        <v>170.613</v>
      </c>
      <c r="Q177" s="352">
        <v>167.90600000000001</v>
      </c>
      <c r="S177" s="352" t="s">
        <v>635</v>
      </c>
      <c r="T177" s="352">
        <v>89</v>
      </c>
      <c r="U177" s="352" t="s">
        <v>620</v>
      </c>
      <c r="V177" s="352" t="s">
        <v>1105</v>
      </c>
      <c r="X177" s="352" t="s">
        <v>1105</v>
      </c>
      <c r="Y177" s="352">
        <v>4</v>
      </c>
      <c r="Z177" s="352">
        <v>200.7</v>
      </c>
      <c r="AA177" s="352">
        <v>293.10000000000002</v>
      </c>
      <c r="AB177" s="352">
        <v>92.5</v>
      </c>
      <c r="AD177" s="352">
        <v>2</v>
      </c>
      <c r="AE177" s="352">
        <v>0.70599999999999996</v>
      </c>
      <c r="AH177" s="352">
        <v>7304</v>
      </c>
      <c r="AI177" s="352">
        <v>8502</v>
      </c>
      <c r="AN177" s="352" t="s">
        <v>642</v>
      </c>
      <c r="AO177" s="352" t="s">
        <v>722</v>
      </c>
      <c r="AP177" s="352" t="s">
        <v>3185</v>
      </c>
      <c r="AS177" s="352">
        <v>0</v>
      </c>
      <c r="AU177" s="352">
        <v>1.1912396000000001</v>
      </c>
      <c r="AW177" s="352" t="s">
        <v>3180</v>
      </c>
    </row>
    <row r="178" spans="1:49">
      <c r="A178" s="352" t="s">
        <v>2150</v>
      </c>
      <c r="B178" s="352" t="s">
        <v>2997</v>
      </c>
      <c r="C178" s="352">
        <v>43</v>
      </c>
      <c r="D178" s="352" t="s">
        <v>3178</v>
      </c>
      <c r="E178" s="352" t="s">
        <v>425</v>
      </c>
      <c r="F178" s="352">
        <v>0.77200000000000002</v>
      </c>
      <c r="J178" s="352">
        <v>6320</v>
      </c>
      <c r="K178" s="352">
        <v>-10.909000000000001</v>
      </c>
      <c r="O178" s="352">
        <v>180.09299999999999</v>
      </c>
      <c r="Q178" s="352">
        <v>177.27500000000001</v>
      </c>
      <c r="S178" s="352" t="s">
        <v>635</v>
      </c>
      <c r="T178" s="352">
        <v>89</v>
      </c>
      <c r="U178" s="352" t="s">
        <v>620</v>
      </c>
      <c r="V178" s="352" t="s">
        <v>1105</v>
      </c>
      <c r="X178" s="352" t="s">
        <v>1105</v>
      </c>
      <c r="Y178" s="352">
        <v>5</v>
      </c>
      <c r="Z178" s="352">
        <v>438.4</v>
      </c>
      <c r="AA178" s="352">
        <v>473.6</v>
      </c>
      <c r="AB178" s="352">
        <v>35.200000000000003</v>
      </c>
      <c r="AD178" s="352">
        <v>2.0790000000000002</v>
      </c>
      <c r="AE178" s="352">
        <v>0.73899999999999999</v>
      </c>
      <c r="AH178" s="352">
        <v>7409</v>
      </c>
      <c r="AI178" s="352">
        <v>8774</v>
      </c>
      <c r="AN178" s="352" t="s">
        <v>719</v>
      </c>
      <c r="AO178" s="352" t="s">
        <v>640</v>
      </c>
      <c r="AP178" s="352" t="s">
        <v>833</v>
      </c>
      <c r="AS178" s="352">
        <v>0</v>
      </c>
      <c r="AU178" s="352">
        <v>1.1729016999999999</v>
      </c>
      <c r="AW178" s="352" t="s">
        <v>3180</v>
      </c>
    </row>
    <row r="179" spans="1:49">
      <c r="A179" s="352" t="s">
        <v>2151</v>
      </c>
      <c r="B179" s="352" t="s">
        <v>2997</v>
      </c>
      <c r="C179" s="352">
        <v>43</v>
      </c>
      <c r="D179" s="352" t="s">
        <v>3178</v>
      </c>
      <c r="E179" s="352" t="s">
        <v>425</v>
      </c>
      <c r="F179" s="352">
        <v>0.77200000000000002</v>
      </c>
      <c r="J179" s="352">
        <v>6304</v>
      </c>
      <c r="K179" s="352">
        <v>-11.5</v>
      </c>
      <c r="O179" s="352">
        <v>180.08799999999999</v>
      </c>
      <c r="Q179" s="352">
        <v>177.27099999999999</v>
      </c>
      <c r="S179" s="352" t="s">
        <v>635</v>
      </c>
      <c r="T179" s="352">
        <v>89</v>
      </c>
      <c r="U179" s="352" t="s">
        <v>620</v>
      </c>
      <c r="V179" s="352" t="s">
        <v>1105</v>
      </c>
      <c r="X179" s="352" t="s">
        <v>1105</v>
      </c>
      <c r="Y179" s="352">
        <v>6</v>
      </c>
      <c r="Z179" s="352">
        <v>488.1</v>
      </c>
      <c r="AA179" s="352">
        <v>523.29999999999995</v>
      </c>
      <c r="AB179" s="352">
        <v>35.200000000000003</v>
      </c>
      <c r="AD179" s="352">
        <v>2.0779999999999998</v>
      </c>
      <c r="AE179" s="352">
        <v>0.73799999999999999</v>
      </c>
      <c r="AH179" s="352">
        <v>7388</v>
      </c>
      <c r="AI179" s="352">
        <v>8747</v>
      </c>
      <c r="AN179" s="352" t="s">
        <v>719</v>
      </c>
      <c r="AO179" s="352" t="s">
        <v>1585</v>
      </c>
      <c r="AP179" s="352" t="s">
        <v>1001</v>
      </c>
      <c r="AS179" s="352">
        <v>1</v>
      </c>
      <c r="AU179" s="352">
        <v>1.1722181</v>
      </c>
      <c r="AW179" s="352" t="s">
        <v>3180</v>
      </c>
    </row>
    <row r="180" spans="1:49">
      <c r="A180" s="352" t="s">
        <v>2152</v>
      </c>
      <c r="B180" s="352" t="s">
        <v>2997</v>
      </c>
      <c r="C180" s="352">
        <v>44</v>
      </c>
      <c r="D180" s="352" t="s">
        <v>3178</v>
      </c>
      <c r="E180" s="352" t="s">
        <v>425</v>
      </c>
      <c r="F180" s="352">
        <v>0.77200000000000002</v>
      </c>
      <c r="L180" s="352">
        <v>22056</v>
      </c>
      <c r="M180" s="352">
        <v>9.6</v>
      </c>
      <c r="O180" s="352">
        <v>128.13499999999999</v>
      </c>
      <c r="R180" s="352">
        <v>122.023</v>
      </c>
      <c r="S180" s="352" t="s">
        <v>645</v>
      </c>
      <c r="T180" s="352">
        <v>0</v>
      </c>
      <c r="U180" s="352" t="s">
        <v>646</v>
      </c>
      <c r="V180" s="352" t="s">
        <v>673</v>
      </c>
      <c r="X180" s="352" t="s">
        <v>675</v>
      </c>
      <c r="Y180" s="352">
        <v>1</v>
      </c>
      <c r="Z180" s="352">
        <v>29.7</v>
      </c>
      <c r="AA180" s="352">
        <v>82.8</v>
      </c>
      <c r="AB180" s="352">
        <v>53.1</v>
      </c>
      <c r="AF180" s="352">
        <v>6.1120000000000001</v>
      </c>
      <c r="AJ180" s="352">
        <v>4405</v>
      </c>
      <c r="AQ180" s="352" t="s">
        <v>1970</v>
      </c>
      <c r="AR180" s="352" t="s">
        <v>3186</v>
      </c>
      <c r="AS180" s="352">
        <v>1</v>
      </c>
      <c r="AV180" s="352">
        <v>5.0086854000000001</v>
      </c>
      <c r="AW180" s="352" t="s">
        <v>3187</v>
      </c>
    </row>
    <row r="181" spans="1:49">
      <c r="A181" s="352" t="s">
        <v>2154</v>
      </c>
      <c r="B181" s="352" t="s">
        <v>2997</v>
      </c>
      <c r="C181" s="352">
        <v>44</v>
      </c>
      <c r="D181" s="352" t="s">
        <v>3178</v>
      </c>
      <c r="E181" s="352" t="s">
        <v>425</v>
      </c>
      <c r="F181" s="352">
        <v>0.77200000000000002</v>
      </c>
      <c r="G181" s="352" t="s">
        <v>764</v>
      </c>
      <c r="L181" s="352">
        <v>1920</v>
      </c>
      <c r="M181" s="352">
        <v>4.9630000000000001</v>
      </c>
      <c r="O181" s="352">
        <v>3.327</v>
      </c>
      <c r="R181" s="352">
        <v>3.169</v>
      </c>
      <c r="S181" s="352" t="s">
        <v>645</v>
      </c>
      <c r="T181" s="352">
        <v>0</v>
      </c>
      <c r="U181" s="352" t="s">
        <v>646</v>
      </c>
      <c r="V181" s="352" t="s">
        <v>673</v>
      </c>
      <c r="X181" s="352" t="s">
        <v>675</v>
      </c>
      <c r="Y181" s="352">
        <v>2</v>
      </c>
      <c r="Z181" s="352">
        <v>231.8</v>
      </c>
      <c r="AA181" s="352">
        <v>257.89999999999998</v>
      </c>
      <c r="AB181" s="352">
        <v>26.1</v>
      </c>
      <c r="AF181" s="352">
        <v>0.158</v>
      </c>
      <c r="AJ181" s="352">
        <v>386</v>
      </c>
      <c r="AQ181" s="352" t="s">
        <v>628</v>
      </c>
      <c r="AR181" s="352" t="s">
        <v>3188</v>
      </c>
      <c r="AS181" s="352">
        <v>0</v>
      </c>
      <c r="AV181" s="352">
        <v>4.9875818000000001</v>
      </c>
      <c r="AW181" s="352" t="s">
        <v>3187</v>
      </c>
    </row>
    <row r="182" spans="1:49">
      <c r="A182" s="352" t="s">
        <v>2157</v>
      </c>
      <c r="B182" s="352" t="s">
        <v>2997</v>
      </c>
      <c r="C182" s="352">
        <v>44</v>
      </c>
      <c r="D182" s="352" t="s">
        <v>3178</v>
      </c>
      <c r="E182" s="352" t="s">
        <v>425</v>
      </c>
      <c r="F182" s="352">
        <v>0.77200000000000002</v>
      </c>
      <c r="L182" s="352">
        <v>21882</v>
      </c>
      <c r="M182" s="352">
        <v>9.6669999999999998</v>
      </c>
      <c r="O182" s="352">
        <v>125.044</v>
      </c>
      <c r="R182" s="352">
        <v>119.07899999999999</v>
      </c>
      <c r="S182" s="352" t="s">
        <v>645</v>
      </c>
      <c r="T182" s="352">
        <v>0</v>
      </c>
      <c r="U182" s="352" t="s">
        <v>646</v>
      </c>
      <c r="V182" s="352" t="s">
        <v>673</v>
      </c>
      <c r="X182" s="352" t="s">
        <v>675</v>
      </c>
      <c r="Y182" s="352">
        <v>3</v>
      </c>
      <c r="Z182" s="352">
        <v>412.8</v>
      </c>
      <c r="AA182" s="352">
        <v>464.6</v>
      </c>
      <c r="AB182" s="352">
        <v>51.8</v>
      </c>
      <c r="AF182" s="352">
        <v>5.9649999999999999</v>
      </c>
      <c r="AJ182" s="352">
        <v>4370</v>
      </c>
      <c r="AQ182" s="352" t="s">
        <v>3176</v>
      </c>
      <c r="AR182" s="352" t="s">
        <v>3177</v>
      </c>
      <c r="AS182" s="352">
        <v>0</v>
      </c>
      <c r="AV182" s="352">
        <v>5.0089883999999998</v>
      </c>
      <c r="AW182" s="352" t="s">
        <v>3187</v>
      </c>
    </row>
    <row r="183" spans="1:49">
      <c r="A183" s="352" t="s">
        <v>2159</v>
      </c>
      <c r="B183" s="352" t="s">
        <v>2997</v>
      </c>
      <c r="C183" s="352">
        <v>45</v>
      </c>
      <c r="D183" s="352" t="s">
        <v>3189</v>
      </c>
      <c r="E183" s="352" t="s">
        <v>426</v>
      </c>
      <c r="F183" s="352">
        <v>0.80100000000000005</v>
      </c>
      <c r="H183" s="352">
        <v>9952</v>
      </c>
      <c r="I183" s="352">
        <v>0.42799999999999999</v>
      </c>
      <c r="O183" s="352">
        <v>181.76</v>
      </c>
      <c r="P183" s="352">
        <v>180.405</v>
      </c>
      <c r="S183" s="352" t="s">
        <v>619</v>
      </c>
      <c r="T183" s="352">
        <v>0</v>
      </c>
      <c r="U183" s="352" t="s">
        <v>620</v>
      </c>
      <c r="V183" s="352" t="s">
        <v>1105</v>
      </c>
      <c r="X183" s="352" t="s">
        <v>1105</v>
      </c>
      <c r="Y183" s="352">
        <v>1</v>
      </c>
      <c r="Z183" s="352">
        <v>13.2</v>
      </c>
      <c r="AA183" s="352">
        <v>38.4</v>
      </c>
      <c r="AB183" s="352">
        <v>25.2</v>
      </c>
      <c r="AC183" s="352">
        <v>1.3540000000000001</v>
      </c>
      <c r="AG183" s="352">
        <v>6790</v>
      </c>
      <c r="AK183" s="352" t="s">
        <v>1234</v>
      </c>
      <c r="AL183" s="352" t="s">
        <v>1851</v>
      </c>
      <c r="AM183" s="352" t="s">
        <v>3190</v>
      </c>
      <c r="AS183" s="352">
        <v>0</v>
      </c>
      <c r="AT183" s="352">
        <v>0.6825523</v>
      </c>
      <c r="AW183" s="352" t="s">
        <v>3191</v>
      </c>
    </row>
    <row r="184" spans="1:49">
      <c r="A184" s="352" t="s">
        <v>2161</v>
      </c>
      <c r="B184" s="352" t="s">
        <v>2997</v>
      </c>
      <c r="C184" s="352">
        <v>45</v>
      </c>
      <c r="D184" s="352" t="s">
        <v>3189</v>
      </c>
      <c r="E184" s="352" t="s">
        <v>426</v>
      </c>
      <c r="F184" s="352">
        <v>0.80100000000000005</v>
      </c>
      <c r="H184" s="352">
        <v>9953</v>
      </c>
      <c r="I184" s="352">
        <v>0</v>
      </c>
      <c r="O184" s="352">
        <v>182.31700000000001</v>
      </c>
      <c r="P184" s="352">
        <v>180.959</v>
      </c>
      <c r="S184" s="352" t="s">
        <v>619</v>
      </c>
      <c r="T184" s="352">
        <v>0</v>
      </c>
      <c r="U184" s="352" t="s">
        <v>620</v>
      </c>
      <c r="V184" s="352" t="s">
        <v>1105</v>
      </c>
      <c r="X184" s="352" t="s">
        <v>1105</v>
      </c>
      <c r="Y184" s="352">
        <v>2</v>
      </c>
      <c r="Z184" s="352">
        <v>53.5</v>
      </c>
      <c r="AA184" s="352">
        <v>78.599999999999994</v>
      </c>
      <c r="AB184" s="352">
        <v>25.2</v>
      </c>
      <c r="AC184" s="352">
        <v>1.3580000000000001</v>
      </c>
      <c r="AG184" s="352">
        <v>6787</v>
      </c>
      <c r="AK184" s="352" t="s">
        <v>2005</v>
      </c>
      <c r="AL184" s="352" t="s">
        <v>1579</v>
      </c>
      <c r="AM184" s="352" t="s">
        <v>3192</v>
      </c>
      <c r="AS184" s="352">
        <v>1</v>
      </c>
      <c r="AT184" s="352">
        <v>0.68226030000000004</v>
      </c>
      <c r="AW184" s="352" t="s">
        <v>3191</v>
      </c>
    </row>
    <row r="185" spans="1:49">
      <c r="A185" s="352" t="s">
        <v>2164</v>
      </c>
      <c r="B185" s="352" t="s">
        <v>2997</v>
      </c>
      <c r="C185" s="352">
        <v>45</v>
      </c>
      <c r="D185" s="352" t="s">
        <v>3189</v>
      </c>
      <c r="E185" s="352" t="s">
        <v>426</v>
      </c>
      <c r="F185" s="352">
        <v>0.80100000000000005</v>
      </c>
      <c r="G185" s="352" t="s">
        <v>630</v>
      </c>
      <c r="H185" s="352">
        <v>2123</v>
      </c>
      <c r="I185" s="352">
        <v>4.8739999999999997</v>
      </c>
      <c r="N185" s="352">
        <v>8.9967901999999995</v>
      </c>
      <c r="O185" s="352">
        <v>42.204000000000001</v>
      </c>
      <c r="P185" s="352">
        <v>41.887999999999998</v>
      </c>
      <c r="S185" s="352" t="s">
        <v>619</v>
      </c>
      <c r="T185" s="352">
        <v>0</v>
      </c>
      <c r="U185" s="352" t="s">
        <v>620</v>
      </c>
      <c r="V185" s="352" t="s">
        <v>1105</v>
      </c>
      <c r="X185" s="352" t="s">
        <v>1105</v>
      </c>
      <c r="Y185" s="352">
        <v>3</v>
      </c>
      <c r="Z185" s="352">
        <v>83</v>
      </c>
      <c r="AA185" s="352">
        <v>144.69999999999999</v>
      </c>
      <c r="AB185" s="352">
        <v>61.6</v>
      </c>
      <c r="AC185" s="352">
        <v>0.316</v>
      </c>
      <c r="AG185" s="352">
        <v>1456</v>
      </c>
      <c r="AK185" s="352" t="s">
        <v>2051</v>
      </c>
      <c r="AL185" s="352" t="s">
        <v>770</v>
      </c>
      <c r="AM185" s="352" t="s">
        <v>3193</v>
      </c>
      <c r="AS185" s="352">
        <v>0</v>
      </c>
      <c r="AT185" s="352">
        <v>0.68558560000000002</v>
      </c>
      <c r="AW185" s="352" t="s">
        <v>3191</v>
      </c>
    </row>
    <row r="186" spans="1:49">
      <c r="A186" s="352" t="s">
        <v>2166</v>
      </c>
      <c r="B186" s="352" t="s">
        <v>2997</v>
      </c>
      <c r="C186" s="352">
        <v>45</v>
      </c>
      <c r="D186" s="352" t="s">
        <v>3189</v>
      </c>
      <c r="E186" s="352" t="s">
        <v>426</v>
      </c>
      <c r="F186" s="352">
        <v>0.80100000000000005</v>
      </c>
      <c r="G186" s="352" t="s">
        <v>634</v>
      </c>
      <c r="J186" s="352">
        <v>5249</v>
      </c>
      <c r="K186" s="352">
        <v>13.89</v>
      </c>
      <c r="N186" s="352">
        <v>58.531498499999998</v>
      </c>
      <c r="O186" s="352">
        <v>146.571</v>
      </c>
      <c r="Q186" s="352">
        <v>144.232</v>
      </c>
      <c r="S186" s="352" t="s">
        <v>635</v>
      </c>
      <c r="T186" s="352">
        <v>89</v>
      </c>
      <c r="U186" s="352" t="s">
        <v>620</v>
      </c>
      <c r="V186" s="352" t="s">
        <v>1105</v>
      </c>
      <c r="X186" s="352" t="s">
        <v>1105</v>
      </c>
      <c r="Y186" s="352">
        <v>4</v>
      </c>
      <c r="Z186" s="352">
        <v>201.9</v>
      </c>
      <c r="AA186" s="352">
        <v>291.89999999999998</v>
      </c>
      <c r="AB186" s="352">
        <v>89.9</v>
      </c>
      <c r="AD186" s="352">
        <v>1.732</v>
      </c>
      <c r="AE186" s="352">
        <v>0.60699999999999998</v>
      </c>
      <c r="AH186" s="352">
        <v>6371</v>
      </c>
      <c r="AI186" s="352">
        <v>7371</v>
      </c>
      <c r="AN186" s="352" t="s">
        <v>894</v>
      </c>
      <c r="AO186" s="352" t="s">
        <v>759</v>
      </c>
      <c r="AP186" s="352" t="s">
        <v>2254</v>
      </c>
      <c r="AS186" s="352">
        <v>0</v>
      </c>
      <c r="AU186" s="352">
        <v>1.2006908999999999</v>
      </c>
      <c r="AW186" s="352" t="s">
        <v>3191</v>
      </c>
    </row>
    <row r="187" spans="1:49">
      <c r="A187" s="352" t="s">
        <v>2167</v>
      </c>
      <c r="B187" s="352" t="s">
        <v>2997</v>
      </c>
      <c r="C187" s="352">
        <v>45</v>
      </c>
      <c r="D187" s="352" t="s">
        <v>3189</v>
      </c>
      <c r="E187" s="352" t="s">
        <v>426</v>
      </c>
      <c r="F187" s="352">
        <v>0.80100000000000005</v>
      </c>
      <c r="J187" s="352">
        <v>6318</v>
      </c>
      <c r="K187" s="352">
        <v>-10.865</v>
      </c>
      <c r="O187" s="352">
        <v>180.238</v>
      </c>
      <c r="Q187" s="352">
        <v>177.41800000000001</v>
      </c>
      <c r="S187" s="352" t="s">
        <v>635</v>
      </c>
      <c r="T187" s="352">
        <v>89</v>
      </c>
      <c r="U187" s="352" t="s">
        <v>620</v>
      </c>
      <c r="V187" s="352" t="s">
        <v>1105</v>
      </c>
      <c r="X187" s="352" t="s">
        <v>1105</v>
      </c>
      <c r="Y187" s="352">
        <v>5</v>
      </c>
      <c r="Z187" s="352">
        <v>438.4</v>
      </c>
      <c r="AA187" s="352">
        <v>473.6</v>
      </c>
      <c r="AB187" s="352">
        <v>35.200000000000003</v>
      </c>
      <c r="AD187" s="352">
        <v>2.081</v>
      </c>
      <c r="AE187" s="352">
        <v>0.73899999999999999</v>
      </c>
      <c r="AH187" s="352">
        <v>7408</v>
      </c>
      <c r="AI187" s="352">
        <v>8773</v>
      </c>
      <c r="AN187" s="352" t="s">
        <v>894</v>
      </c>
      <c r="AO187" s="352" t="s">
        <v>829</v>
      </c>
      <c r="AP187" s="352" t="s">
        <v>786</v>
      </c>
      <c r="AS187" s="352">
        <v>0</v>
      </c>
      <c r="AU187" s="352">
        <v>1.1729674999999999</v>
      </c>
      <c r="AW187" s="352" t="s">
        <v>3191</v>
      </c>
    </row>
    <row r="188" spans="1:49">
      <c r="A188" s="352" t="s">
        <v>2168</v>
      </c>
      <c r="B188" s="352" t="s">
        <v>2997</v>
      </c>
      <c r="C188" s="352">
        <v>45</v>
      </c>
      <c r="D188" s="352" t="s">
        <v>3189</v>
      </c>
      <c r="E188" s="352" t="s">
        <v>426</v>
      </c>
      <c r="F188" s="352">
        <v>0.80100000000000005</v>
      </c>
      <c r="J188" s="352">
        <v>6307</v>
      </c>
      <c r="K188" s="352">
        <v>-11.5</v>
      </c>
      <c r="O188" s="352">
        <v>180.55</v>
      </c>
      <c r="Q188" s="352">
        <v>177.727</v>
      </c>
      <c r="S188" s="352" t="s">
        <v>635</v>
      </c>
      <c r="T188" s="352">
        <v>89</v>
      </c>
      <c r="U188" s="352" t="s">
        <v>620</v>
      </c>
      <c r="V188" s="352" t="s">
        <v>1105</v>
      </c>
      <c r="X188" s="352" t="s">
        <v>1105</v>
      </c>
      <c r="Y188" s="352">
        <v>6</v>
      </c>
      <c r="Z188" s="352">
        <v>488.1</v>
      </c>
      <c r="AA188" s="352">
        <v>523.29999999999995</v>
      </c>
      <c r="AB188" s="352">
        <v>35.200000000000003</v>
      </c>
      <c r="AD188" s="352">
        <v>2.0830000000000002</v>
      </c>
      <c r="AE188" s="352">
        <v>0.74</v>
      </c>
      <c r="AH188" s="352">
        <v>7391</v>
      </c>
      <c r="AI188" s="352">
        <v>8755</v>
      </c>
      <c r="AN188" s="352" t="s">
        <v>894</v>
      </c>
      <c r="AO188" s="352" t="s">
        <v>640</v>
      </c>
      <c r="AP188" s="352" t="s">
        <v>1145</v>
      </c>
      <c r="AS188" s="352">
        <v>1</v>
      </c>
      <c r="AU188" s="352">
        <v>1.1722328</v>
      </c>
      <c r="AW188" s="352" t="s">
        <v>3191</v>
      </c>
    </row>
    <row r="189" spans="1:49">
      <c r="A189" s="352" t="s">
        <v>2169</v>
      </c>
      <c r="B189" s="352" t="s">
        <v>2997</v>
      </c>
      <c r="C189" s="352">
        <v>46</v>
      </c>
      <c r="D189" s="352" t="s">
        <v>3189</v>
      </c>
      <c r="E189" s="352" t="s">
        <v>426</v>
      </c>
      <c r="F189" s="352">
        <v>0.80100000000000005</v>
      </c>
      <c r="L189" s="352">
        <v>22077</v>
      </c>
      <c r="M189" s="352">
        <v>9.6</v>
      </c>
      <c r="O189" s="352">
        <v>128.30600000000001</v>
      </c>
      <c r="R189" s="352">
        <v>122.18600000000001</v>
      </c>
      <c r="S189" s="352" t="s">
        <v>645</v>
      </c>
      <c r="T189" s="352">
        <v>0</v>
      </c>
      <c r="U189" s="352" t="s">
        <v>646</v>
      </c>
      <c r="V189" s="352" t="s">
        <v>673</v>
      </c>
      <c r="X189" s="352" t="s">
        <v>675</v>
      </c>
      <c r="Y189" s="352">
        <v>1</v>
      </c>
      <c r="Z189" s="352">
        <v>29.7</v>
      </c>
      <c r="AA189" s="352">
        <v>83</v>
      </c>
      <c r="AB189" s="352">
        <v>53.3</v>
      </c>
      <c r="AF189" s="352">
        <v>6.12</v>
      </c>
      <c r="AJ189" s="352">
        <v>4409</v>
      </c>
      <c r="AQ189" s="352" t="s">
        <v>1068</v>
      </c>
      <c r="AR189" s="352" t="s">
        <v>3194</v>
      </c>
      <c r="AS189" s="352">
        <v>1</v>
      </c>
      <c r="AV189" s="352">
        <v>5.0088137000000001</v>
      </c>
      <c r="AW189" s="352" t="s">
        <v>3195</v>
      </c>
    </row>
    <row r="190" spans="1:49">
      <c r="A190" s="352" t="s">
        <v>2171</v>
      </c>
      <c r="B190" s="352" t="s">
        <v>2997</v>
      </c>
      <c r="C190" s="352">
        <v>46</v>
      </c>
      <c r="D190" s="352" t="s">
        <v>3189</v>
      </c>
      <c r="E190" s="352" t="s">
        <v>426</v>
      </c>
      <c r="F190" s="352">
        <v>0.80100000000000005</v>
      </c>
      <c r="G190" s="352" t="s">
        <v>764</v>
      </c>
      <c r="L190" s="352">
        <v>3540</v>
      </c>
      <c r="M190" s="352">
        <v>-4.7279999999999998</v>
      </c>
      <c r="O190" s="352">
        <v>5.782</v>
      </c>
      <c r="R190" s="352">
        <v>5.51</v>
      </c>
      <c r="S190" s="352" t="s">
        <v>645</v>
      </c>
      <c r="T190" s="352">
        <v>0</v>
      </c>
      <c r="U190" s="352" t="s">
        <v>646</v>
      </c>
      <c r="V190" s="352" t="s">
        <v>673</v>
      </c>
      <c r="X190" s="352" t="s">
        <v>675</v>
      </c>
      <c r="Y190" s="352">
        <v>2</v>
      </c>
      <c r="Z190" s="352">
        <v>231.4</v>
      </c>
      <c r="AA190" s="352">
        <v>259.60000000000002</v>
      </c>
      <c r="AB190" s="352">
        <v>28.2</v>
      </c>
      <c r="AF190" s="352">
        <v>0.27200000000000002</v>
      </c>
      <c r="AJ190" s="352">
        <v>720</v>
      </c>
      <c r="AQ190" s="352" t="s">
        <v>752</v>
      </c>
      <c r="AR190" s="352" t="s">
        <v>3196</v>
      </c>
      <c r="AS190" s="352">
        <v>0</v>
      </c>
      <c r="AV190" s="352">
        <v>4.9435973000000004</v>
      </c>
      <c r="AW190" s="352" t="s">
        <v>3195</v>
      </c>
    </row>
    <row r="191" spans="1:49">
      <c r="A191" s="352" t="s">
        <v>2174</v>
      </c>
      <c r="B191" s="352" t="s">
        <v>2997</v>
      </c>
      <c r="C191" s="352">
        <v>46</v>
      </c>
      <c r="D191" s="352" t="s">
        <v>3189</v>
      </c>
      <c r="E191" s="352" t="s">
        <v>426</v>
      </c>
      <c r="F191" s="352">
        <v>0.80100000000000005</v>
      </c>
      <c r="L191" s="352">
        <v>21892</v>
      </c>
      <c r="M191" s="352">
        <v>9.6969999999999992</v>
      </c>
      <c r="O191" s="352">
        <v>125.083</v>
      </c>
      <c r="R191" s="352">
        <v>119.116</v>
      </c>
      <c r="S191" s="352" t="s">
        <v>645</v>
      </c>
      <c r="T191" s="352">
        <v>0</v>
      </c>
      <c r="U191" s="352" t="s">
        <v>646</v>
      </c>
      <c r="V191" s="352" t="s">
        <v>673</v>
      </c>
      <c r="X191" s="352" t="s">
        <v>675</v>
      </c>
      <c r="Y191" s="352">
        <v>3</v>
      </c>
      <c r="Z191" s="352">
        <v>412.8</v>
      </c>
      <c r="AA191" s="352">
        <v>464.6</v>
      </c>
      <c r="AB191" s="352">
        <v>51.8</v>
      </c>
      <c r="AF191" s="352">
        <v>5.9669999999999996</v>
      </c>
      <c r="AJ191" s="352">
        <v>4372</v>
      </c>
      <c r="AQ191" s="352" t="s">
        <v>2143</v>
      </c>
      <c r="AR191" s="352" t="s">
        <v>2185</v>
      </c>
      <c r="AS191" s="352">
        <v>0</v>
      </c>
      <c r="AV191" s="352">
        <v>5.0092544999999999</v>
      </c>
      <c r="AW191" s="352" t="s">
        <v>3195</v>
      </c>
    </row>
    <row r="192" spans="1:49">
      <c r="A192" s="352" t="s">
        <v>2175</v>
      </c>
      <c r="B192" s="352" t="s">
        <v>2997</v>
      </c>
      <c r="C192" s="352">
        <v>47</v>
      </c>
      <c r="D192" s="352" t="s">
        <v>3197</v>
      </c>
      <c r="E192" s="352" t="s">
        <v>427</v>
      </c>
      <c r="F192" s="352">
        <v>0.84899999999999998</v>
      </c>
      <c r="H192" s="352">
        <v>10004</v>
      </c>
      <c r="I192" s="352">
        <v>0.45100000000000001</v>
      </c>
      <c r="O192" s="352">
        <v>183.101</v>
      </c>
      <c r="P192" s="352">
        <v>181.73599999999999</v>
      </c>
      <c r="S192" s="352" t="s">
        <v>619</v>
      </c>
      <c r="T192" s="352">
        <v>0</v>
      </c>
      <c r="U192" s="352" t="s">
        <v>620</v>
      </c>
      <c r="V192" s="352" t="s">
        <v>1105</v>
      </c>
      <c r="X192" s="352" t="s">
        <v>1105</v>
      </c>
      <c r="Y192" s="352">
        <v>1</v>
      </c>
      <c r="Z192" s="352">
        <v>13.2</v>
      </c>
      <c r="AA192" s="352">
        <v>39</v>
      </c>
      <c r="AB192" s="352">
        <v>25.8</v>
      </c>
      <c r="AC192" s="352">
        <v>1.3640000000000001</v>
      </c>
      <c r="AG192" s="352">
        <v>6825</v>
      </c>
      <c r="AK192" s="352" t="s">
        <v>1234</v>
      </c>
      <c r="AL192" s="352" t="s">
        <v>1295</v>
      </c>
      <c r="AM192" s="352" t="s">
        <v>3122</v>
      </c>
      <c r="AS192" s="352">
        <v>0</v>
      </c>
      <c r="AT192" s="352">
        <v>0.68255080000000001</v>
      </c>
      <c r="AW192" s="352" t="s">
        <v>3198</v>
      </c>
    </row>
    <row r="193" spans="1:49">
      <c r="A193" s="352" t="s">
        <v>2178</v>
      </c>
      <c r="B193" s="352" t="s">
        <v>2997</v>
      </c>
      <c r="C193" s="352">
        <v>47</v>
      </c>
      <c r="D193" s="352" t="s">
        <v>3197</v>
      </c>
      <c r="E193" s="352" t="s">
        <v>427</v>
      </c>
      <c r="F193" s="352">
        <v>0.84899999999999998</v>
      </c>
      <c r="H193" s="352">
        <v>9992</v>
      </c>
      <c r="I193" s="352">
        <v>0</v>
      </c>
      <c r="O193" s="352">
        <v>183.50399999999999</v>
      </c>
      <c r="P193" s="352">
        <v>182.137</v>
      </c>
      <c r="S193" s="352" t="s">
        <v>619</v>
      </c>
      <c r="T193" s="352">
        <v>0</v>
      </c>
      <c r="U193" s="352" t="s">
        <v>620</v>
      </c>
      <c r="V193" s="352" t="s">
        <v>1105</v>
      </c>
      <c r="X193" s="352" t="s">
        <v>1105</v>
      </c>
      <c r="Y193" s="352">
        <v>2</v>
      </c>
      <c r="Z193" s="352">
        <v>53.5</v>
      </c>
      <c r="AA193" s="352">
        <v>78.599999999999994</v>
      </c>
      <c r="AB193" s="352">
        <v>25.2</v>
      </c>
      <c r="AC193" s="352">
        <v>1.367</v>
      </c>
      <c r="AG193" s="352">
        <v>6814</v>
      </c>
      <c r="AK193" s="352" t="s">
        <v>2005</v>
      </c>
      <c r="AL193" s="352" t="s">
        <v>1253</v>
      </c>
      <c r="AM193" s="352" t="s">
        <v>2303</v>
      </c>
      <c r="AS193" s="352">
        <v>1</v>
      </c>
      <c r="AT193" s="352">
        <v>0.68224289999999999</v>
      </c>
      <c r="AW193" s="352" t="s">
        <v>3198</v>
      </c>
    </row>
    <row r="194" spans="1:49">
      <c r="A194" s="352" t="s">
        <v>2181</v>
      </c>
      <c r="B194" s="352" t="s">
        <v>2997</v>
      </c>
      <c r="C194" s="352">
        <v>47</v>
      </c>
      <c r="D194" s="352" t="s">
        <v>3197</v>
      </c>
      <c r="E194" s="352" t="s">
        <v>427</v>
      </c>
      <c r="F194" s="352">
        <v>0.84899999999999998</v>
      </c>
      <c r="G194" s="352" t="s">
        <v>630</v>
      </c>
      <c r="H194" s="352">
        <v>2093</v>
      </c>
      <c r="I194" s="352">
        <v>3.1019999999999999</v>
      </c>
      <c r="N194" s="352">
        <v>8.3109401999999992</v>
      </c>
      <c r="O194" s="352">
        <v>41.323</v>
      </c>
      <c r="P194" s="352">
        <v>41.015000000000001</v>
      </c>
      <c r="S194" s="352" t="s">
        <v>619</v>
      </c>
      <c r="T194" s="352">
        <v>0</v>
      </c>
      <c r="U194" s="352" t="s">
        <v>620</v>
      </c>
      <c r="V194" s="352" t="s">
        <v>1105</v>
      </c>
      <c r="X194" s="352" t="s">
        <v>1105</v>
      </c>
      <c r="Y194" s="352">
        <v>3</v>
      </c>
      <c r="Z194" s="352">
        <v>82.4</v>
      </c>
      <c r="AA194" s="352">
        <v>144</v>
      </c>
      <c r="AB194" s="352">
        <v>61.6</v>
      </c>
      <c r="AC194" s="352">
        <v>0.309</v>
      </c>
      <c r="AG194" s="352">
        <v>1433</v>
      </c>
      <c r="AK194" s="352" t="s">
        <v>761</v>
      </c>
      <c r="AL194" s="352" t="s">
        <v>842</v>
      </c>
      <c r="AM194" s="352" t="s">
        <v>3199</v>
      </c>
      <c r="AS194" s="352">
        <v>0</v>
      </c>
      <c r="AT194" s="352">
        <v>0.68435900000000005</v>
      </c>
      <c r="AW194" s="352" t="s">
        <v>3198</v>
      </c>
    </row>
    <row r="195" spans="1:49">
      <c r="A195" s="352" t="s">
        <v>2183</v>
      </c>
      <c r="B195" s="352" t="s">
        <v>2997</v>
      </c>
      <c r="C195" s="352">
        <v>47</v>
      </c>
      <c r="D195" s="352" t="s">
        <v>3197</v>
      </c>
      <c r="E195" s="352" t="s">
        <v>427</v>
      </c>
      <c r="F195" s="352">
        <v>0.84899999999999998</v>
      </c>
      <c r="G195" s="352" t="s">
        <v>634</v>
      </c>
      <c r="J195" s="352">
        <v>7470</v>
      </c>
      <c r="K195" s="352">
        <v>4.8380000000000001</v>
      </c>
      <c r="N195" s="352">
        <v>81.009672399999999</v>
      </c>
      <c r="O195" s="352">
        <v>215.01499999999999</v>
      </c>
      <c r="Q195" s="352">
        <v>211.60599999999999</v>
      </c>
      <c r="S195" s="352" t="s">
        <v>635</v>
      </c>
      <c r="T195" s="352">
        <v>89</v>
      </c>
      <c r="U195" s="352" t="s">
        <v>620</v>
      </c>
      <c r="V195" s="352" t="s">
        <v>1105</v>
      </c>
      <c r="X195" s="352" t="s">
        <v>1105</v>
      </c>
      <c r="Y195" s="352">
        <v>4</v>
      </c>
      <c r="Z195" s="352">
        <v>198.1</v>
      </c>
      <c r="AA195" s="352">
        <v>292.5</v>
      </c>
      <c r="AB195" s="352">
        <v>94.4</v>
      </c>
      <c r="AD195" s="352">
        <v>2.5190000000000001</v>
      </c>
      <c r="AE195" s="352">
        <v>0.89</v>
      </c>
      <c r="AH195" s="352">
        <v>9025</v>
      </c>
      <c r="AI195" s="352">
        <v>10485</v>
      </c>
      <c r="AN195" s="352" t="s">
        <v>666</v>
      </c>
      <c r="AO195" s="352" t="s">
        <v>667</v>
      </c>
      <c r="AP195" s="352" t="s">
        <v>2290</v>
      </c>
      <c r="AS195" s="352">
        <v>0</v>
      </c>
      <c r="AU195" s="352">
        <v>1.190598</v>
      </c>
      <c r="AW195" s="352" t="s">
        <v>3198</v>
      </c>
    </row>
    <row r="196" spans="1:49">
      <c r="A196" s="352" t="s">
        <v>2184</v>
      </c>
      <c r="B196" s="352" t="s">
        <v>2997</v>
      </c>
      <c r="C196" s="352">
        <v>47</v>
      </c>
      <c r="D196" s="352" t="s">
        <v>3197</v>
      </c>
      <c r="E196" s="352" t="s">
        <v>427</v>
      </c>
      <c r="F196" s="352">
        <v>0.84899999999999998</v>
      </c>
      <c r="J196" s="352">
        <v>6309</v>
      </c>
      <c r="K196" s="352">
        <v>-10.96</v>
      </c>
      <c r="O196" s="352">
        <v>180.25</v>
      </c>
      <c r="Q196" s="352">
        <v>177.43</v>
      </c>
      <c r="S196" s="352" t="s">
        <v>635</v>
      </c>
      <c r="T196" s="352">
        <v>89</v>
      </c>
      <c r="U196" s="352" t="s">
        <v>620</v>
      </c>
      <c r="V196" s="352" t="s">
        <v>1105</v>
      </c>
      <c r="X196" s="352" t="s">
        <v>1105</v>
      </c>
      <c r="Y196" s="352">
        <v>5</v>
      </c>
      <c r="Z196" s="352">
        <v>438.4</v>
      </c>
      <c r="AA196" s="352">
        <v>473.6</v>
      </c>
      <c r="AB196" s="352">
        <v>35.200000000000003</v>
      </c>
      <c r="AD196" s="352">
        <v>2.081</v>
      </c>
      <c r="AE196" s="352">
        <v>0.73899999999999999</v>
      </c>
      <c r="AH196" s="352">
        <v>7396</v>
      </c>
      <c r="AI196" s="352">
        <v>8759</v>
      </c>
      <c r="AN196" s="352" t="s">
        <v>741</v>
      </c>
      <c r="AO196" s="352" t="s">
        <v>742</v>
      </c>
      <c r="AP196" s="352" t="s">
        <v>1142</v>
      </c>
      <c r="AS196" s="352">
        <v>0</v>
      </c>
      <c r="AU196" s="352">
        <v>1.1727837999999999</v>
      </c>
      <c r="AW196" s="352" t="s">
        <v>3198</v>
      </c>
    </row>
    <row r="197" spans="1:49">
      <c r="A197" s="352" t="s">
        <v>2186</v>
      </c>
      <c r="B197" s="352" t="s">
        <v>2997</v>
      </c>
      <c r="C197" s="352">
        <v>47</v>
      </c>
      <c r="D197" s="352" t="s">
        <v>3197</v>
      </c>
      <c r="E197" s="352" t="s">
        <v>427</v>
      </c>
      <c r="F197" s="352">
        <v>0.84899999999999998</v>
      </c>
      <c r="J197" s="352">
        <v>6303</v>
      </c>
      <c r="K197" s="352">
        <v>-11.5</v>
      </c>
      <c r="O197" s="352">
        <v>180.393</v>
      </c>
      <c r="Q197" s="352">
        <v>177.57300000000001</v>
      </c>
      <c r="S197" s="352" t="s">
        <v>635</v>
      </c>
      <c r="T197" s="352">
        <v>89</v>
      </c>
      <c r="U197" s="352" t="s">
        <v>620</v>
      </c>
      <c r="V197" s="352" t="s">
        <v>1105</v>
      </c>
      <c r="X197" s="352" t="s">
        <v>1105</v>
      </c>
      <c r="Y197" s="352">
        <v>6</v>
      </c>
      <c r="Z197" s="352">
        <v>488.1</v>
      </c>
      <c r="AA197" s="352">
        <v>523.29999999999995</v>
      </c>
      <c r="AB197" s="352">
        <v>35.200000000000003</v>
      </c>
      <c r="AD197" s="352">
        <v>2.081</v>
      </c>
      <c r="AE197" s="352">
        <v>0.73899999999999999</v>
      </c>
      <c r="AH197" s="352">
        <v>7387</v>
      </c>
      <c r="AI197" s="352">
        <v>8748</v>
      </c>
      <c r="AN197" s="352" t="s">
        <v>717</v>
      </c>
      <c r="AO197" s="352" t="s">
        <v>742</v>
      </c>
      <c r="AP197" s="352" t="s">
        <v>1149</v>
      </c>
      <c r="AS197" s="352">
        <v>1</v>
      </c>
      <c r="AU197" s="352">
        <v>1.1721581000000001</v>
      </c>
      <c r="AW197" s="352" t="s">
        <v>3198</v>
      </c>
    </row>
    <row r="198" spans="1:49">
      <c r="A198" s="352" t="s">
        <v>2188</v>
      </c>
      <c r="B198" s="352" t="s">
        <v>2997</v>
      </c>
      <c r="C198" s="352">
        <v>48</v>
      </c>
      <c r="D198" s="352" t="s">
        <v>3197</v>
      </c>
      <c r="E198" s="352" t="s">
        <v>427</v>
      </c>
      <c r="F198" s="352">
        <v>0.84899999999999998</v>
      </c>
      <c r="L198" s="352">
        <v>22101</v>
      </c>
      <c r="M198" s="352">
        <v>9.6</v>
      </c>
      <c r="O198" s="352">
        <v>128.136</v>
      </c>
      <c r="R198" s="352">
        <v>122.02500000000001</v>
      </c>
      <c r="S198" s="352" t="s">
        <v>645</v>
      </c>
      <c r="T198" s="352">
        <v>0</v>
      </c>
      <c r="U198" s="352" t="s">
        <v>646</v>
      </c>
      <c r="V198" s="352" t="s">
        <v>673</v>
      </c>
      <c r="X198" s="352" t="s">
        <v>675</v>
      </c>
      <c r="Y198" s="352">
        <v>1</v>
      </c>
      <c r="Z198" s="352">
        <v>29.7</v>
      </c>
      <c r="AA198" s="352">
        <v>83</v>
      </c>
      <c r="AB198" s="352">
        <v>53.3</v>
      </c>
      <c r="AF198" s="352">
        <v>6.1109999999999998</v>
      </c>
      <c r="AJ198" s="352">
        <v>4415</v>
      </c>
      <c r="AQ198" s="352" t="s">
        <v>835</v>
      </c>
      <c r="AR198" s="352" t="s">
        <v>2155</v>
      </c>
      <c r="AS198" s="352">
        <v>1</v>
      </c>
      <c r="AV198" s="352">
        <v>5.0079986999999999</v>
      </c>
      <c r="AW198" s="352" t="s">
        <v>3200</v>
      </c>
    </row>
    <row r="199" spans="1:49">
      <c r="A199" s="352" t="s">
        <v>2190</v>
      </c>
      <c r="B199" s="352" t="s">
        <v>2997</v>
      </c>
      <c r="C199" s="352">
        <v>48</v>
      </c>
      <c r="D199" s="352" t="s">
        <v>3197</v>
      </c>
      <c r="E199" s="352" t="s">
        <v>427</v>
      </c>
      <c r="F199" s="352">
        <v>0.84899999999999998</v>
      </c>
      <c r="G199" s="352" t="s">
        <v>764</v>
      </c>
      <c r="L199" s="352">
        <v>2079</v>
      </c>
      <c r="M199" s="352">
        <v>2.6469999999999998</v>
      </c>
      <c r="O199" s="352">
        <v>3.637</v>
      </c>
      <c r="R199" s="352">
        <v>3.4649999999999999</v>
      </c>
      <c r="S199" s="352" t="s">
        <v>645</v>
      </c>
      <c r="T199" s="352">
        <v>0</v>
      </c>
      <c r="U199" s="352" t="s">
        <v>646</v>
      </c>
      <c r="V199" s="352" t="s">
        <v>673</v>
      </c>
      <c r="X199" s="352" t="s">
        <v>675</v>
      </c>
      <c r="Y199" s="352">
        <v>2</v>
      </c>
      <c r="Z199" s="352">
        <v>233</v>
      </c>
      <c r="AA199" s="352">
        <v>259.8</v>
      </c>
      <c r="AB199" s="352">
        <v>26.8</v>
      </c>
      <c r="AF199" s="352">
        <v>0.17199999999999999</v>
      </c>
      <c r="AJ199" s="352">
        <v>419</v>
      </c>
      <c r="AQ199" s="352" t="s">
        <v>661</v>
      </c>
      <c r="AR199" s="352" t="s">
        <v>1355</v>
      </c>
      <c r="AS199" s="352">
        <v>0</v>
      </c>
      <c r="AV199" s="352">
        <v>4.9763564999999996</v>
      </c>
      <c r="AW199" s="352" t="s">
        <v>3200</v>
      </c>
    </row>
    <row r="200" spans="1:49">
      <c r="A200" s="352" t="s">
        <v>2193</v>
      </c>
      <c r="B200" s="352" t="s">
        <v>2997</v>
      </c>
      <c r="C200" s="352">
        <v>48</v>
      </c>
      <c r="D200" s="352" t="s">
        <v>3197</v>
      </c>
      <c r="E200" s="352" t="s">
        <v>427</v>
      </c>
      <c r="F200" s="352">
        <v>0.84899999999999998</v>
      </c>
      <c r="L200" s="352">
        <v>21942</v>
      </c>
      <c r="M200" s="352">
        <v>9.6920000000000002</v>
      </c>
      <c r="O200" s="352">
        <v>125.474</v>
      </c>
      <c r="R200" s="352">
        <v>119.489</v>
      </c>
      <c r="S200" s="352" t="s">
        <v>645</v>
      </c>
      <c r="T200" s="352">
        <v>0</v>
      </c>
      <c r="U200" s="352" t="s">
        <v>646</v>
      </c>
      <c r="V200" s="352" t="s">
        <v>673</v>
      </c>
      <c r="X200" s="352" t="s">
        <v>675</v>
      </c>
      <c r="Y200" s="352">
        <v>3</v>
      </c>
      <c r="Z200" s="352">
        <v>412.8</v>
      </c>
      <c r="AA200" s="352">
        <v>464.6</v>
      </c>
      <c r="AB200" s="352">
        <v>51.8</v>
      </c>
      <c r="AF200" s="352">
        <v>5.9850000000000003</v>
      </c>
      <c r="AJ200" s="352">
        <v>4382</v>
      </c>
      <c r="AQ200" s="352" t="s">
        <v>2143</v>
      </c>
      <c r="AR200" s="352" t="s">
        <v>3201</v>
      </c>
      <c r="AS200" s="352">
        <v>0</v>
      </c>
      <c r="AV200" s="352">
        <v>5.0084192999999999</v>
      </c>
      <c r="AW200" s="352" t="s">
        <v>3200</v>
      </c>
    </row>
    <row r="201" spans="1:49">
      <c r="A201" s="352" t="s">
        <v>2195</v>
      </c>
      <c r="B201" s="352" t="s">
        <v>2997</v>
      </c>
      <c r="C201" s="352">
        <v>49</v>
      </c>
      <c r="D201" s="352" t="s">
        <v>3202</v>
      </c>
      <c r="E201" s="352" t="s">
        <v>428</v>
      </c>
      <c r="F201" s="352">
        <v>0.77</v>
      </c>
      <c r="H201" s="352">
        <v>9968</v>
      </c>
      <c r="I201" s="352">
        <v>0.434</v>
      </c>
      <c r="O201" s="352">
        <v>182.41300000000001</v>
      </c>
      <c r="P201" s="352">
        <v>181.053</v>
      </c>
      <c r="S201" s="352" t="s">
        <v>619</v>
      </c>
      <c r="T201" s="352">
        <v>0</v>
      </c>
      <c r="U201" s="352" t="s">
        <v>620</v>
      </c>
      <c r="V201" s="352" t="s">
        <v>1105</v>
      </c>
      <c r="X201" s="352" t="s">
        <v>1105</v>
      </c>
      <c r="Y201" s="352">
        <v>1</v>
      </c>
      <c r="Z201" s="352">
        <v>13.2</v>
      </c>
      <c r="AA201" s="352">
        <v>38.4</v>
      </c>
      <c r="AB201" s="352">
        <v>25.2</v>
      </c>
      <c r="AC201" s="352">
        <v>1.359</v>
      </c>
      <c r="AG201" s="352">
        <v>6801</v>
      </c>
      <c r="AK201" s="352" t="s">
        <v>2670</v>
      </c>
      <c r="AL201" s="352" t="s">
        <v>1227</v>
      </c>
      <c r="AM201" s="352" t="s">
        <v>3203</v>
      </c>
      <c r="AS201" s="352">
        <v>0</v>
      </c>
      <c r="AT201" s="352">
        <v>0.68255359999999998</v>
      </c>
      <c r="AW201" s="352" t="s">
        <v>3204</v>
      </c>
    </row>
    <row r="202" spans="1:49">
      <c r="A202" s="352" t="s">
        <v>2197</v>
      </c>
      <c r="B202" s="352" t="s">
        <v>2997</v>
      </c>
      <c r="C202" s="352">
        <v>49</v>
      </c>
      <c r="D202" s="352" t="s">
        <v>3202</v>
      </c>
      <c r="E202" s="352" t="s">
        <v>428</v>
      </c>
      <c r="F202" s="352">
        <v>0.77</v>
      </c>
      <c r="H202" s="352">
        <v>9973</v>
      </c>
      <c r="I202" s="352">
        <v>0</v>
      </c>
      <c r="O202" s="352">
        <v>182.87200000000001</v>
      </c>
      <c r="P202" s="352">
        <v>181.50899999999999</v>
      </c>
      <c r="S202" s="352" t="s">
        <v>619</v>
      </c>
      <c r="T202" s="352">
        <v>0</v>
      </c>
      <c r="U202" s="352" t="s">
        <v>620</v>
      </c>
      <c r="V202" s="352" t="s">
        <v>1105</v>
      </c>
      <c r="X202" s="352" t="s">
        <v>1105</v>
      </c>
      <c r="Y202" s="352">
        <v>2</v>
      </c>
      <c r="Z202" s="352">
        <v>53.5</v>
      </c>
      <c r="AA202" s="352">
        <v>78.599999999999994</v>
      </c>
      <c r="AB202" s="352">
        <v>25.2</v>
      </c>
      <c r="AC202" s="352">
        <v>1.3620000000000001</v>
      </c>
      <c r="AG202" s="352">
        <v>6801</v>
      </c>
      <c r="AK202" s="352" t="s">
        <v>1955</v>
      </c>
      <c r="AL202" s="352" t="s">
        <v>1240</v>
      </c>
      <c r="AM202" s="352" t="s">
        <v>3205</v>
      </c>
      <c r="AS202" s="352">
        <v>1</v>
      </c>
      <c r="AT202" s="352">
        <v>0.68225760000000002</v>
      </c>
      <c r="AW202" s="352" t="s">
        <v>3204</v>
      </c>
    </row>
    <row r="203" spans="1:49">
      <c r="A203" s="352" t="s">
        <v>2200</v>
      </c>
      <c r="B203" s="352" t="s">
        <v>2997</v>
      </c>
      <c r="C203" s="352">
        <v>49</v>
      </c>
      <c r="D203" s="352" t="s">
        <v>3202</v>
      </c>
      <c r="E203" s="352" t="s">
        <v>428</v>
      </c>
      <c r="F203" s="352">
        <v>0.77</v>
      </c>
      <c r="G203" s="352" t="s">
        <v>630</v>
      </c>
      <c r="H203" s="352">
        <v>2603</v>
      </c>
      <c r="I203" s="352">
        <v>5.3650000000000002</v>
      </c>
      <c r="N203" s="352">
        <v>11.483667799999999</v>
      </c>
      <c r="O203" s="352">
        <v>51.784999999999997</v>
      </c>
      <c r="P203" s="352">
        <v>51.398000000000003</v>
      </c>
      <c r="S203" s="352" t="s">
        <v>619</v>
      </c>
      <c r="T203" s="352">
        <v>0</v>
      </c>
      <c r="U203" s="352" t="s">
        <v>620</v>
      </c>
      <c r="V203" s="352" t="s">
        <v>1105</v>
      </c>
      <c r="X203" s="352" t="s">
        <v>1105</v>
      </c>
      <c r="Y203" s="352">
        <v>3</v>
      </c>
      <c r="Z203" s="352">
        <v>82.4</v>
      </c>
      <c r="AA203" s="352">
        <v>145.9</v>
      </c>
      <c r="AB203" s="352">
        <v>63.5</v>
      </c>
      <c r="AC203" s="352">
        <v>0.38800000000000001</v>
      </c>
      <c r="AG203" s="352">
        <v>1787</v>
      </c>
      <c r="AK203" s="352" t="s">
        <v>1313</v>
      </c>
      <c r="AL203" s="352" t="s">
        <v>656</v>
      </c>
      <c r="AM203" s="352" t="s">
        <v>3206</v>
      </c>
      <c r="AS203" s="352">
        <v>0</v>
      </c>
      <c r="AT203" s="352">
        <v>0.68591789999999997</v>
      </c>
      <c r="AW203" s="352" t="s">
        <v>3204</v>
      </c>
    </row>
    <row r="204" spans="1:49">
      <c r="A204" s="352" t="s">
        <v>2202</v>
      </c>
      <c r="B204" s="352" t="s">
        <v>2997</v>
      </c>
      <c r="C204" s="352">
        <v>49</v>
      </c>
      <c r="D204" s="352" t="s">
        <v>3202</v>
      </c>
      <c r="E204" s="352" t="s">
        <v>428</v>
      </c>
      <c r="F204" s="352">
        <v>0.77</v>
      </c>
      <c r="G204" s="352" t="s">
        <v>634</v>
      </c>
      <c r="J204" s="352">
        <v>6605</v>
      </c>
      <c r="K204" s="352">
        <v>4.5609999999999999</v>
      </c>
      <c r="N204" s="352">
        <v>77.673983199999995</v>
      </c>
      <c r="O204" s="352">
        <v>186.97800000000001</v>
      </c>
      <c r="Q204" s="352">
        <v>184.01400000000001</v>
      </c>
      <c r="S204" s="352" t="s">
        <v>635</v>
      </c>
      <c r="T204" s="352">
        <v>89</v>
      </c>
      <c r="U204" s="352" t="s">
        <v>620</v>
      </c>
      <c r="V204" s="352" t="s">
        <v>1105</v>
      </c>
      <c r="X204" s="352" t="s">
        <v>1105</v>
      </c>
      <c r="Y204" s="352">
        <v>4</v>
      </c>
      <c r="Z204" s="352">
        <v>200</v>
      </c>
      <c r="AA204" s="352">
        <v>293.7</v>
      </c>
      <c r="AB204" s="352">
        <v>93.7</v>
      </c>
      <c r="AD204" s="352">
        <v>2.19</v>
      </c>
      <c r="AE204" s="352">
        <v>0.77400000000000002</v>
      </c>
      <c r="AH204" s="352">
        <v>7966</v>
      </c>
      <c r="AI204" s="352">
        <v>9271</v>
      </c>
      <c r="AN204" s="352" t="s">
        <v>832</v>
      </c>
      <c r="AO204" s="352" t="s">
        <v>643</v>
      </c>
      <c r="AP204" s="352" t="s">
        <v>1082</v>
      </c>
      <c r="AS204" s="352">
        <v>0</v>
      </c>
      <c r="AU204" s="352">
        <v>1.1903001</v>
      </c>
      <c r="AW204" s="352" t="s">
        <v>3204</v>
      </c>
    </row>
    <row r="205" spans="1:49">
      <c r="A205" s="352" t="s">
        <v>2204</v>
      </c>
      <c r="B205" s="352" t="s">
        <v>2997</v>
      </c>
      <c r="C205" s="352">
        <v>49</v>
      </c>
      <c r="D205" s="352" t="s">
        <v>3202</v>
      </c>
      <c r="E205" s="352" t="s">
        <v>428</v>
      </c>
      <c r="F205" s="352">
        <v>0.77</v>
      </c>
      <c r="J205" s="352">
        <v>6337</v>
      </c>
      <c r="K205" s="352">
        <v>-10.933999999999999</v>
      </c>
      <c r="O205" s="352">
        <v>180.572</v>
      </c>
      <c r="Q205" s="352">
        <v>177.74700000000001</v>
      </c>
      <c r="S205" s="352" t="s">
        <v>635</v>
      </c>
      <c r="T205" s="352">
        <v>89</v>
      </c>
      <c r="U205" s="352" t="s">
        <v>620</v>
      </c>
      <c r="V205" s="352" t="s">
        <v>1105</v>
      </c>
      <c r="X205" s="352" t="s">
        <v>1105</v>
      </c>
      <c r="Y205" s="352">
        <v>5</v>
      </c>
      <c r="Z205" s="352">
        <v>438.4</v>
      </c>
      <c r="AA205" s="352">
        <v>473.6</v>
      </c>
      <c r="AB205" s="352">
        <v>35.200000000000003</v>
      </c>
      <c r="AD205" s="352">
        <v>2.085</v>
      </c>
      <c r="AE205" s="352">
        <v>0.74099999999999999</v>
      </c>
      <c r="AH205" s="352">
        <v>7430</v>
      </c>
      <c r="AI205" s="352">
        <v>8800</v>
      </c>
      <c r="AN205" s="352" t="s">
        <v>717</v>
      </c>
      <c r="AO205" s="352" t="s">
        <v>1945</v>
      </c>
      <c r="AP205" s="352" t="s">
        <v>1236</v>
      </c>
      <c r="AS205" s="352">
        <v>0</v>
      </c>
      <c r="AU205" s="352">
        <v>1.1728262</v>
      </c>
      <c r="AW205" s="352" t="s">
        <v>3204</v>
      </c>
    </row>
    <row r="206" spans="1:49">
      <c r="A206" s="352" t="s">
        <v>2206</v>
      </c>
      <c r="B206" s="352" t="s">
        <v>2997</v>
      </c>
      <c r="C206" s="352">
        <v>49</v>
      </c>
      <c r="D206" s="352" t="s">
        <v>3202</v>
      </c>
      <c r="E206" s="352" t="s">
        <v>428</v>
      </c>
      <c r="F206" s="352">
        <v>0.77</v>
      </c>
      <c r="J206" s="352">
        <v>6328</v>
      </c>
      <c r="K206" s="352">
        <v>-11.5</v>
      </c>
      <c r="O206" s="352">
        <v>180.917</v>
      </c>
      <c r="Q206" s="352">
        <v>178.08799999999999</v>
      </c>
      <c r="S206" s="352" t="s">
        <v>635</v>
      </c>
      <c r="T206" s="352">
        <v>89</v>
      </c>
      <c r="U206" s="352" t="s">
        <v>620</v>
      </c>
      <c r="V206" s="352" t="s">
        <v>1105</v>
      </c>
      <c r="X206" s="352" t="s">
        <v>1105</v>
      </c>
      <c r="Y206" s="352">
        <v>6</v>
      </c>
      <c r="Z206" s="352">
        <v>488.1</v>
      </c>
      <c r="AA206" s="352">
        <v>523.29999999999995</v>
      </c>
      <c r="AB206" s="352">
        <v>35.200000000000003</v>
      </c>
      <c r="AD206" s="352">
        <v>2.0870000000000002</v>
      </c>
      <c r="AE206" s="352">
        <v>0.74199999999999999</v>
      </c>
      <c r="AH206" s="352">
        <v>7416</v>
      </c>
      <c r="AI206" s="352">
        <v>8782</v>
      </c>
      <c r="AN206" s="352" t="s">
        <v>1129</v>
      </c>
      <c r="AO206" s="352" t="s">
        <v>1943</v>
      </c>
      <c r="AP206" s="352" t="s">
        <v>1200</v>
      </c>
      <c r="AS206" s="352">
        <v>1</v>
      </c>
      <c r="AU206" s="352">
        <v>1.1721705</v>
      </c>
      <c r="AW206" s="352" t="s">
        <v>3204</v>
      </c>
    </row>
    <row r="207" spans="1:49">
      <c r="A207" s="352" t="s">
        <v>2208</v>
      </c>
      <c r="B207" s="352" t="s">
        <v>2997</v>
      </c>
      <c r="C207" s="352">
        <v>50</v>
      </c>
      <c r="D207" s="352" t="s">
        <v>3202</v>
      </c>
      <c r="E207" s="352" t="s">
        <v>428</v>
      </c>
      <c r="F207" s="352">
        <v>0.77</v>
      </c>
      <c r="L207" s="352">
        <v>22170</v>
      </c>
      <c r="M207" s="352">
        <v>9.6</v>
      </c>
      <c r="O207" s="352">
        <v>128.78200000000001</v>
      </c>
      <c r="R207" s="352">
        <v>122.63800000000001</v>
      </c>
      <c r="S207" s="352" t="s">
        <v>645</v>
      </c>
      <c r="T207" s="352">
        <v>0</v>
      </c>
      <c r="U207" s="352" t="s">
        <v>646</v>
      </c>
      <c r="V207" s="352" t="s">
        <v>673</v>
      </c>
      <c r="X207" s="352" t="s">
        <v>675</v>
      </c>
      <c r="Y207" s="352">
        <v>1</v>
      </c>
      <c r="Z207" s="352">
        <v>29.7</v>
      </c>
      <c r="AA207" s="352">
        <v>83.4</v>
      </c>
      <c r="AB207" s="352">
        <v>53.7</v>
      </c>
      <c r="AF207" s="352">
        <v>6.1429999999999998</v>
      </c>
      <c r="AJ207" s="352">
        <v>4428</v>
      </c>
      <c r="AQ207" s="352" t="s">
        <v>853</v>
      </c>
      <c r="AR207" s="352" t="s">
        <v>3207</v>
      </c>
      <c r="AS207" s="352">
        <v>1</v>
      </c>
      <c r="AV207" s="352">
        <v>5.0091839</v>
      </c>
      <c r="AW207" s="352" t="s">
        <v>3208</v>
      </c>
    </row>
    <row r="208" spans="1:49">
      <c r="A208" s="352" t="s">
        <v>2209</v>
      </c>
      <c r="B208" s="352" t="s">
        <v>2997</v>
      </c>
      <c r="C208" s="352">
        <v>50</v>
      </c>
      <c r="D208" s="352" t="s">
        <v>3202</v>
      </c>
      <c r="E208" s="352" t="s">
        <v>428</v>
      </c>
      <c r="F208" s="352">
        <v>0.77</v>
      </c>
      <c r="G208" s="352" t="s">
        <v>764</v>
      </c>
      <c r="L208" s="352">
        <v>2626</v>
      </c>
      <c r="M208" s="352">
        <v>2.2919999999999998</v>
      </c>
      <c r="O208" s="352">
        <v>4.633</v>
      </c>
      <c r="R208" s="352">
        <v>4.4130000000000003</v>
      </c>
      <c r="S208" s="352" t="s">
        <v>645</v>
      </c>
      <c r="T208" s="352">
        <v>0</v>
      </c>
      <c r="U208" s="352" t="s">
        <v>646</v>
      </c>
      <c r="V208" s="352" t="s">
        <v>673</v>
      </c>
      <c r="X208" s="352" t="s">
        <v>675</v>
      </c>
      <c r="Y208" s="352">
        <v>2</v>
      </c>
      <c r="Z208" s="352">
        <v>232.4</v>
      </c>
      <c r="AA208" s="352">
        <v>260.8</v>
      </c>
      <c r="AB208" s="352">
        <v>28.4</v>
      </c>
      <c r="AF208" s="352">
        <v>0.22</v>
      </c>
      <c r="AJ208" s="352">
        <v>529</v>
      </c>
      <c r="AQ208" s="352" t="s">
        <v>632</v>
      </c>
      <c r="AR208" s="352" t="s">
        <v>3209</v>
      </c>
      <c r="AS208" s="352">
        <v>0</v>
      </c>
      <c r="AV208" s="352">
        <v>4.9759164</v>
      </c>
      <c r="AW208" s="352" t="s">
        <v>3208</v>
      </c>
    </row>
    <row r="209" spans="1:49">
      <c r="A209" s="352" t="s">
        <v>2211</v>
      </c>
      <c r="B209" s="352" t="s">
        <v>2997</v>
      </c>
      <c r="C209" s="352">
        <v>50</v>
      </c>
      <c r="D209" s="352" t="s">
        <v>3202</v>
      </c>
      <c r="E209" s="352" t="s">
        <v>428</v>
      </c>
      <c r="F209" s="352">
        <v>0.77</v>
      </c>
      <c r="L209" s="352">
        <v>21971</v>
      </c>
      <c r="M209" s="352">
        <v>9.6590000000000007</v>
      </c>
      <c r="O209" s="352">
        <v>125.727</v>
      </c>
      <c r="R209" s="352">
        <v>119.73</v>
      </c>
      <c r="S209" s="352" t="s">
        <v>645</v>
      </c>
      <c r="T209" s="352">
        <v>0</v>
      </c>
      <c r="U209" s="352" t="s">
        <v>646</v>
      </c>
      <c r="V209" s="352" t="s">
        <v>673</v>
      </c>
      <c r="X209" s="352" t="s">
        <v>675</v>
      </c>
      <c r="Y209" s="352">
        <v>3</v>
      </c>
      <c r="Z209" s="352">
        <v>412.8</v>
      </c>
      <c r="AA209" s="352">
        <v>464.6</v>
      </c>
      <c r="AB209" s="352">
        <v>51.8</v>
      </c>
      <c r="AF209" s="352">
        <v>5.9980000000000002</v>
      </c>
      <c r="AJ209" s="352">
        <v>4387</v>
      </c>
      <c r="AQ209" s="352" t="s">
        <v>2160</v>
      </c>
      <c r="AR209" s="352" t="s">
        <v>3210</v>
      </c>
      <c r="AS209" s="352">
        <v>0</v>
      </c>
      <c r="AV209" s="352">
        <v>5.0094512</v>
      </c>
      <c r="AW209" s="352" t="s">
        <v>3208</v>
      </c>
    </row>
    <row r="210" spans="1:49">
      <c r="A210" s="352" t="s">
        <v>2212</v>
      </c>
      <c r="B210" s="352" t="s">
        <v>2997</v>
      </c>
      <c r="C210" s="352">
        <v>51</v>
      </c>
      <c r="D210" s="352" t="s">
        <v>3211</v>
      </c>
      <c r="E210" s="352" t="s">
        <v>429</v>
      </c>
      <c r="F210" s="352">
        <v>0.84099999999999997</v>
      </c>
      <c r="H210" s="352">
        <v>9990</v>
      </c>
      <c r="I210" s="352">
        <v>0.44700000000000001</v>
      </c>
      <c r="O210" s="352">
        <v>182.691</v>
      </c>
      <c r="P210" s="352">
        <v>181.32900000000001</v>
      </c>
      <c r="S210" s="352" t="s">
        <v>619</v>
      </c>
      <c r="T210" s="352">
        <v>0</v>
      </c>
      <c r="U210" s="352" t="s">
        <v>620</v>
      </c>
      <c r="V210" s="352" t="s">
        <v>1105</v>
      </c>
      <c r="X210" s="352" t="s">
        <v>1105</v>
      </c>
      <c r="Y210" s="352">
        <v>1</v>
      </c>
      <c r="Z210" s="352">
        <v>13.2</v>
      </c>
      <c r="AA210" s="352">
        <v>38.4</v>
      </c>
      <c r="AB210" s="352">
        <v>25.2</v>
      </c>
      <c r="AC210" s="352">
        <v>1.3620000000000001</v>
      </c>
      <c r="AG210" s="352">
        <v>6816</v>
      </c>
      <c r="AK210" s="352" t="s">
        <v>1948</v>
      </c>
      <c r="AL210" s="352" t="s">
        <v>1956</v>
      </c>
      <c r="AM210" s="352" t="s">
        <v>3212</v>
      </c>
      <c r="AS210" s="352">
        <v>0</v>
      </c>
      <c r="AT210" s="352">
        <v>0.68261170000000004</v>
      </c>
      <c r="AW210" s="352" t="s">
        <v>3213</v>
      </c>
    </row>
    <row r="211" spans="1:49">
      <c r="A211" s="352" t="s">
        <v>2214</v>
      </c>
      <c r="B211" s="352" t="s">
        <v>2997</v>
      </c>
      <c r="C211" s="352">
        <v>51</v>
      </c>
      <c r="D211" s="352" t="s">
        <v>3211</v>
      </c>
      <c r="E211" s="352" t="s">
        <v>429</v>
      </c>
      <c r="F211" s="352">
        <v>0.84099999999999997</v>
      </c>
      <c r="H211" s="352">
        <v>10009</v>
      </c>
      <c r="I211" s="352">
        <v>0</v>
      </c>
      <c r="O211" s="352">
        <v>183.393</v>
      </c>
      <c r="P211" s="352">
        <v>182.02699999999999</v>
      </c>
      <c r="S211" s="352" t="s">
        <v>619</v>
      </c>
      <c r="T211" s="352">
        <v>0</v>
      </c>
      <c r="U211" s="352" t="s">
        <v>620</v>
      </c>
      <c r="V211" s="352" t="s">
        <v>1105</v>
      </c>
      <c r="X211" s="352" t="s">
        <v>1105</v>
      </c>
      <c r="Y211" s="352">
        <v>2</v>
      </c>
      <c r="Z211" s="352">
        <v>53.5</v>
      </c>
      <c r="AA211" s="352">
        <v>78.599999999999994</v>
      </c>
      <c r="AB211" s="352">
        <v>25.2</v>
      </c>
      <c r="AC211" s="352">
        <v>1.3660000000000001</v>
      </c>
      <c r="AG211" s="352">
        <v>6826</v>
      </c>
      <c r="AK211" s="352" t="s">
        <v>1343</v>
      </c>
      <c r="AL211" s="352" t="s">
        <v>1347</v>
      </c>
      <c r="AM211" s="352" t="s">
        <v>3214</v>
      </c>
      <c r="AS211" s="352">
        <v>1</v>
      </c>
      <c r="AT211" s="352">
        <v>0.68230679999999999</v>
      </c>
      <c r="AW211" s="352" t="s">
        <v>3213</v>
      </c>
    </row>
    <row r="212" spans="1:49">
      <c r="A212" s="352" t="s">
        <v>2217</v>
      </c>
      <c r="B212" s="352" t="s">
        <v>2997</v>
      </c>
      <c r="C212" s="352">
        <v>51</v>
      </c>
      <c r="D212" s="352" t="s">
        <v>3211</v>
      </c>
      <c r="E212" s="352" t="s">
        <v>429</v>
      </c>
      <c r="F212" s="352">
        <v>0.84099999999999997</v>
      </c>
      <c r="G212" s="352" t="s">
        <v>630</v>
      </c>
      <c r="H212" s="352">
        <v>2506</v>
      </c>
      <c r="I212" s="352">
        <v>7.5529999999999999</v>
      </c>
      <c r="N212" s="352">
        <v>10.1173857</v>
      </c>
      <c r="O212" s="352">
        <v>49.831000000000003</v>
      </c>
      <c r="P212" s="352">
        <v>49.457000000000001</v>
      </c>
      <c r="S212" s="352" t="s">
        <v>619</v>
      </c>
      <c r="T212" s="352">
        <v>0</v>
      </c>
      <c r="U212" s="352" t="s">
        <v>620</v>
      </c>
      <c r="V212" s="352" t="s">
        <v>1105</v>
      </c>
      <c r="X212" s="352" t="s">
        <v>1105</v>
      </c>
      <c r="Y212" s="352">
        <v>3</v>
      </c>
      <c r="Z212" s="352">
        <v>83</v>
      </c>
      <c r="AA212" s="352">
        <v>145.9</v>
      </c>
      <c r="AB212" s="352">
        <v>62.9</v>
      </c>
      <c r="AC212" s="352">
        <v>0.374</v>
      </c>
      <c r="AG212" s="352">
        <v>1724</v>
      </c>
      <c r="AK212" s="352" t="s">
        <v>1346</v>
      </c>
      <c r="AL212" s="352" t="s">
        <v>682</v>
      </c>
      <c r="AM212" s="352" t="s">
        <v>1518</v>
      </c>
      <c r="AS212" s="352">
        <v>0</v>
      </c>
      <c r="AT212" s="352">
        <v>0.68746019999999997</v>
      </c>
      <c r="AW212" s="352" t="s">
        <v>3213</v>
      </c>
    </row>
    <row r="213" spans="1:49">
      <c r="A213" s="352" t="s">
        <v>2219</v>
      </c>
      <c r="B213" s="352" t="s">
        <v>2997</v>
      </c>
      <c r="C213" s="352">
        <v>51</v>
      </c>
      <c r="D213" s="352" t="s">
        <v>3211</v>
      </c>
      <c r="E213" s="352" t="s">
        <v>429</v>
      </c>
      <c r="F213" s="352">
        <v>0.84099999999999997</v>
      </c>
      <c r="G213" s="352" t="s">
        <v>634</v>
      </c>
      <c r="J213" s="352">
        <v>6323</v>
      </c>
      <c r="K213" s="352">
        <v>9.5050000000000008</v>
      </c>
      <c r="N213" s="352">
        <v>68.037885900000006</v>
      </c>
      <c r="O213" s="352">
        <v>178.88399999999999</v>
      </c>
      <c r="Q213" s="352">
        <v>176.03899999999999</v>
      </c>
      <c r="S213" s="352" t="s">
        <v>635</v>
      </c>
      <c r="T213" s="352">
        <v>89</v>
      </c>
      <c r="U213" s="352" t="s">
        <v>620</v>
      </c>
      <c r="V213" s="352" t="s">
        <v>1105</v>
      </c>
      <c r="X213" s="352" t="s">
        <v>1105</v>
      </c>
      <c r="Y213" s="352">
        <v>4</v>
      </c>
      <c r="Z213" s="352">
        <v>200.7</v>
      </c>
      <c r="AA213" s="352">
        <v>293.10000000000002</v>
      </c>
      <c r="AB213" s="352">
        <v>92.5</v>
      </c>
      <c r="AD213" s="352">
        <v>2.105</v>
      </c>
      <c r="AE213" s="352">
        <v>0.74</v>
      </c>
      <c r="AH213" s="352">
        <v>7651</v>
      </c>
      <c r="AI213" s="352">
        <v>8875</v>
      </c>
      <c r="AN213" s="352" t="s">
        <v>642</v>
      </c>
      <c r="AO213" s="352" t="s">
        <v>722</v>
      </c>
      <c r="AP213" s="352" t="s">
        <v>3215</v>
      </c>
      <c r="AS213" s="352">
        <v>0</v>
      </c>
      <c r="AU213" s="352">
        <v>1.1957392</v>
      </c>
      <c r="AW213" s="352" t="s">
        <v>3213</v>
      </c>
    </row>
    <row r="214" spans="1:49">
      <c r="A214" s="352" t="s">
        <v>2220</v>
      </c>
      <c r="B214" s="352" t="s">
        <v>2997</v>
      </c>
      <c r="C214" s="352">
        <v>51</v>
      </c>
      <c r="D214" s="352" t="s">
        <v>3211</v>
      </c>
      <c r="E214" s="352" t="s">
        <v>429</v>
      </c>
      <c r="F214" s="352">
        <v>0.84099999999999997</v>
      </c>
      <c r="J214" s="352">
        <v>6348</v>
      </c>
      <c r="K214" s="352">
        <v>-10.91</v>
      </c>
      <c r="O214" s="352">
        <v>181.035</v>
      </c>
      <c r="Q214" s="352">
        <v>178.203</v>
      </c>
      <c r="S214" s="352" t="s">
        <v>635</v>
      </c>
      <c r="T214" s="352">
        <v>89</v>
      </c>
      <c r="U214" s="352" t="s">
        <v>620</v>
      </c>
      <c r="V214" s="352" t="s">
        <v>1105</v>
      </c>
      <c r="X214" s="352" t="s">
        <v>1105</v>
      </c>
      <c r="Y214" s="352">
        <v>5</v>
      </c>
      <c r="Z214" s="352">
        <v>438.4</v>
      </c>
      <c r="AA214" s="352">
        <v>473.6</v>
      </c>
      <c r="AB214" s="352">
        <v>35.200000000000003</v>
      </c>
      <c r="AD214" s="352">
        <v>2.09</v>
      </c>
      <c r="AE214" s="352">
        <v>0.74299999999999999</v>
      </c>
      <c r="AH214" s="352">
        <v>7442</v>
      </c>
      <c r="AI214" s="352">
        <v>8812</v>
      </c>
      <c r="AN214" s="352" t="s">
        <v>1129</v>
      </c>
      <c r="AO214" s="352" t="s">
        <v>1945</v>
      </c>
      <c r="AP214" s="352" t="s">
        <v>3216</v>
      </c>
      <c r="AS214" s="352">
        <v>0</v>
      </c>
      <c r="AU214" s="352">
        <v>1.1728221999999999</v>
      </c>
      <c r="AW214" s="352" t="s">
        <v>3213</v>
      </c>
    </row>
    <row r="215" spans="1:49">
      <c r="A215" s="352" t="s">
        <v>2221</v>
      </c>
      <c r="B215" s="352" t="s">
        <v>2997</v>
      </c>
      <c r="C215" s="352">
        <v>51</v>
      </c>
      <c r="D215" s="352" t="s">
        <v>3211</v>
      </c>
      <c r="E215" s="352" t="s">
        <v>429</v>
      </c>
      <c r="F215" s="352">
        <v>0.84099999999999997</v>
      </c>
      <c r="J215" s="352">
        <v>6338</v>
      </c>
      <c r="K215" s="352">
        <v>-11.5</v>
      </c>
      <c r="O215" s="352">
        <v>181.20599999999999</v>
      </c>
      <c r="Q215" s="352">
        <v>178.37299999999999</v>
      </c>
      <c r="S215" s="352" t="s">
        <v>635</v>
      </c>
      <c r="T215" s="352">
        <v>89</v>
      </c>
      <c r="U215" s="352" t="s">
        <v>620</v>
      </c>
      <c r="V215" s="352" t="s">
        <v>1105</v>
      </c>
      <c r="X215" s="352" t="s">
        <v>1105</v>
      </c>
      <c r="Y215" s="352">
        <v>6</v>
      </c>
      <c r="Z215" s="352">
        <v>488.1</v>
      </c>
      <c r="AA215" s="352">
        <v>523.29999999999995</v>
      </c>
      <c r="AB215" s="352">
        <v>35.200000000000003</v>
      </c>
      <c r="AD215" s="352">
        <v>2.0910000000000002</v>
      </c>
      <c r="AE215" s="352">
        <v>0.74299999999999999</v>
      </c>
      <c r="AH215" s="352">
        <v>7427</v>
      </c>
      <c r="AI215" s="352">
        <v>8796</v>
      </c>
      <c r="AN215" s="352" t="s">
        <v>1129</v>
      </c>
      <c r="AO215" s="352" t="s">
        <v>1943</v>
      </c>
      <c r="AP215" s="352" t="s">
        <v>1215</v>
      </c>
      <c r="AS215" s="352">
        <v>1</v>
      </c>
      <c r="AU215" s="352">
        <v>1.1721391000000001</v>
      </c>
      <c r="AW215" s="352" t="s">
        <v>3213</v>
      </c>
    </row>
    <row r="216" spans="1:49">
      <c r="A216" s="352" t="s">
        <v>2222</v>
      </c>
      <c r="B216" s="352" t="s">
        <v>2997</v>
      </c>
      <c r="C216" s="352">
        <v>52</v>
      </c>
      <c r="D216" s="352" t="s">
        <v>3211</v>
      </c>
      <c r="E216" s="352" t="s">
        <v>429</v>
      </c>
      <c r="F216" s="352">
        <v>0.84099999999999997</v>
      </c>
      <c r="L216" s="352">
        <v>22158</v>
      </c>
      <c r="M216" s="352">
        <v>9.6</v>
      </c>
      <c r="O216" s="352">
        <v>128.97999999999999</v>
      </c>
      <c r="R216" s="352">
        <v>122.82899999999999</v>
      </c>
      <c r="S216" s="352" t="s">
        <v>645</v>
      </c>
      <c r="T216" s="352">
        <v>0</v>
      </c>
      <c r="U216" s="352" t="s">
        <v>646</v>
      </c>
      <c r="V216" s="352" t="s">
        <v>673</v>
      </c>
      <c r="X216" s="352" t="s">
        <v>675</v>
      </c>
      <c r="Y216" s="352">
        <v>1</v>
      </c>
      <c r="Z216" s="352">
        <v>29.7</v>
      </c>
      <c r="AA216" s="352">
        <v>83</v>
      </c>
      <c r="AB216" s="352">
        <v>53.3</v>
      </c>
      <c r="AF216" s="352">
        <v>6.1509999999999998</v>
      </c>
      <c r="AJ216" s="352">
        <v>4427</v>
      </c>
      <c r="AQ216" s="352" t="s">
        <v>1211</v>
      </c>
      <c r="AR216" s="352" t="s">
        <v>3217</v>
      </c>
      <c r="AS216" s="352">
        <v>1</v>
      </c>
      <c r="AV216" s="352">
        <v>5.0076815999999997</v>
      </c>
      <c r="AW216" s="352" t="s">
        <v>3218</v>
      </c>
    </row>
    <row r="217" spans="1:49">
      <c r="A217" s="352" t="s">
        <v>2223</v>
      </c>
      <c r="B217" s="352" t="s">
        <v>2997</v>
      </c>
      <c r="C217" s="352">
        <v>52</v>
      </c>
      <c r="D217" s="352" t="s">
        <v>3211</v>
      </c>
      <c r="E217" s="352" t="s">
        <v>429</v>
      </c>
      <c r="F217" s="352">
        <v>0.84099999999999997</v>
      </c>
      <c r="G217" s="352" t="s">
        <v>764</v>
      </c>
      <c r="L217" s="352">
        <v>3943</v>
      </c>
      <c r="M217" s="352">
        <v>-7.2469999999999999</v>
      </c>
      <c r="O217" s="352">
        <v>7.282</v>
      </c>
      <c r="R217" s="352">
        <v>6.9390000000000001</v>
      </c>
      <c r="S217" s="352" t="s">
        <v>645</v>
      </c>
      <c r="T217" s="352">
        <v>0</v>
      </c>
      <c r="U217" s="352" t="s">
        <v>646</v>
      </c>
      <c r="V217" s="352" t="s">
        <v>673</v>
      </c>
      <c r="X217" s="352" t="s">
        <v>675</v>
      </c>
      <c r="Y217" s="352">
        <v>2</v>
      </c>
      <c r="Z217" s="352">
        <v>233.2</v>
      </c>
      <c r="AA217" s="352">
        <v>263.5</v>
      </c>
      <c r="AB217" s="352">
        <v>30.3</v>
      </c>
      <c r="AF217" s="352">
        <v>0.34200000000000003</v>
      </c>
      <c r="AJ217" s="352">
        <v>803</v>
      </c>
      <c r="AQ217" s="352" t="s">
        <v>664</v>
      </c>
      <c r="AR217" s="352" t="s">
        <v>3219</v>
      </c>
      <c r="AS217" s="352">
        <v>0</v>
      </c>
      <c r="AV217" s="352">
        <v>4.9310168000000001</v>
      </c>
      <c r="AW217" s="352" t="s">
        <v>3218</v>
      </c>
    </row>
    <row r="218" spans="1:49">
      <c r="A218" s="352" t="s">
        <v>2227</v>
      </c>
      <c r="B218" s="352" t="s">
        <v>2997</v>
      </c>
      <c r="C218" s="352">
        <v>52</v>
      </c>
      <c r="D218" s="352" t="s">
        <v>3211</v>
      </c>
      <c r="E218" s="352" t="s">
        <v>429</v>
      </c>
      <c r="F218" s="352">
        <v>0.84099999999999997</v>
      </c>
      <c r="L218" s="352">
        <v>22022</v>
      </c>
      <c r="M218" s="352">
        <v>9.7050000000000001</v>
      </c>
      <c r="O218" s="352">
        <v>126.059</v>
      </c>
      <c r="R218" s="352">
        <v>120.047</v>
      </c>
      <c r="S218" s="352" t="s">
        <v>645</v>
      </c>
      <c r="T218" s="352">
        <v>0</v>
      </c>
      <c r="U218" s="352" t="s">
        <v>646</v>
      </c>
      <c r="V218" s="352" t="s">
        <v>673</v>
      </c>
      <c r="X218" s="352" t="s">
        <v>675</v>
      </c>
      <c r="Y218" s="352">
        <v>3</v>
      </c>
      <c r="Z218" s="352">
        <v>412.8</v>
      </c>
      <c r="AA218" s="352">
        <v>464.8</v>
      </c>
      <c r="AB218" s="352">
        <v>52</v>
      </c>
      <c r="AF218" s="352">
        <v>6.0119999999999996</v>
      </c>
      <c r="AJ218" s="352">
        <v>4398</v>
      </c>
      <c r="AQ218" s="352" t="s">
        <v>3220</v>
      </c>
      <c r="AR218" s="352" t="s">
        <v>2373</v>
      </c>
      <c r="AS218" s="352">
        <v>0</v>
      </c>
      <c r="AV218" s="352">
        <v>5.0081591999999997</v>
      </c>
      <c r="AW218" s="352" t="s">
        <v>3218</v>
      </c>
    </row>
    <row r="219" spans="1:49">
      <c r="A219" s="352" t="s">
        <v>2228</v>
      </c>
      <c r="B219" s="352" t="s">
        <v>3221</v>
      </c>
      <c r="C219" s="352">
        <v>53</v>
      </c>
      <c r="D219" s="352" t="s">
        <v>3222</v>
      </c>
      <c r="E219" s="352" t="s">
        <v>430</v>
      </c>
      <c r="F219" s="352">
        <v>0.76400000000000001</v>
      </c>
      <c r="H219" s="352">
        <v>9992</v>
      </c>
      <c r="I219" s="352">
        <v>0.42899999999999999</v>
      </c>
      <c r="O219" s="352">
        <v>182.57499999999999</v>
      </c>
      <c r="P219" s="352">
        <v>181.214</v>
      </c>
      <c r="S219" s="352" t="s">
        <v>619</v>
      </c>
      <c r="T219" s="352">
        <v>0</v>
      </c>
      <c r="U219" s="352" t="s">
        <v>620</v>
      </c>
      <c r="V219" s="352" t="s">
        <v>1105</v>
      </c>
      <c r="X219" s="352" t="s">
        <v>1105</v>
      </c>
      <c r="Y219" s="352">
        <v>1</v>
      </c>
      <c r="Z219" s="352">
        <v>13.2</v>
      </c>
      <c r="AA219" s="352">
        <v>38.4</v>
      </c>
      <c r="AB219" s="352">
        <v>25.2</v>
      </c>
      <c r="AC219" s="352">
        <v>1.361</v>
      </c>
      <c r="AG219" s="352">
        <v>6818</v>
      </c>
      <c r="AK219" s="352" t="s">
        <v>1340</v>
      </c>
      <c r="AL219" s="352" t="s">
        <v>1362</v>
      </c>
      <c r="AM219" s="352" t="s">
        <v>3223</v>
      </c>
      <c r="AS219" s="352">
        <v>0</v>
      </c>
      <c r="AT219" s="352">
        <v>0.68260399999999999</v>
      </c>
      <c r="AW219" s="352" t="s">
        <v>3224</v>
      </c>
    </row>
    <row r="220" spans="1:49">
      <c r="A220" s="352" t="s">
        <v>2229</v>
      </c>
      <c r="B220" s="352" t="s">
        <v>3221</v>
      </c>
      <c r="C220" s="352">
        <v>53</v>
      </c>
      <c r="D220" s="352" t="s">
        <v>3222</v>
      </c>
      <c r="E220" s="352" t="s">
        <v>430</v>
      </c>
      <c r="F220" s="352">
        <v>0.76400000000000001</v>
      </c>
      <c r="H220" s="352">
        <v>10004</v>
      </c>
      <c r="I220" s="352">
        <v>0</v>
      </c>
      <c r="O220" s="352">
        <v>183.17699999999999</v>
      </c>
      <c r="P220" s="352">
        <v>181.81200000000001</v>
      </c>
      <c r="S220" s="352" t="s">
        <v>619</v>
      </c>
      <c r="T220" s="352">
        <v>0</v>
      </c>
      <c r="U220" s="352" t="s">
        <v>620</v>
      </c>
      <c r="V220" s="352" t="s">
        <v>1105</v>
      </c>
      <c r="X220" s="352" t="s">
        <v>1105</v>
      </c>
      <c r="Y220" s="352">
        <v>2</v>
      </c>
      <c r="Z220" s="352">
        <v>53.5</v>
      </c>
      <c r="AA220" s="352">
        <v>78.599999999999994</v>
      </c>
      <c r="AB220" s="352">
        <v>25.2</v>
      </c>
      <c r="AC220" s="352">
        <v>1.365</v>
      </c>
      <c r="AG220" s="352">
        <v>6823</v>
      </c>
      <c r="AK220" s="352" t="s">
        <v>2617</v>
      </c>
      <c r="AL220" s="352" t="s">
        <v>1295</v>
      </c>
      <c r="AM220" s="352" t="s">
        <v>1771</v>
      </c>
      <c r="AS220" s="352">
        <v>1</v>
      </c>
      <c r="AT220" s="352">
        <v>0.68231090000000005</v>
      </c>
      <c r="AW220" s="352" t="s">
        <v>3224</v>
      </c>
    </row>
    <row r="221" spans="1:49">
      <c r="A221" s="352" t="s">
        <v>2232</v>
      </c>
      <c r="B221" s="352" t="s">
        <v>3221</v>
      </c>
      <c r="C221" s="352">
        <v>53</v>
      </c>
      <c r="D221" s="352" t="s">
        <v>3222</v>
      </c>
      <c r="E221" s="352" t="s">
        <v>430</v>
      </c>
      <c r="F221" s="352">
        <v>0.76400000000000001</v>
      </c>
      <c r="G221" s="352" t="s">
        <v>630</v>
      </c>
      <c r="H221" s="352">
        <v>1268</v>
      </c>
      <c r="I221" s="352">
        <v>7.6630000000000003</v>
      </c>
      <c r="N221" s="352">
        <v>5.6322254999999997</v>
      </c>
      <c r="O221" s="352">
        <v>25.201000000000001</v>
      </c>
      <c r="P221" s="352">
        <v>25.010999999999999</v>
      </c>
      <c r="S221" s="352" t="s">
        <v>619</v>
      </c>
      <c r="T221" s="352">
        <v>0</v>
      </c>
      <c r="U221" s="352" t="s">
        <v>620</v>
      </c>
      <c r="V221" s="352" t="s">
        <v>1105</v>
      </c>
      <c r="X221" s="352" t="s">
        <v>1105</v>
      </c>
      <c r="Y221" s="352">
        <v>3</v>
      </c>
      <c r="Z221" s="352">
        <v>83.7</v>
      </c>
      <c r="AA221" s="352">
        <v>142.19999999999999</v>
      </c>
      <c r="AB221" s="352">
        <v>58.5</v>
      </c>
      <c r="AC221" s="352">
        <v>0.189</v>
      </c>
      <c r="AG221" s="352">
        <v>872</v>
      </c>
      <c r="AK221" s="352" t="s">
        <v>3181</v>
      </c>
      <c r="AL221" s="352" t="s">
        <v>883</v>
      </c>
      <c r="AM221" s="352" t="s">
        <v>3225</v>
      </c>
      <c r="AS221" s="352">
        <v>0</v>
      </c>
      <c r="AT221" s="352">
        <v>0.68753960000000003</v>
      </c>
      <c r="AW221" s="352" t="s">
        <v>3224</v>
      </c>
    </row>
    <row r="222" spans="1:49">
      <c r="A222" s="352" t="s">
        <v>2234</v>
      </c>
      <c r="B222" s="352" t="s">
        <v>3221</v>
      </c>
      <c r="C222" s="352">
        <v>53</v>
      </c>
      <c r="D222" s="352" t="s">
        <v>3222</v>
      </c>
      <c r="E222" s="352" t="s">
        <v>430</v>
      </c>
      <c r="F222" s="352">
        <v>0.76400000000000001</v>
      </c>
      <c r="G222" s="352" t="s">
        <v>634</v>
      </c>
      <c r="J222" s="352">
        <v>4375</v>
      </c>
      <c r="K222" s="352">
        <v>9.4600000000000009</v>
      </c>
      <c r="N222" s="352">
        <v>49.997133699999999</v>
      </c>
      <c r="O222" s="352">
        <v>119.416</v>
      </c>
      <c r="Q222" s="352">
        <v>117.517</v>
      </c>
      <c r="S222" s="352" t="s">
        <v>635</v>
      </c>
      <c r="T222" s="352">
        <v>89</v>
      </c>
      <c r="U222" s="352" t="s">
        <v>620</v>
      </c>
      <c r="V222" s="352" t="s">
        <v>1105</v>
      </c>
      <c r="X222" s="352" t="s">
        <v>1105</v>
      </c>
      <c r="Y222" s="352">
        <v>4</v>
      </c>
      <c r="Z222" s="352">
        <v>202.5</v>
      </c>
      <c r="AA222" s="352">
        <v>290</v>
      </c>
      <c r="AB222" s="352">
        <v>87.4</v>
      </c>
      <c r="AD222" s="352">
        <v>1.405</v>
      </c>
      <c r="AE222" s="352">
        <v>0.49399999999999999</v>
      </c>
      <c r="AH222" s="352">
        <v>5275</v>
      </c>
      <c r="AI222" s="352">
        <v>6144</v>
      </c>
      <c r="AN222" s="352" t="s">
        <v>719</v>
      </c>
      <c r="AO222" s="352" t="s">
        <v>1943</v>
      </c>
      <c r="AP222" s="352" t="s">
        <v>2356</v>
      </c>
      <c r="AS222" s="352">
        <v>0</v>
      </c>
      <c r="AU222" s="352">
        <v>1.1958145</v>
      </c>
      <c r="AW222" s="352" t="s">
        <v>3224</v>
      </c>
    </row>
    <row r="223" spans="1:49">
      <c r="A223" s="352" t="s">
        <v>2235</v>
      </c>
      <c r="B223" s="352" t="s">
        <v>3221</v>
      </c>
      <c r="C223" s="352">
        <v>53</v>
      </c>
      <c r="D223" s="352" t="s">
        <v>3222</v>
      </c>
      <c r="E223" s="352" t="s">
        <v>430</v>
      </c>
      <c r="F223" s="352">
        <v>0.76400000000000001</v>
      </c>
      <c r="J223" s="352">
        <v>6363</v>
      </c>
      <c r="K223" s="352">
        <v>-10.832000000000001</v>
      </c>
      <c r="O223" s="352">
        <v>181.202</v>
      </c>
      <c r="Q223" s="352">
        <v>178.36699999999999</v>
      </c>
      <c r="S223" s="352" t="s">
        <v>635</v>
      </c>
      <c r="T223" s="352">
        <v>89</v>
      </c>
      <c r="U223" s="352" t="s">
        <v>620</v>
      </c>
      <c r="V223" s="352" t="s">
        <v>1105</v>
      </c>
      <c r="X223" s="352" t="s">
        <v>1105</v>
      </c>
      <c r="Y223" s="352">
        <v>5</v>
      </c>
      <c r="Z223" s="352">
        <v>438.4</v>
      </c>
      <c r="AA223" s="352">
        <v>473</v>
      </c>
      <c r="AB223" s="352">
        <v>34.6</v>
      </c>
      <c r="AD223" s="352">
        <v>2.0920000000000001</v>
      </c>
      <c r="AE223" s="352">
        <v>0.74299999999999999</v>
      </c>
      <c r="AH223" s="352">
        <v>7461</v>
      </c>
      <c r="AI223" s="352">
        <v>8836</v>
      </c>
      <c r="AN223" s="352" t="s">
        <v>736</v>
      </c>
      <c r="AO223" s="352" t="s">
        <v>829</v>
      </c>
      <c r="AP223" s="352" t="s">
        <v>2342</v>
      </c>
      <c r="AS223" s="352">
        <v>0</v>
      </c>
      <c r="AU223" s="352">
        <v>1.1730248000000001</v>
      </c>
      <c r="AW223" s="352" t="s">
        <v>3224</v>
      </c>
    </row>
    <row r="224" spans="1:49">
      <c r="A224" s="352" t="s">
        <v>2237</v>
      </c>
      <c r="B224" s="352" t="s">
        <v>3221</v>
      </c>
      <c r="C224" s="352">
        <v>53</v>
      </c>
      <c r="D224" s="352" t="s">
        <v>3222</v>
      </c>
      <c r="E224" s="352" t="s">
        <v>430</v>
      </c>
      <c r="F224" s="352">
        <v>0.76400000000000001</v>
      </c>
      <c r="J224" s="352">
        <v>6358</v>
      </c>
      <c r="K224" s="352">
        <v>-11.5</v>
      </c>
      <c r="O224" s="352">
        <v>181.739</v>
      </c>
      <c r="Q224" s="352">
        <v>178.89699999999999</v>
      </c>
      <c r="S224" s="352" t="s">
        <v>635</v>
      </c>
      <c r="T224" s="352">
        <v>89</v>
      </c>
      <c r="U224" s="352" t="s">
        <v>620</v>
      </c>
      <c r="V224" s="352" t="s">
        <v>1105</v>
      </c>
      <c r="X224" s="352" t="s">
        <v>1105</v>
      </c>
      <c r="Y224" s="352">
        <v>6</v>
      </c>
      <c r="Z224" s="352">
        <v>488.1</v>
      </c>
      <c r="AA224" s="352">
        <v>523.29999999999995</v>
      </c>
      <c r="AB224" s="352">
        <v>35.200000000000003</v>
      </c>
      <c r="AD224" s="352">
        <v>2.097</v>
      </c>
      <c r="AE224" s="352">
        <v>0.745</v>
      </c>
      <c r="AH224" s="352">
        <v>7451</v>
      </c>
      <c r="AI224" s="352">
        <v>8821</v>
      </c>
      <c r="AN224" s="352" t="s">
        <v>894</v>
      </c>
      <c r="AO224" s="352" t="s">
        <v>640</v>
      </c>
      <c r="AP224" s="352" t="s">
        <v>1150</v>
      </c>
      <c r="AS224" s="352">
        <v>1</v>
      </c>
      <c r="AU224" s="352">
        <v>1.1722507</v>
      </c>
      <c r="AW224" s="352" t="s">
        <v>3224</v>
      </c>
    </row>
    <row r="225" spans="1:49">
      <c r="A225" s="352" t="s">
        <v>2238</v>
      </c>
      <c r="B225" s="352" t="s">
        <v>3221</v>
      </c>
      <c r="C225" s="352">
        <v>54</v>
      </c>
      <c r="D225" s="352" t="s">
        <v>3222</v>
      </c>
      <c r="E225" s="352" t="s">
        <v>430</v>
      </c>
      <c r="F225" s="352">
        <v>0.76400000000000001</v>
      </c>
      <c r="L225" s="352">
        <v>22117</v>
      </c>
      <c r="M225" s="352">
        <v>9.6</v>
      </c>
      <c r="O225" s="352">
        <v>128.624</v>
      </c>
      <c r="R225" s="352">
        <v>122.489</v>
      </c>
      <c r="S225" s="352" t="s">
        <v>645</v>
      </c>
      <c r="T225" s="352">
        <v>0</v>
      </c>
      <c r="U225" s="352" t="s">
        <v>646</v>
      </c>
      <c r="V225" s="352" t="s">
        <v>673</v>
      </c>
      <c r="X225" s="352" t="s">
        <v>675</v>
      </c>
      <c r="Y225" s="352">
        <v>1</v>
      </c>
      <c r="Z225" s="352">
        <v>29.7</v>
      </c>
      <c r="AA225" s="352">
        <v>83</v>
      </c>
      <c r="AB225" s="352">
        <v>53.3</v>
      </c>
      <c r="AF225" s="352">
        <v>6.1349999999999998</v>
      </c>
      <c r="AJ225" s="352">
        <v>4418</v>
      </c>
      <c r="AQ225" s="352" t="s">
        <v>1074</v>
      </c>
      <c r="AR225" s="352" t="s">
        <v>3226</v>
      </c>
      <c r="AS225" s="352">
        <v>1</v>
      </c>
      <c r="AV225" s="352">
        <v>5.0083565999999999</v>
      </c>
      <c r="AW225" s="352" t="s">
        <v>3227</v>
      </c>
    </row>
    <row r="226" spans="1:49">
      <c r="A226" s="352" t="s">
        <v>2240</v>
      </c>
      <c r="B226" s="352" t="s">
        <v>3221</v>
      </c>
      <c r="C226" s="352">
        <v>54</v>
      </c>
      <c r="D226" s="352" t="s">
        <v>3222</v>
      </c>
      <c r="E226" s="352" t="s">
        <v>430</v>
      </c>
      <c r="F226" s="352">
        <v>0.76400000000000001</v>
      </c>
      <c r="G226" s="352" t="s">
        <v>764</v>
      </c>
      <c r="L226" s="352">
        <v>1973</v>
      </c>
      <c r="M226" s="352">
        <v>6.4000000000000001E-2</v>
      </c>
      <c r="O226" s="352">
        <v>3.524</v>
      </c>
      <c r="R226" s="352">
        <v>3.3570000000000002</v>
      </c>
      <c r="S226" s="352" t="s">
        <v>645</v>
      </c>
      <c r="T226" s="352">
        <v>0</v>
      </c>
      <c r="U226" s="352" t="s">
        <v>646</v>
      </c>
      <c r="V226" s="352" t="s">
        <v>673</v>
      </c>
      <c r="X226" s="352" t="s">
        <v>675</v>
      </c>
      <c r="Y226" s="352">
        <v>2</v>
      </c>
      <c r="Z226" s="352">
        <v>234.3</v>
      </c>
      <c r="AA226" s="352">
        <v>261.5</v>
      </c>
      <c r="AB226" s="352">
        <v>27.2</v>
      </c>
      <c r="AF226" s="352">
        <v>0.16700000000000001</v>
      </c>
      <c r="AJ226" s="352">
        <v>399</v>
      </c>
      <c r="AQ226" s="352" t="s">
        <v>777</v>
      </c>
      <c r="AR226" s="352" t="s">
        <v>3228</v>
      </c>
      <c r="AS226" s="352">
        <v>0</v>
      </c>
      <c r="AV226" s="352">
        <v>4.9649536000000003</v>
      </c>
      <c r="AW226" s="352" t="s">
        <v>3227</v>
      </c>
    </row>
    <row r="227" spans="1:49">
      <c r="A227" s="352" t="s">
        <v>2243</v>
      </c>
      <c r="B227" s="352" t="s">
        <v>3221</v>
      </c>
      <c r="C227" s="352">
        <v>54</v>
      </c>
      <c r="D227" s="352" t="s">
        <v>3222</v>
      </c>
      <c r="E227" s="352" t="s">
        <v>430</v>
      </c>
      <c r="F227" s="352">
        <v>0.76400000000000001</v>
      </c>
      <c r="L227" s="352">
        <v>21951</v>
      </c>
      <c r="M227" s="352">
        <v>9.6989999999999998</v>
      </c>
      <c r="O227" s="352">
        <v>125.684</v>
      </c>
      <c r="R227" s="352">
        <v>119.68899999999999</v>
      </c>
      <c r="S227" s="352" t="s">
        <v>645</v>
      </c>
      <c r="T227" s="352">
        <v>0</v>
      </c>
      <c r="U227" s="352" t="s">
        <v>646</v>
      </c>
      <c r="V227" s="352" t="s">
        <v>673</v>
      </c>
      <c r="X227" s="352" t="s">
        <v>675</v>
      </c>
      <c r="Y227" s="352">
        <v>3</v>
      </c>
      <c r="Z227" s="352">
        <v>412.8</v>
      </c>
      <c r="AA227" s="352">
        <v>464.6</v>
      </c>
      <c r="AB227" s="352">
        <v>51.8</v>
      </c>
      <c r="AF227" s="352">
        <v>5.9950000000000001</v>
      </c>
      <c r="AJ227" s="352">
        <v>4384</v>
      </c>
      <c r="AQ227" s="352" t="s">
        <v>2108</v>
      </c>
      <c r="AR227" s="352" t="s">
        <v>3229</v>
      </c>
      <c r="AS227" s="352">
        <v>0</v>
      </c>
      <c r="AV227" s="352">
        <v>5.0088081000000004</v>
      </c>
      <c r="AW227" s="352" t="s">
        <v>3227</v>
      </c>
    </row>
    <row r="228" spans="1:49">
      <c r="A228" s="352" t="s">
        <v>2245</v>
      </c>
      <c r="B228" s="352" t="s">
        <v>3221</v>
      </c>
      <c r="C228" s="352">
        <v>55</v>
      </c>
      <c r="D228" s="352" t="s">
        <v>3230</v>
      </c>
      <c r="E228" s="352" t="s">
        <v>431</v>
      </c>
      <c r="F228" s="352">
        <v>0.77400000000000002</v>
      </c>
      <c r="H228" s="352">
        <v>10024</v>
      </c>
      <c r="I228" s="352">
        <v>0.435</v>
      </c>
      <c r="O228" s="352">
        <v>183.173</v>
      </c>
      <c r="P228" s="352">
        <v>181.80699999999999</v>
      </c>
      <c r="S228" s="352" t="s">
        <v>619</v>
      </c>
      <c r="T228" s="352">
        <v>0</v>
      </c>
      <c r="U228" s="352" t="s">
        <v>620</v>
      </c>
      <c r="V228" s="352" t="s">
        <v>1105</v>
      </c>
      <c r="X228" s="352" t="s">
        <v>1105</v>
      </c>
      <c r="Y228" s="352">
        <v>1</v>
      </c>
      <c r="Z228" s="352">
        <v>13.2</v>
      </c>
      <c r="AA228" s="352">
        <v>38.4</v>
      </c>
      <c r="AB228" s="352">
        <v>25.2</v>
      </c>
      <c r="AC228" s="352">
        <v>1.365</v>
      </c>
      <c r="AG228" s="352">
        <v>6839</v>
      </c>
      <c r="AK228" s="352" t="s">
        <v>1881</v>
      </c>
      <c r="AL228" s="352" t="s">
        <v>1362</v>
      </c>
      <c r="AM228" s="352" t="s">
        <v>3231</v>
      </c>
      <c r="AS228" s="352">
        <v>0</v>
      </c>
      <c r="AT228" s="352">
        <v>0.68261059999999996</v>
      </c>
      <c r="AW228" s="352" t="s">
        <v>3232</v>
      </c>
    </row>
    <row r="229" spans="1:49">
      <c r="A229" s="352" t="s">
        <v>2247</v>
      </c>
      <c r="B229" s="352" t="s">
        <v>3221</v>
      </c>
      <c r="C229" s="352">
        <v>55</v>
      </c>
      <c r="D229" s="352" t="s">
        <v>3230</v>
      </c>
      <c r="E229" s="352" t="s">
        <v>431</v>
      </c>
      <c r="F229" s="352">
        <v>0.77400000000000002</v>
      </c>
      <c r="H229" s="352">
        <v>10004</v>
      </c>
      <c r="I229" s="352">
        <v>0</v>
      </c>
      <c r="O229" s="352">
        <v>183.81399999999999</v>
      </c>
      <c r="P229" s="352">
        <v>182.44499999999999</v>
      </c>
      <c r="S229" s="352" t="s">
        <v>619</v>
      </c>
      <c r="T229" s="352">
        <v>0</v>
      </c>
      <c r="U229" s="352" t="s">
        <v>620</v>
      </c>
      <c r="V229" s="352" t="s">
        <v>1105</v>
      </c>
      <c r="X229" s="352" t="s">
        <v>1105</v>
      </c>
      <c r="Y229" s="352">
        <v>2</v>
      </c>
      <c r="Z229" s="352">
        <v>53.5</v>
      </c>
      <c r="AA229" s="352">
        <v>78.599999999999994</v>
      </c>
      <c r="AB229" s="352">
        <v>25.2</v>
      </c>
      <c r="AC229" s="352">
        <v>1.369</v>
      </c>
      <c r="AG229" s="352">
        <v>6822</v>
      </c>
      <c r="AK229" s="352" t="s">
        <v>1234</v>
      </c>
      <c r="AL229" s="352" t="s">
        <v>1851</v>
      </c>
      <c r="AM229" s="352" t="s">
        <v>1567</v>
      </c>
      <c r="AS229" s="352">
        <v>1</v>
      </c>
      <c r="AT229" s="352">
        <v>0.68231410000000003</v>
      </c>
      <c r="AW229" s="352" t="s">
        <v>3232</v>
      </c>
    </row>
    <row r="230" spans="1:49">
      <c r="A230" s="352" t="s">
        <v>2250</v>
      </c>
      <c r="B230" s="352" t="s">
        <v>3221</v>
      </c>
      <c r="C230" s="352">
        <v>55</v>
      </c>
      <c r="D230" s="352" t="s">
        <v>3230</v>
      </c>
      <c r="E230" s="352" t="s">
        <v>431</v>
      </c>
      <c r="F230" s="352">
        <v>0.77400000000000002</v>
      </c>
      <c r="G230" s="352" t="s">
        <v>630</v>
      </c>
      <c r="H230" s="352">
        <v>2529</v>
      </c>
      <c r="I230" s="352">
        <v>2.9540000000000002</v>
      </c>
      <c r="N230" s="352">
        <v>11.081296099999999</v>
      </c>
      <c r="O230" s="352">
        <v>50.231000000000002</v>
      </c>
      <c r="P230" s="352">
        <v>49.854999999999997</v>
      </c>
      <c r="S230" s="352" t="s">
        <v>619</v>
      </c>
      <c r="T230" s="352">
        <v>0</v>
      </c>
      <c r="U230" s="352" t="s">
        <v>620</v>
      </c>
      <c r="V230" s="352" t="s">
        <v>1105</v>
      </c>
      <c r="X230" s="352" t="s">
        <v>1105</v>
      </c>
      <c r="Y230" s="352">
        <v>3</v>
      </c>
      <c r="Z230" s="352">
        <v>82.4</v>
      </c>
      <c r="AA230" s="352">
        <v>145.30000000000001</v>
      </c>
      <c r="AB230" s="352">
        <v>62.9</v>
      </c>
      <c r="AC230" s="352">
        <v>0.375</v>
      </c>
      <c r="AG230" s="352">
        <v>1732</v>
      </c>
      <c r="AK230" s="352" t="s">
        <v>3181</v>
      </c>
      <c r="AL230" s="352" t="s">
        <v>862</v>
      </c>
      <c r="AM230" s="352" t="s">
        <v>3233</v>
      </c>
      <c r="AS230" s="352">
        <v>0</v>
      </c>
      <c r="AT230" s="352">
        <v>0.68432979999999999</v>
      </c>
      <c r="AW230" s="352" t="s">
        <v>3232</v>
      </c>
    </row>
    <row r="231" spans="1:49">
      <c r="A231" s="352" t="s">
        <v>2252</v>
      </c>
      <c r="B231" s="352" t="s">
        <v>3221</v>
      </c>
      <c r="C231" s="352">
        <v>55</v>
      </c>
      <c r="D231" s="352" t="s">
        <v>3230</v>
      </c>
      <c r="E231" s="352" t="s">
        <v>431</v>
      </c>
      <c r="F231" s="352">
        <v>0.77400000000000002</v>
      </c>
      <c r="G231" s="352" t="s">
        <v>634</v>
      </c>
      <c r="J231" s="352">
        <v>6244</v>
      </c>
      <c r="K231" s="352">
        <v>7.266</v>
      </c>
      <c r="N231" s="352">
        <v>72.492642900000007</v>
      </c>
      <c r="O231" s="352">
        <v>175.41200000000001</v>
      </c>
      <c r="Q231" s="352">
        <v>172.626</v>
      </c>
      <c r="S231" s="352" t="s">
        <v>635</v>
      </c>
      <c r="T231" s="352">
        <v>89</v>
      </c>
      <c r="U231" s="352" t="s">
        <v>620</v>
      </c>
      <c r="V231" s="352" t="s">
        <v>1105</v>
      </c>
      <c r="X231" s="352" t="s">
        <v>1105</v>
      </c>
      <c r="Y231" s="352">
        <v>4</v>
      </c>
      <c r="Z231" s="352">
        <v>200</v>
      </c>
      <c r="AA231" s="352">
        <v>291.89999999999998</v>
      </c>
      <c r="AB231" s="352">
        <v>91.8</v>
      </c>
      <c r="AD231" s="352">
        <v>2.06</v>
      </c>
      <c r="AE231" s="352">
        <v>0.72599999999999998</v>
      </c>
      <c r="AH231" s="352">
        <v>7535</v>
      </c>
      <c r="AI231" s="352">
        <v>8765</v>
      </c>
      <c r="AN231" s="352" t="s">
        <v>721</v>
      </c>
      <c r="AO231" s="352" t="s">
        <v>2236</v>
      </c>
      <c r="AP231" s="352" t="s">
        <v>3234</v>
      </c>
      <c r="AS231" s="352">
        <v>0</v>
      </c>
      <c r="AU231" s="352">
        <v>1.1932769999999999</v>
      </c>
      <c r="AW231" s="352" t="s">
        <v>3232</v>
      </c>
    </row>
    <row r="232" spans="1:49">
      <c r="A232" s="352" t="s">
        <v>2253</v>
      </c>
      <c r="B232" s="352" t="s">
        <v>3221</v>
      </c>
      <c r="C232" s="352">
        <v>55</v>
      </c>
      <c r="D232" s="352" t="s">
        <v>3230</v>
      </c>
      <c r="E232" s="352" t="s">
        <v>431</v>
      </c>
      <c r="F232" s="352">
        <v>0.77400000000000002</v>
      </c>
      <c r="J232" s="352">
        <v>6376</v>
      </c>
      <c r="K232" s="352">
        <v>-10.929</v>
      </c>
      <c r="O232" s="352">
        <v>181.56700000000001</v>
      </c>
      <c r="Q232" s="352">
        <v>178.726</v>
      </c>
      <c r="S232" s="352" t="s">
        <v>635</v>
      </c>
      <c r="T232" s="352">
        <v>89</v>
      </c>
      <c r="U232" s="352" t="s">
        <v>620</v>
      </c>
      <c r="V232" s="352" t="s">
        <v>1105</v>
      </c>
      <c r="X232" s="352" t="s">
        <v>1105</v>
      </c>
      <c r="Y232" s="352">
        <v>5</v>
      </c>
      <c r="Z232" s="352">
        <v>438.4</v>
      </c>
      <c r="AA232" s="352">
        <v>473</v>
      </c>
      <c r="AB232" s="352">
        <v>34.6</v>
      </c>
      <c r="AD232" s="352">
        <v>2.0960000000000001</v>
      </c>
      <c r="AE232" s="352">
        <v>0.745</v>
      </c>
      <c r="AH232" s="352">
        <v>7474</v>
      </c>
      <c r="AI232" s="352">
        <v>8853</v>
      </c>
      <c r="AN232" s="352" t="s">
        <v>1129</v>
      </c>
      <c r="AO232" s="352" t="s">
        <v>1945</v>
      </c>
      <c r="AP232" s="352" t="s">
        <v>1150</v>
      </c>
      <c r="AS232" s="352">
        <v>0</v>
      </c>
      <c r="AU232" s="352">
        <v>1.1728186</v>
      </c>
      <c r="AW232" s="352" t="s">
        <v>3232</v>
      </c>
    </row>
    <row r="233" spans="1:49">
      <c r="A233" s="352" t="s">
        <v>2255</v>
      </c>
      <c r="B233" s="352" t="s">
        <v>3221</v>
      </c>
      <c r="C233" s="352">
        <v>55</v>
      </c>
      <c r="D233" s="352" t="s">
        <v>3230</v>
      </c>
      <c r="E233" s="352" t="s">
        <v>431</v>
      </c>
      <c r="F233" s="352">
        <v>0.77400000000000002</v>
      </c>
      <c r="J233" s="352">
        <v>6363</v>
      </c>
      <c r="K233" s="352">
        <v>-11.5</v>
      </c>
      <c r="O233" s="352">
        <v>181.946</v>
      </c>
      <c r="Q233" s="352">
        <v>179.101</v>
      </c>
      <c r="S233" s="352" t="s">
        <v>635</v>
      </c>
      <c r="T233" s="352">
        <v>89</v>
      </c>
      <c r="U233" s="352" t="s">
        <v>620</v>
      </c>
      <c r="V233" s="352" t="s">
        <v>1105</v>
      </c>
      <c r="X233" s="352" t="s">
        <v>1105</v>
      </c>
      <c r="Y233" s="352">
        <v>6</v>
      </c>
      <c r="Z233" s="352">
        <v>488.1</v>
      </c>
      <c r="AA233" s="352">
        <v>523.29999999999995</v>
      </c>
      <c r="AB233" s="352">
        <v>35.200000000000003</v>
      </c>
      <c r="AD233" s="352">
        <v>2.0990000000000002</v>
      </c>
      <c r="AE233" s="352">
        <v>0.746</v>
      </c>
      <c r="AH233" s="352">
        <v>7456</v>
      </c>
      <c r="AI233" s="352">
        <v>8830</v>
      </c>
      <c r="AN233" s="352" t="s">
        <v>1129</v>
      </c>
      <c r="AO233" s="352" t="s">
        <v>1943</v>
      </c>
      <c r="AP233" s="352" t="s">
        <v>654</v>
      </c>
      <c r="AS233" s="352">
        <v>1</v>
      </c>
      <c r="AU233" s="352">
        <v>1.1721569999999999</v>
      </c>
      <c r="AW233" s="352" t="s">
        <v>3232</v>
      </c>
    </row>
    <row r="234" spans="1:49">
      <c r="A234" s="352" t="s">
        <v>2257</v>
      </c>
      <c r="B234" s="352" t="s">
        <v>3221</v>
      </c>
      <c r="C234" s="352">
        <v>56</v>
      </c>
      <c r="D234" s="352" t="s">
        <v>3230</v>
      </c>
      <c r="E234" s="352" t="s">
        <v>431</v>
      </c>
      <c r="F234" s="352">
        <v>0.77400000000000002</v>
      </c>
      <c r="L234" s="352">
        <v>22234</v>
      </c>
      <c r="M234" s="352">
        <v>9.6</v>
      </c>
      <c r="O234" s="352">
        <v>129.161</v>
      </c>
      <c r="R234" s="352">
        <v>123.002</v>
      </c>
      <c r="S234" s="352" t="s">
        <v>645</v>
      </c>
      <c r="T234" s="352">
        <v>0</v>
      </c>
      <c r="U234" s="352" t="s">
        <v>646</v>
      </c>
      <c r="V234" s="352" t="s">
        <v>673</v>
      </c>
      <c r="X234" s="352" t="s">
        <v>675</v>
      </c>
      <c r="Y234" s="352">
        <v>1</v>
      </c>
      <c r="Z234" s="352">
        <v>29.7</v>
      </c>
      <c r="AA234" s="352">
        <v>83</v>
      </c>
      <c r="AB234" s="352">
        <v>53.3</v>
      </c>
      <c r="AF234" s="352">
        <v>6.1589999999999998</v>
      </c>
      <c r="AJ234" s="352">
        <v>4443</v>
      </c>
      <c r="AQ234" s="352" t="s">
        <v>1213</v>
      </c>
      <c r="AR234" s="352" t="s">
        <v>2866</v>
      </c>
      <c r="AS234" s="352">
        <v>1</v>
      </c>
      <c r="AV234" s="352">
        <v>5.0072405</v>
      </c>
      <c r="AW234" s="352" t="s">
        <v>3235</v>
      </c>
    </row>
    <row r="235" spans="1:49">
      <c r="A235" s="352" t="s">
        <v>2259</v>
      </c>
      <c r="B235" s="352" t="s">
        <v>3221</v>
      </c>
      <c r="C235" s="352">
        <v>56</v>
      </c>
      <c r="D235" s="352" t="s">
        <v>3230</v>
      </c>
      <c r="E235" s="352" t="s">
        <v>431</v>
      </c>
      <c r="F235" s="352">
        <v>0.77400000000000002</v>
      </c>
      <c r="G235" s="352" t="s">
        <v>764</v>
      </c>
      <c r="L235" s="352">
        <v>2210</v>
      </c>
      <c r="M235" s="352">
        <v>3.1560000000000001</v>
      </c>
      <c r="O235" s="352">
        <v>3.931</v>
      </c>
      <c r="R235" s="352">
        <v>3.7440000000000002</v>
      </c>
      <c r="S235" s="352" t="s">
        <v>645</v>
      </c>
      <c r="T235" s="352">
        <v>0</v>
      </c>
      <c r="U235" s="352" t="s">
        <v>646</v>
      </c>
      <c r="V235" s="352" t="s">
        <v>673</v>
      </c>
      <c r="X235" s="352" t="s">
        <v>675</v>
      </c>
      <c r="Y235" s="352">
        <v>2</v>
      </c>
      <c r="Z235" s="352">
        <v>232.4</v>
      </c>
      <c r="AA235" s="352">
        <v>260.2</v>
      </c>
      <c r="AB235" s="352">
        <v>27.8</v>
      </c>
      <c r="AF235" s="352">
        <v>0.186</v>
      </c>
      <c r="AJ235" s="352">
        <v>445</v>
      </c>
      <c r="AQ235" s="352" t="s">
        <v>1490</v>
      </c>
      <c r="AR235" s="352" t="s">
        <v>3236</v>
      </c>
      <c r="AS235" s="352">
        <v>0</v>
      </c>
      <c r="AV235" s="352">
        <v>4.9779203000000001</v>
      </c>
      <c r="AW235" s="352" t="s">
        <v>3235</v>
      </c>
    </row>
    <row r="236" spans="1:49">
      <c r="A236" s="352" t="s">
        <v>2263</v>
      </c>
      <c r="B236" s="352" t="s">
        <v>3221</v>
      </c>
      <c r="C236" s="352">
        <v>56</v>
      </c>
      <c r="D236" s="352" t="s">
        <v>3230</v>
      </c>
      <c r="E236" s="352" t="s">
        <v>431</v>
      </c>
      <c r="F236" s="352">
        <v>0.77400000000000002</v>
      </c>
      <c r="L236" s="352">
        <v>21986</v>
      </c>
      <c r="M236" s="352">
        <v>9.7159999999999993</v>
      </c>
      <c r="O236" s="352">
        <v>125.72499999999999</v>
      </c>
      <c r="R236" s="352">
        <v>119.729</v>
      </c>
      <c r="S236" s="352" t="s">
        <v>645</v>
      </c>
      <c r="T236" s="352">
        <v>0</v>
      </c>
      <c r="U236" s="352" t="s">
        <v>646</v>
      </c>
      <c r="V236" s="352" t="s">
        <v>673</v>
      </c>
      <c r="X236" s="352" t="s">
        <v>675</v>
      </c>
      <c r="Y236" s="352">
        <v>3</v>
      </c>
      <c r="Z236" s="352">
        <v>412.8</v>
      </c>
      <c r="AA236" s="352">
        <v>464.8</v>
      </c>
      <c r="AB236" s="352">
        <v>52</v>
      </c>
      <c r="AF236" s="352">
        <v>5.9960000000000004</v>
      </c>
      <c r="AJ236" s="352">
        <v>4392</v>
      </c>
      <c r="AQ236" s="352" t="s">
        <v>767</v>
      </c>
      <c r="AR236" s="352" t="s">
        <v>2373</v>
      </c>
      <c r="AS236" s="352">
        <v>0</v>
      </c>
      <c r="AV236" s="352">
        <v>5.0077691</v>
      </c>
      <c r="AW236" s="352" t="s">
        <v>3235</v>
      </c>
    </row>
    <row r="237" spans="1:49">
      <c r="A237" s="352" t="s">
        <v>2264</v>
      </c>
      <c r="B237" s="352" t="s">
        <v>3221</v>
      </c>
      <c r="C237" s="352">
        <v>57</v>
      </c>
      <c r="D237" s="352" t="s">
        <v>3237</v>
      </c>
      <c r="E237" s="352" t="s">
        <v>432</v>
      </c>
      <c r="F237" s="352">
        <v>0.83099999999999996</v>
      </c>
      <c r="H237" s="352">
        <v>10004</v>
      </c>
      <c r="I237" s="352">
        <v>0.436</v>
      </c>
      <c r="O237" s="352">
        <v>182.941</v>
      </c>
      <c r="P237" s="352">
        <v>181.577</v>
      </c>
      <c r="S237" s="352" t="s">
        <v>619</v>
      </c>
      <c r="T237" s="352">
        <v>0</v>
      </c>
      <c r="U237" s="352" t="s">
        <v>620</v>
      </c>
      <c r="V237" s="352" t="s">
        <v>1105</v>
      </c>
      <c r="X237" s="352" t="s">
        <v>1105</v>
      </c>
      <c r="Y237" s="352">
        <v>1</v>
      </c>
      <c r="Z237" s="352">
        <v>13.2</v>
      </c>
      <c r="AA237" s="352">
        <v>38.4</v>
      </c>
      <c r="AB237" s="352">
        <v>25.2</v>
      </c>
      <c r="AC237" s="352">
        <v>1.363</v>
      </c>
      <c r="AG237" s="352">
        <v>6826</v>
      </c>
      <c r="AK237" s="352" t="s">
        <v>1881</v>
      </c>
      <c r="AL237" s="352" t="s">
        <v>1362</v>
      </c>
      <c r="AM237" s="352" t="s">
        <v>3238</v>
      </c>
      <c r="AS237" s="352">
        <v>0</v>
      </c>
      <c r="AT237" s="352">
        <v>0.68262020000000001</v>
      </c>
      <c r="AW237" s="352" t="s">
        <v>3239</v>
      </c>
    </row>
    <row r="238" spans="1:49">
      <c r="A238" s="352" t="s">
        <v>2266</v>
      </c>
      <c r="B238" s="352" t="s">
        <v>3221</v>
      </c>
      <c r="C238" s="352">
        <v>57</v>
      </c>
      <c r="D238" s="352" t="s">
        <v>3237</v>
      </c>
      <c r="E238" s="352" t="s">
        <v>432</v>
      </c>
      <c r="F238" s="352">
        <v>0.83099999999999996</v>
      </c>
      <c r="H238" s="352">
        <v>10025</v>
      </c>
      <c r="I238" s="352">
        <v>0</v>
      </c>
      <c r="O238" s="352">
        <v>183.8</v>
      </c>
      <c r="P238" s="352">
        <v>182.43100000000001</v>
      </c>
      <c r="S238" s="352" t="s">
        <v>619</v>
      </c>
      <c r="T238" s="352">
        <v>0</v>
      </c>
      <c r="U238" s="352" t="s">
        <v>620</v>
      </c>
      <c r="V238" s="352" t="s">
        <v>1105</v>
      </c>
      <c r="X238" s="352" t="s">
        <v>1105</v>
      </c>
      <c r="Y238" s="352">
        <v>2</v>
      </c>
      <c r="Z238" s="352">
        <v>53.5</v>
      </c>
      <c r="AA238" s="352">
        <v>78.599999999999994</v>
      </c>
      <c r="AB238" s="352">
        <v>25.2</v>
      </c>
      <c r="AC238" s="352">
        <v>1.369</v>
      </c>
      <c r="AG238" s="352">
        <v>6838</v>
      </c>
      <c r="AK238" s="352" t="s">
        <v>1234</v>
      </c>
      <c r="AL238" s="352" t="s">
        <v>1851</v>
      </c>
      <c r="AM238" s="352" t="s">
        <v>3240</v>
      </c>
      <c r="AS238" s="352">
        <v>1</v>
      </c>
      <c r="AT238" s="352">
        <v>0.68232269999999995</v>
      </c>
      <c r="AW238" s="352" t="s">
        <v>3239</v>
      </c>
    </row>
    <row r="239" spans="1:49">
      <c r="A239" s="352" t="s">
        <v>2269</v>
      </c>
      <c r="B239" s="352" t="s">
        <v>3221</v>
      </c>
      <c r="C239" s="352">
        <v>57</v>
      </c>
      <c r="D239" s="352" t="s">
        <v>3237</v>
      </c>
      <c r="E239" s="352" t="s">
        <v>432</v>
      </c>
      <c r="F239" s="352">
        <v>0.83099999999999996</v>
      </c>
      <c r="G239" s="352" t="s">
        <v>630</v>
      </c>
      <c r="H239" s="352">
        <v>1526</v>
      </c>
      <c r="I239" s="352">
        <v>3.9</v>
      </c>
      <c r="N239" s="352">
        <v>6.2273148999999997</v>
      </c>
      <c r="O239" s="352">
        <v>30.306999999999999</v>
      </c>
      <c r="P239" s="352">
        <v>30.08</v>
      </c>
      <c r="S239" s="352" t="s">
        <v>619</v>
      </c>
      <c r="T239" s="352">
        <v>0</v>
      </c>
      <c r="U239" s="352" t="s">
        <v>620</v>
      </c>
      <c r="V239" s="352" t="s">
        <v>1105</v>
      </c>
      <c r="X239" s="352" t="s">
        <v>1105</v>
      </c>
      <c r="Y239" s="352">
        <v>3</v>
      </c>
      <c r="Z239" s="352">
        <v>83</v>
      </c>
      <c r="AA239" s="352">
        <v>142.80000000000001</v>
      </c>
      <c r="AB239" s="352">
        <v>59.8</v>
      </c>
      <c r="AC239" s="352">
        <v>0.22700000000000001</v>
      </c>
      <c r="AG239" s="352">
        <v>1046</v>
      </c>
      <c r="AK239" s="352" t="s">
        <v>1928</v>
      </c>
      <c r="AL239" s="352" t="s">
        <v>883</v>
      </c>
      <c r="AM239" s="352" t="s">
        <v>3241</v>
      </c>
      <c r="AS239" s="352">
        <v>0</v>
      </c>
      <c r="AT239" s="352">
        <v>0.68498409999999998</v>
      </c>
      <c r="AW239" s="352" t="s">
        <v>3239</v>
      </c>
    </row>
    <row r="240" spans="1:49">
      <c r="A240" s="352" t="s">
        <v>2271</v>
      </c>
      <c r="B240" s="352" t="s">
        <v>3221</v>
      </c>
      <c r="C240" s="352">
        <v>57</v>
      </c>
      <c r="D240" s="352" t="s">
        <v>3237</v>
      </c>
      <c r="E240" s="352" t="s">
        <v>432</v>
      </c>
      <c r="F240" s="352">
        <v>0.83099999999999996</v>
      </c>
      <c r="G240" s="352" t="s">
        <v>634</v>
      </c>
      <c r="J240" s="352">
        <v>5425</v>
      </c>
      <c r="K240" s="352">
        <v>12.121</v>
      </c>
      <c r="N240" s="352">
        <v>57.782607900000002</v>
      </c>
      <c r="O240" s="352">
        <v>150.11500000000001</v>
      </c>
      <c r="Q240" s="352">
        <v>147.72300000000001</v>
      </c>
      <c r="S240" s="352" t="s">
        <v>635</v>
      </c>
      <c r="T240" s="352">
        <v>89</v>
      </c>
      <c r="U240" s="352" t="s">
        <v>620</v>
      </c>
      <c r="V240" s="352" t="s">
        <v>1105</v>
      </c>
      <c r="X240" s="352" t="s">
        <v>1105</v>
      </c>
      <c r="Y240" s="352">
        <v>4</v>
      </c>
      <c r="Z240" s="352">
        <v>201.3</v>
      </c>
      <c r="AA240" s="352">
        <v>291.2</v>
      </c>
      <c r="AB240" s="352">
        <v>89.9</v>
      </c>
      <c r="AD240" s="352">
        <v>1.7709999999999999</v>
      </c>
      <c r="AE240" s="352">
        <v>0.621</v>
      </c>
      <c r="AH240" s="352">
        <v>6569</v>
      </c>
      <c r="AI240" s="352">
        <v>7616</v>
      </c>
      <c r="AN240" s="352" t="s">
        <v>639</v>
      </c>
      <c r="AO240" s="352" t="s">
        <v>1945</v>
      </c>
      <c r="AP240" s="352" t="s">
        <v>2196</v>
      </c>
      <c r="AS240" s="352">
        <v>0</v>
      </c>
      <c r="AU240" s="352">
        <v>1.1986722999999999</v>
      </c>
      <c r="AW240" s="352" t="s">
        <v>3239</v>
      </c>
    </row>
    <row r="241" spans="1:49">
      <c r="A241" s="352" t="s">
        <v>2272</v>
      </c>
      <c r="B241" s="352" t="s">
        <v>3221</v>
      </c>
      <c r="C241" s="352">
        <v>57</v>
      </c>
      <c r="D241" s="352" t="s">
        <v>3237</v>
      </c>
      <c r="E241" s="352" t="s">
        <v>432</v>
      </c>
      <c r="F241" s="352">
        <v>0.83099999999999996</v>
      </c>
      <c r="J241" s="352">
        <v>6366</v>
      </c>
      <c r="K241" s="352">
        <v>-10.88</v>
      </c>
      <c r="O241" s="352">
        <v>181.447</v>
      </c>
      <c r="Q241" s="352">
        <v>178.608</v>
      </c>
      <c r="S241" s="352" t="s">
        <v>635</v>
      </c>
      <c r="T241" s="352">
        <v>89</v>
      </c>
      <c r="U241" s="352" t="s">
        <v>620</v>
      </c>
      <c r="V241" s="352" t="s">
        <v>1105</v>
      </c>
      <c r="X241" s="352" t="s">
        <v>1105</v>
      </c>
      <c r="Y241" s="352">
        <v>5</v>
      </c>
      <c r="Z241" s="352">
        <v>438.4</v>
      </c>
      <c r="AA241" s="352">
        <v>473</v>
      </c>
      <c r="AB241" s="352">
        <v>34.6</v>
      </c>
      <c r="AD241" s="352">
        <v>2.0950000000000002</v>
      </c>
      <c r="AE241" s="352">
        <v>0.74399999999999999</v>
      </c>
      <c r="AH241" s="352">
        <v>7463</v>
      </c>
      <c r="AI241" s="352">
        <v>8839</v>
      </c>
      <c r="AN241" s="352" t="s">
        <v>719</v>
      </c>
      <c r="AO241" s="352" t="s">
        <v>1585</v>
      </c>
      <c r="AP241" s="352" t="s">
        <v>3242</v>
      </c>
      <c r="AS241" s="352">
        <v>0</v>
      </c>
      <c r="AU241" s="352">
        <v>1.1728977</v>
      </c>
      <c r="AW241" s="352" t="s">
        <v>3239</v>
      </c>
    </row>
    <row r="242" spans="1:49">
      <c r="A242" s="352" t="s">
        <v>2274</v>
      </c>
      <c r="B242" s="352" t="s">
        <v>3221</v>
      </c>
      <c r="C242" s="352">
        <v>57</v>
      </c>
      <c r="D242" s="352" t="s">
        <v>3237</v>
      </c>
      <c r="E242" s="352" t="s">
        <v>432</v>
      </c>
      <c r="F242" s="352">
        <v>0.83099999999999996</v>
      </c>
      <c r="J242" s="352">
        <v>6358</v>
      </c>
      <c r="K242" s="352">
        <v>-11.5</v>
      </c>
      <c r="O242" s="352">
        <v>181.80099999999999</v>
      </c>
      <c r="Q242" s="352">
        <v>178.958</v>
      </c>
      <c r="S242" s="352" t="s">
        <v>635</v>
      </c>
      <c r="T242" s="352">
        <v>89</v>
      </c>
      <c r="U242" s="352" t="s">
        <v>620</v>
      </c>
      <c r="V242" s="352" t="s">
        <v>1105</v>
      </c>
      <c r="X242" s="352" t="s">
        <v>1105</v>
      </c>
      <c r="Y242" s="352">
        <v>6</v>
      </c>
      <c r="Z242" s="352">
        <v>488.1</v>
      </c>
      <c r="AA242" s="352">
        <v>523.29999999999995</v>
      </c>
      <c r="AB242" s="352">
        <v>35.200000000000003</v>
      </c>
      <c r="AD242" s="352">
        <v>2.0979999999999999</v>
      </c>
      <c r="AE242" s="352">
        <v>0.745</v>
      </c>
      <c r="AH242" s="352">
        <v>7451</v>
      </c>
      <c r="AI242" s="352">
        <v>8823</v>
      </c>
      <c r="AN242" s="352" t="s">
        <v>719</v>
      </c>
      <c r="AO242" s="352" t="s">
        <v>1945</v>
      </c>
      <c r="AP242" s="352" t="s">
        <v>2590</v>
      </c>
      <c r="AS242" s="352">
        <v>1</v>
      </c>
      <c r="AU242" s="352">
        <v>1.1721805999999999</v>
      </c>
      <c r="AW242" s="352" t="s">
        <v>3239</v>
      </c>
    </row>
    <row r="243" spans="1:49">
      <c r="A243" s="352" t="s">
        <v>2275</v>
      </c>
      <c r="B243" s="352" t="s">
        <v>3221</v>
      </c>
      <c r="C243" s="352">
        <v>58</v>
      </c>
      <c r="D243" s="352" t="s">
        <v>3237</v>
      </c>
      <c r="E243" s="352" t="s">
        <v>432</v>
      </c>
      <c r="F243" s="352">
        <v>0.83099999999999996</v>
      </c>
      <c r="L243" s="352">
        <v>22212</v>
      </c>
      <c r="M243" s="352">
        <v>9.6</v>
      </c>
      <c r="O243" s="352">
        <v>128.88399999999999</v>
      </c>
      <c r="R243" s="352">
        <v>122.73699999999999</v>
      </c>
      <c r="S243" s="352" t="s">
        <v>645</v>
      </c>
      <c r="T243" s="352">
        <v>0</v>
      </c>
      <c r="U243" s="352" t="s">
        <v>646</v>
      </c>
      <c r="V243" s="352" t="s">
        <v>673</v>
      </c>
      <c r="X243" s="352" t="s">
        <v>675</v>
      </c>
      <c r="Y243" s="352">
        <v>1</v>
      </c>
      <c r="Z243" s="352">
        <v>29.7</v>
      </c>
      <c r="AA243" s="352">
        <v>83.2</v>
      </c>
      <c r="AB243" s="352">
        <v>53.5</v>
      </c>
      <c r="AF243" s="352">
        <v>6.1470000000000002</v>
      </c>
      <c r="AJ243" s="352">
        <v>4437</v>
      </c>
      <c r="AQ243" s="352" t="s">
        <v>896</v>
      </c>
      <c r="AR243" s="352" t="s">
        <v>3243</v>
      </c>
      <c r="AS243" s="352">
        <v>1</v>
      </c>
      <c r="AV243" s="352">
        <v>5.0086301000000004</v>
      </c>
      <c r="AW243" s="352" t="s">
        <v>3244</v>
      </c>
    </row>
    <row r="244" spans="1:49">
      <c r="A244" s="352" t="s">
        <v>2277</v>
      </c>
      <c r="B244" s="352" t="s">
        <v>3221</v>
      </c>
      <c r="C244" s="352">
        <v>58</v>
      </c>
      <c r="D244" s="352" t="s">
        <v>3237</v>
      </c>
      <c r="E244" s="352" t="s">
        <v>432</v>
      </c>
      <c r="F244" s="352">
        <v>0.83099999999999996</v>
      </c>
      <c r="G244" s="352" t="s">
        <v>764</v>
      </c>
      <c r="L244" s="352">
        <v>2323</v>
      </c>
      <c r="M244" s="352">
        <v>-8.65</v>
      </c>
      <c r="O244" s="352">
        <v>4.0439999999999996</v>
      </c>
      <c r="R244" s="352">
        <v>3.8540000000000001</v>
      </c>
      <c r="S244" s="352" t="s">
        <v>645</v>
      </c>
      <c r="T244" s="352">
        <v>0</v>
      </c>
      <c r="U244" s="352" t="s">
        <v>646</v>
      </c>
      <c r="V244" s="352" t="s">
        <v>673</v>
      </c>
      <c r="X244" s="352" t="s">
        <v>675</v>
      </c>
      <c r="Y244" s="352">
        <v>2</v>
      </c>
      <c r="Z244" s="352">
        <v>233.5</v>
      </c>
      <c r="AA244" s="352">
        <v>260.39999999999998</v>
      </c>
      <c r="AB244" s="352">
        <v>27</v>
      </c>
      <c r="AF244" s="352">
        <v>0.19</v>
      </c>
      <c r="AJ244" s="352">
        <v>473</v>
      </c>
      <c r="AQ244" s="352" t="s">
        <v>1490</v>
      </c>
      <c r="AR244" s="352" t="s">
        <v>3245</v>
      </c>
      <c r="AS244" s="352">
        <v>0</v>
      </c>
      <c r="AV244" s="352">
        <v>4.9255636000000003</v>
      </c>
      <c r="AW244" s="352" t="s">
        <v>3244</v>
      </c>
    </row>
    <row r="245" spans="1:49">
      <c r="A245" s="352" t="s">
        <v>2280</v>
      </c>
      <c r="B245" s="352" t="s">
        <v>3221</v>
      </c>
      <c r="C245" s="352">
        <v>58</v>
      </c>
      <c r="D245" s="352" t="s">
        <v>3237</v>
      </c>
      <c r="E245" s="352" t="s">
        <v>432</v>
      </c>
      <c r="F245" s="352">
        <v>0.83099999999999996</v>
      </c>
      <c r="L245" s="352">
        <v>21990</v>
      </c>
      <c r="M245" s="352">
        <v>9.74</v>
      </c>
      <c r="O245" s="352">
        <v>125.875</v>
      </c>
      <c r="R245" s="352">
        <v>119.871</v>
      </c>
      <c r="S245" s="352" t="s">
        <v>645</v>
      </c>
      <c r="T245" s="352">
        <v>0</v>
      </c>
      <c r="U245" s="352" t="s">
        <v>646</v>
      </c>
      <c r="V245" s="352" t="s">
        <v>673</v>
      </c>
      <c r="X245" s="352" t="s">
        <v>675</v>
      </c>
      <c r="Y245" s="352">
        <v>3</v>
      </c>
      <c r="Z245" s="352">
        <v>412.8</v>
      </c>
      <c r="AA245" s="352">
        <v>464.8</v>
      </c>
      <c r="AB245" s="352">
        <v>52</v>
      </c>
      <c r="AF245" s="352">
        <v>6.0049999999999999</v>
      </c>
      <c r="AJ245" s="352">
        <v>4391</v>
      </c>
      <c r="AQ245" s="352" t="s">
        <v>1118</v>
      </c>
      <c r="AR245" s="352" t="s">
        <v>2283</v>
      </c>
      <c r="AS245" s="352">
        <v>0</v>
      </c>
      <c r="AV245" s="352">
        <v>5.0092694</v>
      </c>
      <c r="AW245" s="352" t="s">
        <v>3244</v>
      </c>
    </row>
    <row r="246" spans="1:49">
      <c r="A246" s="352" t="s">
        <v>2282</v>
      </c>
      <c r="B246" s="352" t="s">
        <v>3221</v>
      </c>
      <c r="C246" s="352">
        <v>59</v>
      </c>
      <c r="D246" s="352" t="s">
        <v>3246</v>
      </c>
      <c r="E246" s="352" t="s">
        <v>433</v>
      </c>
      <c r="F246" s="352">
        <v>0.85599999999999998</v>
      </c>
      <c r="H246" s="352">
        <v>10035</v>
      </c>
      <c r="I246" s="352">
        <v>0.437</v>
      </c>
      <c r="O246" s="352">
        <v>183.346</v>
      </c>
      <c r="P246" s="352">
        <v>181.97900000000001</v>
      </c>
      <c r="S246" s="352" t="s">
        <v>619</v>
      </c>
      <c r="T246" s="352">
        <v>0</v>
      </c>
      <c r="U246" s="352" t="s">
        <v>620</v>
      </c>
      <c r="V246" s="352" t="s">
        <v>1105</v>
      </c>
      <c r="X246" s="352" t="s">
        <v>1105</v>
      </c>
      <c r="Y246" s="352">
        <v>1</v>
      </c>
      <c r="Z246" s="352">
        <v>13.2</v>
      </c>
      <c r="AA246" s="352">
        <v>38.4</v>
      </c>
      <c r="AB246" s="352">
        <v>25.2</v>
      </c>
      <c r="AC246" s="352">
        <v>1.3660000000000001</v>
      </c>
      <c r="AG246" s="352">
        <v>6847</v>
      </c>
      <c r="AK246" s="352" t="s">
        <v>1766</v>
      </c>
      <c r="AL246" s="352" t="s">
        <v>1188</v>
      </c>
      <c r="AM246" s="352" t="s">
        <v>3247</v>
      </c>
      <c r="AS246" s="352">
        <v>0</v>
      </c>
      <c r="AT246" s="352">
        <v>0.6826257</v>
      </c>
      <c r="AW246" s="352" t="s">
        <v>3248</v>
      </c>
    </row>
    <row r="247" spans="1:49">
      <c r="A247" s="352" t="s">
        <v>2284</v>
      </c>
      <c r="B247" s="352" t="s">
        <v>3221</v>
      </c>
      <c r="C247" s="352">
        <v>59</v>
      </c>
      <c r="D247" s="352" t="s">
        <v>3246</v>
      </c>
      <c r="E247" s="352" t="s">
        <v>433</v>
      </c>
      <c r="F247" s="352">
        <v>0.85599999999999998</v>
      </c>
      <c r="H247" s="352">
        <v>10023</v>
      </c>
      <c r="I247" s="352">
        <v>0</v>
      </c>
      <c r="O247" s="352">
        <v>184.00700000000001</v>
      </c>
      <c r="P247" s="352">
        <v>182.637</v>
      </c>
      <c r="S247" s="352" t="s">
        <v>619</v>
      </c>
      <c r="T247" s="352">
        <v>0</v>
      </c>
      <c r="U247" s="352" t="s">
        <v>620</v>
      </c>
      <c r="V247" s="352" t="s">
        <v>1105</v>
      </c>
      <c r="X247" s="352" t="s">
        <v>1105</v>
      </c>
      <c r="Y247" s="352">
        <v>2</v>
      </c>
      <c r="Z247" s="352">
        <v>53.5</v>
      </c>
      <c r="AA247" s="352">
        <v>78.599999999999994</v>
      </c>
      <c r="AB247" s="352">
        <v>25.2</v>
      </c>
      <c r="AC247" s="352">
        <v>1.371</v>
      </c>
      <c r="AG247" s="352">
        <v>6836</v>
      </c>
      <c r="AK247" s="352" t="s">
        <v>1961</v>
      </c>
      <c r="AL247" s="352" t="s">
        <v>1851</v>
      </c>
      <c r="AM247" s="352" t="s">
        <v>3249</v>
      </c>
      <c r="AS247" s="352">
        <v>1</v>
      </c>
      <c r="AT247" s="352">
        <v>0.68232769999999998</v>
      </c>
      <c r="AW247" s="352" t="s">
        <v>3248</v>
      </c>
    </row>
    <row r="248" spans="1:49">
      <c r="A248" s="352" t="s">
        <v>2287</v>
      </c>
      <c r="B248" s="352" t="s">
        <v>3221</v>
      </c>
      <c r="C248" s="352">
        <v>59</v>
      </c>
      <c r="D248" s="352" t="s">
        <v>3246</v>
      </c>
      <c r="E248" s="352" t="s">
        <v>433</v>
      </c>
      <c r="F248" s="352">
        <v>0.85599999999999998</v>
      </c>
      <c r="G248" s="352" t="s">
        <v>630</v>
      </c>
      <c r="H248" s="352">
        <v>2648</v>
      </c>
      <c r="I248" s="352">
        <v>2.8109999999999999</v>
      </c>
      <c r="N248" s="352">
        <v>10.506358199999999</v>
      </c>
      <c r="O248" s="352">
        <v>52.67</v>
      </c>
      <c r="P248" s="352">
        <v>52.276000000000003</v>
      </c>
      <c r="S248" s="352" t="s">
        <v>619</v>
      </c>
      <c r="T248" s="352">
        <v>0</v>
      </c>
      <c r="U248" s="352" t="s">
        <v>620</v>
      </c>
      <c r="V248" s="352" t="s">
        <v>1105</v>
      </c>
      <c r="X248" s="352" t="s">
        <v>1105</v>
      </c>
      <c r="Y248" s="352">
        <v>3</v>
      </c>
      <c r="Z248" s="352">
        <v>82.4</v>
      </c>
      <c r="AA248" s="352">
        <v>145.9</v>
      </c>
      <c r="AB248" s="352">
        <v>63.5</v>
      </c>
      <c r="AC248" s="352">
        <v>0.39300000000000002</v>
      </c>
      <c r="AG248" s="352">
        <v>1812</v>
      </c>
      <c r="AK248" s="352" t="s">
        <v>1928</v>
      </c>
      <c r="AL248" s="352" t="s">
        <v>883</v>
      </c>
      <c r="AM248" s="352" t="s">
        <v>3250</v>
      </c>
      <c r="AS248" s="352">
        <v>0</v>
      </c>
      <c r="AT248" s="352">
        <v>0.68424589999999996</v>
      </c>
      <c r="AW248" s="352" t="s">
        <v>3248</v>
      </c>
    </row>
    <row r="249" spans="1:49">
      <c r="A249" s="352" t="s">
        <v>2288</v>
      </c>
      <c r="B249" s="352" t="s">
        <v>3221</v>
      </c>
      <c r="C249" s="352">
        <v>59</v>
      </c>
      <c r="D249" s="352" t="s">
        <v>3246</v>
      </c>
      <c r="E249" s="352" t="s">
        <v>433</v>
      </c>
      <c r="F249" s="352">
        <v>0.85599999999999998</v>
      </c>
      <c r="G249" s="352" t="s">
        <v>634</v>
      </c>
      <c r="J249" s="352">
        <v>6596</v>
      </c>
      <c r="K249" s="352">
        <v>6.89</v>
      </c>
      <c r="N249" s="352">
        <v>71.290536200000005</v>
      </c>
      <c r="O249" s="352">
        <v>190.779</v>
      </c>
      <c r="Q249" s="352">
        <v>187.75</v>
      </c>
      <c r="S249" s="352" t="s">
        <v>635</v>
      </c>
      <c r="T249" s="352">
        <v>89</v>
      </c>
      <c r="U249" s="352" t="s">
        <v>620</v>
      </c>
      <c r="V249" s="352" t="s">
        <v>1105</v>
      </c>
      <c r="X249" s="352" t="s">
        <v>1105</v>
      </c>
      <c r="Y249" s="352">
        <v>4</v>
      </c>
      <c r="Z249" s="352">
        <v>200.7</v>
      </c>
      <c r="AA249" s="352">
        <v>294.39999999999998</v>
      </c>
      <c r="AB249" s="352">
        <v>93.7</v>
      </c>
      <c r="AD249" s="352">
        <v>2.2400000000000002</v>
      </c>
      <c r="AE249" s="352">
        <v>0.78900000000000003</v>
      </c>
      <c r="AH249" s="352">
        <v>7969</v>
      </c>
      <c r="AI249" s="352">
        <v>9259</v>
      </c>
      <c r="AN249" s="352" t="s">
        <v>642</v>
      </c>
      <c r="AO249" s="352" t="s">
        <v>829</v>
      </c>
      <c r="AP249" s="352" t="s">
        <v>3251</v>
      </c>
      <c r="AS249" s="352">
        <v>0</v>
      </c>
      <c r="AU249" s="352">
        <v>1.1928224999999999</v>
      </c>
      <c r="AW249" s="352" t="s">
        <v>3248</v>
      </c>
    </row>
    <row r="250" spans="1:49">
      <c r="A250" s="352" t="s">
        <v>2289</v>
      </c>
      <c r="B250" s="352" t="s">
        <v>3221</v>
      </c>
      <c r="C250" s="352">
        <v>59</v>
      </c>
      <c r="D250" s="352" t="s">
        <v>3246</v>
      </c>
      <c r="E250" s="352" t="s">
        <v>433</v>
      </c>
      <c r="F250" s="352">
        <v>0.85599999999999998</v>
      </c>
      <c r="J250" s="352">
        <v>6379</v>
      </c>
      <c r="K250" s="352">
        <v>-10.930999999999999</v>
      </c>
      <c r="O250" s="352">
        <v>181.845</v>
      </c>
      <c r="Q250" s="352">
        <v>179</v>
      </c>
      <c r="S250" s="352" t="s">
        <v>635</v>
      </c>
      <c r="T250" s="352">
        <v>89</v>
      </c>
      <c r="U250" s="352" t="s">
        <v>620</v>
      </c>
      <c r="V250" s="352" t="s">
        <v>1105</v>
      </c>
      <c r="X250" s="352" t="s">
        <v>1105</v>
      </c>
      <c r="Y250" s="352">
        <v>5</v>
      </c>
      <c r="Z250" s="352">
        <v>438.4</v>
      </c>
      <c r="AA250" s="352">
        <v>473</v>
      </c>
      <c r="AB250" s="352">
        <v>34.6</v>
      </c>
      <c r="AD250" s="352">
        <v>2.0990000000000002</v>
      </c>
      <c r="AE250" s="352">
        <v>0.746</v>
      </c>
      <c r="AH250" s="352">
        <v>7478</v>
      </c>
      <c r="AI250" s="352">
        <v>8857</v>
      </c>
      <c r="AN250" s="352" t="s">
        <v>741</v>
      </c>
      <c r="AO250" s="352" t="s">
        <v>742</v>
      </c>
      <c r="AP250" s="352" t="s">
        <v>2590</v>
      </c>
      <c r="AS250" s="352">
        <v>0</v>
      </c>
      <c r="AU250" s="352">
        <v>1.172774</v>
      </c>
      <c r="AW250" s="352" t="s">
        <v>3248</v>
      </c>
    </row>
    <row r="251" spans="1:49">
      <c r="A251" s="352" t="s">
        <v>2291</v>
      </c>
      <c r="B251" s="352" t="s">
        <v>3221</v>
      </c>
      <c r="C251" s="352">
        <v>59</v>
      </c>
      <c r="D251" s="352" t="s">
        <v>3246</v>
      </c>
      <c r="E251" s="352" t="s">
        <v>433</v>
      </c>
      <c r="F251" s="352">
        <v>0.85599999999999998</v>
      </c>
      <c r="J251" s="352">
        <v>6360</v>
      </c>
      <c r="K251" s="352">
        <v>-11.5</v>
      </c>
      <c r="O251" s="352">
        <v>182.078</v>
      </c>
      <c r="Q251" s="352">
        <v>179.23099999999999</v>
      </c>
      <c r="S251" s="352" t="s">
        <v>635</v>
      </c>
      <c r="T251" s="352">
        <v>89</v>
      </c>
      <c r="U251" s="352" t="s">
        <v>620</v>
      </c>
      <c r="V251" s="352" t="s">
        <v>1105</v>
      </c>
      <c r="X251" s="352" t="s">
        <v>1105</v>
      </c>
      <c r="Y251" s="352">
        <v>6</v>
      </c>
      <c r="Z251" s="352">
        <v>488.1</v>
      </c>
      <c r="AA251" s="352">
        <v>523.29999999999995</v>
      </c>
      <c r="AB251" s="352">
        <v>35.200000000000003</v>
      </c>
      <c r="AD251" s="352">
        <v>2.101</v>
      </c>
      <c r="AE251" s="352">
        <v>0.746</v>
      </c>
      <c r="AH251" s="352">
        <v>7453</v>
      </c>
      <c r="AI251" s="352">
        <v>8827</v>
      </c>
      <c r="AN251" s="352" t="s">
        <v>741</v>
      </c>
      <c r="AO251" s="352" t="s">
        <v>1972</v>
      </c>
      <c r="AP251" s="352" t="s">
        <v>2512</v>
      </c>
      <c r="AS251" s="352">
        <v>1</v>
      </c>
      <c r="AU251" s="352">
        <v>1.1721159000000001</v>
      </c>
      <c r="AW251" s="352" t="s">
        <v>3248</v>
      </c>
    </row>
    <row r="252" spans="1:49">
      <c r="A252" s="352" t="s">
        <v>2292</v>
      </c>
      <c r="B252" s="352" t="s">
        <v>3221</v>
      </c>
      <c r="C252" s="352">
        <v>60</v>
      </c>
      <c r="D252" s="352" t="s">
        <v>3246</v>
      </c>
      <c r="E252" s="352" t="s">
        <v>433</v>
      </c>
      <c r="F252" s="352">
        <v>0.85599999999999998</v>
      </c>
      <c r="L252" s="352">
        <v>22146</v>
      </c>
      <c r="M252" s="352">
        <v>9.6</v>
      </c>
      <c r="O252" s="352">
        <v>129.02600000000001</v>
      </c>
      <c r="R252" s="352">
        <v>122.872</v>
      </c>
      <c r="S252" s="352" t="s">
        <v>645</v>
      </c>
      <c r="T252" s="352">
        <v>0</v>
      </c>
      <c r="U252" s="352" t="s">
        <v>646</v>
      </c>
      <c r="V252" s="352" t="s">
        <v>673</v>
      </c>
      <c r="X252" s="352" t="s">
        <v>675</v>
      </c>
      <c r="Y252" s="352">
        <v>1</v>
      </c>
      <c r="Z252" s="352">
        <v>29.7</v>
      </c>
      <c r="AA252" s="352">
        <v>83.2</v>
      </c>
      <c r="AB252" s="352">
        <v>53.5</v>
      </c>
      <c r="AF252" s="352">
        <v>6.1539999999999999</v>
      </c>
      <c r="AJ252" s="352">
        <v>4424</v>
      </c>
      <c r="AQ252" s="352" t="s">
        <v>3140</v>
      </c>
      <c r="AR252" s="352" t="s">
        <v>2278</v>
      </c>
      <c r="AS252" s="352">
        <v>1</v>
      </c>
      <c r="AV252" s="352">
        <v>5.0082863</v>
      </c>
      <c r="AW252" s="352" t="s">
        <v>3252</v>
      </c>
    </row>
    <row r="253" spans="1:49">
      <c r="A253" s="352" t="s">
        <v>2293</v>
      </c>
      <c r="B253" s="352" t="s">
        <v>3221</v>
      </c>
      <c r="C253" s="352">
        <v>60</v>
      </c>
      <c r="D253" s="352" t="s">
        <v>3246</v>
      </c>
      <c r="E253" s="352" t="s">
        <v>433</v>
      </c>
      <c r="F253" s="352">
        <v>0.85599999999999998</v>
      </c>
      <c r="G253" s="352" t="s">
        <v>764</v>
      </c>
      <c r="L253" s="352">
        <v>2408</v>
      </c>
      <c r="M253" s="352">
        <v>1.9670000000000001</v>
      </c>
      <c r="O253" s="352">
        <v>4.5199999999999996</v>
      </c>
      <c r="R253" s="352">
        <v>4.306</v>
      </c>
      <c r="S253" s="352" t="s">
        <v>645</v>
      </c>
      <c r="T253" s="352">
        <v>0</v>
      </c>
      <c r="U253" s="352" t="s">
        <v>646</v>
      </c>
      <c r="V253" s="352" t="s">
        <v>673</v>
      </c>
      <c r="X253" s="352" t="s">
        <v>675</v>
      </c>
      <c r="Y253" s="352">
        <v>2</v>
      </c>
      <c r="Z253" s="352">
        <v>234.3</v>
      </c>
      <c r="AA253" s="352">
        <v>263.10000000000002</v>
      </c>
      <c r="AB253" s="352">
        <v>28.8</v>
      </c>
      <c r="AF253" s="352">
        <v>0.214</v>
      </c>
      <c r="AJ253" s="352">
        <v>485</v>
      </c>
      <c r="AQ253" s="352" t="s">
        <v>1388</v>
      </c>
      <c r="AR253" s="352" t="s">
        <v>3253</v>
      </c>
      <c r="AS253" s="352">
        <v>0</v>
      </c>
      <c r="AV253" s="352">
        <v>4.9735484000000003</v>
      </c>
      <c r="AW253" s="352" t="s">
        <v>3252</v>
      </c>
    </row>
    <row r="254" spans="1:49">
      <c r="A254" s="352" t="s">
        <v>2297</v>
      </c>
      <c r="B254" s="352" t="s">
        <v>3221</v>
      </c>
      <c r="C254" s="352">
        <v>60</v>
      </c>
      <c r="D254" s="352" t="s">
        <v>3246</v>
      </c>
      <c r="E254" s="352" t="s">
        <v>433</v>
      </c>
      <c r="F254" s="352">
        <v>0.85599999999999998</v>
      </c>
      <c r="L254" s="352">
        <v>22008</v>
      </c>
      <c r="M254" s="352">
        <v>9.7479999999999993</v>
      </c>
      <c r="O254" s="352">
        <v>126.167</v>
      </c>
      <c r="R254" s="352">
        <v>120.149</v>
      </c>
      <c r="S254" s="352" t="s">
        <v>645</v>
      </c>
      <c r="T254" s="352">
        <v>0</v>
      </c>
      <c r="U254" s="352" t="s">
        <v>646</v>
      </c>
      <c r="V254" s="352" t="s">
        <v>673</v>
      </c>
      <c r="X254" s="352" t="s">
        <v>675</v>
      </c>
      <c r="Y254" s="352">
        <v>3</v>
      </c>
      <c r="Z254" s="352">
        <v>413</v>
      </c>
      <c r="AA254" s="352">
        <v>464.8</v>
      </c>
      <c r="AB254" s="352">
        <v>51.8</v>
      </c>
      <c r="AF254" s="352">
        <v>6.0179999999999998</v>
      </c>
      <c r="AJ254" s="352">
        <v>4395</v>
      </c>
      <c r="AQ254" s="352" t="s">
        <v>1136</v>
      </c>
      <c r="AR254" s="352" t="s">
        <v>3254</v>
      </c>
      <c r="AS254" s="352">
        <v>0</v>
      </c>
      <c r="AV254" s="352">
        <v>5.0089587</v>
      </c>
      <c r="AW254" s="352" t="s">
        <v>3252</v>
      </c>
    </row>
    <row r="255" spans="1:49">
      <c r="A255" s="352" t="s">
        <v>2299</v>
      </c>
      <c r="B255" s="352" t="s">
        <v>3221</v>
      </c>
      <c r="C255" s="352">
        <v>61</v>
      </c>
      <c r="D255" s="352" t="s">
        <v>3255</v>
      </c>
      <c r="E255" s="352" t="s">
        <v>434</v>
      </c>
      <c r="F255" s="352">
        <v>0.82</v>
      </c>
      <c r="H255" s="352">
        <v>10061</v>
      </c>
      <c r="I255" s="352">
        <v>0.442</v>
      </c>
      <c r="O255" s="352">
        <v>183.66200000000001</v>
      </c>
      <c r="P255" s="352">
        <v>182.29400000000001</v>
      </c>
      <c r="S255" s="352" t="s">
        <v>619</v>
      </c>
      <c r="T255" s="352">
        <v>0</v>
      </c>
      <c r="U255" s="352" t="s">
        <v>620</v>
      </c>
      <c r="V255" s="352" t="s">
        <v>1105</v>
      </c>
      <c r="X255" s="352" t="s">
        <v>1105</v>
      </c>
      <c r="Y255" s="352">
        <v>1</v>
      </c>
      <c r="Z255" s="352">
        <v>13.2</v>
      </c>
      <c r="AA255" s="352">
        <v>38.4</v>
      </c>
      <c r="AB255" s="352">
        <v>25.2</v>
      </c>
      <c r="AC255" s="352">
        <v>1.369</v>
      </c>
      <c r="AG255" s="352">
        <v>6862</v>
      </c>
      <c r="AK255" s="352" t="s">
        <v>1376</v>
      </c>
      <c r="AL255" s="352" t="s">
        <v>1188</v>
      </c>
      <c r="AM255" s="352" t="s">
        <v>2028</v>
      </c>
      <c r="AS255" s="352">
        <v>0</v>
      </c>
      <c r="AT255" s="352">
        <v>0.68260710000000002</v>
      </c>
      <c r="AW255" s="352" t="s">
        <v>3256</v>
      </c>
    </row>
    <row r="256" spans="1:49">
      <c r="A256" s="352" t="s">
        <v>2300</v>
      </c>
      <c r="B256" s="352" t="s">
        <v>3221</v>
      </c>
      <c r="C256" s="352">
        <v>61</v>
      </c>
      <c r="D256" s="352" t="s">
        <v>3255</v>
      </c>
      <c r="E256" s="352" t="s">
        <v>434</v>
      </c>
      <c r="F256" s="352">
        <v>0.82</v>
      </c>
      <c r="H256" s="352">
        <v>10039</v>
      </c>
      <c r="I256" s="352">
        <v>0</v>
      </c>
      <c r="O256" s="352">
        <v>184.328</v>
      </c>
      <c r="P256" s="352">
        <v>182.95500000000001</v>
      </c>
      <c r="S256" s="352" t="s">
        <v>619</v>
      </c>
      <c r="T256" s="352">
        <v>0</v>
      </c>
      <c r="U256" s="352" t="s">
        <v>620</v>
      </c>
      <c r="V256" s="352" t="s">
        <v>1105</v>
      </c>
      <c r="X256" s="352" t="s">
        <v>1105</v>
      </c>
      <c r="Y256" s="352">
        <v>2</v>
      </c>
      <c r="Z256" s="352">
        <v>53.5</v>
      </c>
      <c r="AA256" s="352">
        <v>78.599999999999994</v>
      </c>
      <c r="AB256" s="352">
        <v>25.2</v>
      </c>
      <c r="AC256" s="352">
        <v>1.373</v>
      </c>
      <c r="AG256" s="352">
        <v>6847</v>
      </c>
      <c r="AK256" s="352" t="s">
        <v>1961</v>
      </c>
      <c r="AL256" s="352" t="s">
        <v>1227</v>
      </c>
      <c r="AM256" s="352" t="s">
        <v>3257</v>
      </c>
      <c r="AS256" s="352">
        <v>1</v>
      </c>
      <c r="AT256" s="352">
        <v>0.6823053</v>
      </c>
      <c r="AW256" s="352" t="s">
        <v>3256</v>
      </c>
    </row>
    <row r="257" spans="1:49">
      <c r="A257" s="352" t="s">
        <v>2302</v>
      </c>
      <c r="B257" s="352" t="s">
        <v>3221</v>
      </c>
      <c r="C257" s="352">
        <v>61</v>
      </c>
      <c r="D257" s="352" t="s">
        <v>3255</v>
      </c>
      <c r="E257" s="352" t="s">
        <v>434</v>
      </c>
      <c r="F257" s="352">
        <v>0.82</v>
      </c>
      <c r="G257" s="352" t="s">
        <v>630</v>
      </c>
      <c r="H257" s="352">
        <v>1901</v>
      </c>
      <c r="I257" s="352">
        <v>5.2039999999999997</v>
      </c>
      <c r="N257" s="352">
        <v>7.9054115999999999</v>
      </c>
      <c r="O257" s="352">
        <v>37.963999999999999</v>
      </c>
      <c r="P257" s="352">
        <v>37.68</v>
      </c>
      <c r="S257" s="352" t="s">
        <v>619</v>
      </c>
      <c r="T257" s="352">
        <v>0</v>
      </c>
      <c r="U257" s="352" t="s">
        <v>620</v>
      </c>
      <c r="V257" s="352" t="s">
        <v>1105</v>
      </c>
      <c r="X257" s="352" t="s">
        <v>1105</v>
      </c>
      <c r="Y257" s="352">
        <v>3</v>
      </c>
      <c r="Z257" s="352">
        <v>83</v>
      </c>
      <c r="AA257" s="352">
        <v>144</v>
      </c>
      <c r="AB257" s="352">
        <v>61</v>
      </c>
      <c r="AC257" s="352">
        <v>0.28399999999999997</v>
      </c>
      <c r="AG257" s="352">
        <v>1305</v>
      </c>
      <c r="AK257" s="352" t="s">
        <v>2005</v>
      </c>
      <c r="AL257" s="352" t="s">
        <v>883</v>
      </c>
      <c r="AM257" s="352" t="s">
        <v>3258</v>
      </c>
      <c r="AS257" s="352">
        <v>0</v>
      </c>
      <c r="AT257" s="352">
        <v>0.68585580000000002</v>
      </c>
      <c r="AW257" s="352" t="s">
        <v>3256</v>
      </c>
    </row>
    <row r="258" spans="1:49">
      <c r="A258" s="352" t="s">
        <v>2304</v>
      </c>
      <c r="B258" s="352" t="s">
        <v>3221</v>
      </c>
      <c r="C258" s="352">
        <v>61</v>
      </c>
      <c r="D258" s="352" t="s">
        <v>3255</v>
      </c>
      <c r="E258" s="352" t="s">
        <v>434</v>
      </c>
      <c r="F258" s="352">
        <v>0.82</v>
      </c>
      <c r="G258" s="352" t="s">
        <v>634</v>
      </c>
      <c r="J258" s="352">
        <v>5912</v>
      </c>
      <c r="K258" s="352">
        <v>12.340999999999999</v>
      </c>
      <c r="N258" s="352">
        <v>64.942271399999996</v>
      </c>
      <c r="O258" s="352">
        <v>166.48099999999999</v>
      </c>
      <c r="Q258" s="352">
        <v>163.82900000000001</v>
      </c>
      <c r="S258" s="352" t="s">
        <v>635</v>
      </c>
      <c r="T258" s="352">
        <v>89</v>
      </c>
      <c r="U258" s="352" t="s">
        <v>620</v>
      </c>
      <c r="V258" s="352" t="s">
        <v>1105</v>
      </c>
      <c r="X258" s="352" t="s">
        <v>1105</v>
      </c>
      <c r="Y258" s="352">
        <v>4</v>
      </c>
      <c r="Z258" s="352">
        <v>201.3</v>
      </c>
      <c r="AA258" s="352">
        <v>293.10000000000002</v>
      </c>
      <c r="AB258" s="352">
        <v>91.8</v>
      </c>
      <c r="AD258" s="352">
        <v>1.964</v>
      </c>
      <c r="AE258" s="352">
        <v>0.68899999999999995</v>
      </c>
      <c r="AH258" s="352">
        <v>7170</v>
      </c>
      <c r="AI258" s="352">
        <v>8299</v>
      </c>
      <c r="AN258" s="352" t="s">
        <v>736</v>
      </c>
      <c r="AO258" s="352" t="s">
        <v>1585</v>
      </c>
      <c r="AP258" s="352" t="s">
        <v>3251</v>
      </c>
      <c r="AS258" s="352">
        <v>0</v>
      </c>
      <c r="AU258" s="352">
        <v>1.1988732</v>
      </c>
      <c r="AW258" s="352" t="s">
        <v>3256</v>
      </c>
    </row>
    <row r="259" spans="1:49">
      <c r="A259" s="352" t="s">
        <v>2305</v>
      </c>
      <c r="B259" s="352" t="s">
        <v>3221</v>
      </c>
      <c r="C259" s="352">
        <v>61</v>
      </c>
      <c r="D259" s="352" t="s">
        <v>3255</v>
      </c>
      <c r="E259" s="352" t="s">
        <v>434</v>
      </c>
      <c r="F259" s="352">
        <v>0.82</v>
      </c>
      <c r="J259" s="352">
        <v>6388</v>
      </c>
      <c r="K259" s="352">
        <v>-10.891</v>
      </c>
      <c r="O259" s="352">
        <v>181.94200000000001</v>
      </c>
      <c r="Q259" s="352">
        <v>179.095</v>
      </c>
      <c r="S259" s="352" t="s">
        <v>635</v>
      </c>
      <c r="T259" s="352">
        <v>89</v>
      </c>
      <c r="U259" s="352" t="s">
        <v>620</v>
      </c>
      <c r="V259" s="352" t="s">
        <v>1105</v>
      </c>
      <c r="X259" s="352" t="s">
        <v>1105</v>
      </c>
      <c r="Y259" s="352">
        <v>5</v>
      </c>
      <c r="Z259" s="352">
        <v>438.4</v>
      </c>
      <c r="AA259" s="352">
        <v>473</v>
      </c>
      <c r="AB259" s="352">
        <v>34.6</v>
      </c>
      <c r="AD259" s="352">
        <v>2.101</v>
      </c>
      <c r="AE259" s="352">
        <v>0.746</v>
      </c>
      <c r="AH259" s="352">
        <v>7490</v>
      </c>
      <c r="AI259" s="352">
        <v>8871</v>
      </c>
      <c r="AN259" s="352" t="s">
        <v>717</v>
      </c>
      <c r="AO259" s="352" t="s">
        <v>1945</v>
      </c>
      <c r="AP259" s="352" t="s">
        <v>2590</v>
      </c>
      <c r="AS259" s="352">
        <v>0</v>
      </c>
      <c r="AU259" s="352">
        <v>1.1728510000000001</v>
      </c>
      <c r="AW259" s="352" t="s">
        <v>3256</v>
      </c>
    </row>
    <row r="260" spans="1:49">
      <c r="A260" s="352" t="s">
        <v>2306</v>
      </c>
      <c r="B260" s="352" t="s">
        <v>3221</v>
      </c>
      <c r="C260" s="352">
        <v>61</v>
      </c>
      <c r="D260" s="352" t="s">
        <v>3255</v>
      </c>
      <c r="E260" s="352" t="s">
        <v>434</v>
      </c>
      <c r="F260" s="352">
        <v>0.82</v>
      </c>
      <c r="J260" s="352">
        <v>6377</v>
      </c>
      <c r="K260" s="352">
        <v>-11.5</v>
      </c>
      <c r="O260" s="352">
        <v>182.48599999999999</v>
      </c>
      <c r="Q260" s="352">
        <v>179.63200000000001</v>
      </c>
      <c r="S260" s="352" t="s">
        <v>635</v>
      </c>
      <c r="T260" s="352">
        <v>89</v>
      </c>
      <c r="U260" s="352" t="s">
        <v>620</v>
      </c>
      <c r="V260" s="352" t="s">
        <v>1105</v>
      </c>
      <c r="X260" s="352" t="s">
        <v>1105</v>
      </c>
      <c r="Y260" s="352">
        <v>6</v>
      </c>
      <c r="Z260" s="352">
        <v>488.1</v>
      </c>
      <c r="AA260" s="352">
        <v>523.29999999999995</v>
      </c>
      <c r="AB260" s="352">
        <v>35.200000000000003</v>
      </c>
      <c r="AD260" s="352">
        <v>2.1059999999999999</v>
      </c>
      <c r="AE260" s="352">
        <v>0.748</v>
      </c>
      <c r="AH260" s="352">
        <v>7474</v>
      </c>
      <c r="AI260" s="352">
        <v>8851</v>
      </c>
      <c r="AN260" s="352" t="s">
        <v>717</v>
      </c>
      <c r="AO260" s="352" t="s">
        <v>742</v>
      </c>
      <c r="AP260" s="352" t="s">
        <v>3259</v>
      </c>
      <c r="AS260" s="352">
        <v>1</v>
      </c>
      <c r="AU260" s="352">
        <v>1.1721461</v>
      </c>
      <c r="AW260" s="352" t="s">
        <v>3256</v>
      </c>
    </row>
    <row r="261" spans="1:49">
      <c r="A261" s="352" t="s">
        <v>2308</v>
      </c>
      <c r="B261" s="352" t="s">
        <v>3221</v>
      </c>
      <c r="C261" s="352">
        <v>62</v>
      </c>
      <c r="D261" s="352" t="s">
        <v>3255</v>
      </c>
      <c r="E261" s="352" t="s">
        <v>434</v>
      </c>
      <c r="F261" s="352">
        <v>0.82</v>
      </c>
      <c r="L261" s="352">
        <v>22177</v>
      </c>
      <c r="M261" s="352">
        <v>9.6</v>
      </c>
      <c r="O261" s="352">
        <v>129.09700000000001</v>
      </c>
      <c r="R261" s="352">
        <v>122.93899999999999</v>
      </c>
      <c r="S261" s="352" t="s">
        <v>645</v>
      </c>
      <c r="T261" s="352">
        <v>0</v>
      </c>
      <c r="U261" s="352" t="s">
        <v>646</v>
      </c>
      <c r="V261" s="352" t="s">
        <v>673</v>
      </c>
      <c r="X261" s="352" t="s">
        <v>675</v>
      </c>
      <c r="Y261" s="352">
        <v>1</v>
      </c>
      <c r="Z261" s="352">
        <v>29.7</v>
      </c>
      <c r="AA261" s="352">
        <v>83</v>
      </c>
      <c r="AB261" s="352">
        <v>53.3</v>
      </c>
      <c r="AF261" s="352">
        <v>6.157</v>
      </c>
      <c r="AJ261" s="352">
        <v>4430</v>
      </c>
      <c r="AQ261" s="352" t="s">
        <v>915</v>
      </c>
      <c r="AR261" s="352" t="s">
        <v>2657</v>
      </c>
      <c r="AS261" s="352">
        <v>1</v>
      </c>
      <c r="AV261" s="352">
        <v>5.0084887</v>
      </c>
      <c r="AW261" s="352" t="s">
        <v>3260</v>
      </c>
    </row>
    <row r="262" spans="1:49">
      <c r="A262" s="352" t="s">
        <v>2309</v>
      </c>
      <c r="B262" s="352" t="s">
        <v>3221</v>
      </c>
      <c r="C262" s="352">
        <v>62</v>
      </c>
      <c r="D262" s="352" t="s">
        <v>3255</v>
      </c>
      <c r="E262" s="352" t="s">
        <v>434</v>
      </c>
      <c r="F262" s="352">
        <v>0.82</v>
      </c>
      <c r="G262" s="352" t="s">
        <v>764</v>
      </c>
      <c r="L262" s="352">
        <v>2373</v>
      </c>
      <c r="M262" s="352">
        <v>-8.7680000000000007</v>
      </c>
      <c r="O262" s="352">
        <v>4.016</v>
      </c>
      <c r="R262" s="352">
        <v>3.827</v>
      </c>
      <c r="S262" s="352" t="s">
        <v>645</v>
      </c>
      <c r="T262" s="352">
        <v>0</v>
      </c>
      <c r="U262" s="352" t="s">
        <v>646</v>
      </c>
      <c r="V262" s="352" t="s">
        <v>673</v>
      </c>
      <c r="X262" s="352" t="s">
        <v>675</v>
      </c>
      <c r="Y262" s="352">
        <v>2</v>
      </c>
      <c r="Z262" s="352">
        <v>233</v>
      </c>
      <c r="AA262" s="352">
        <v>259.8</v>
      </c>
      <c r="AB262" s="352">
        <v>26.8</v>
      </c>
      <c r="AF262" s="352">
        <v>0.188</v>
      </c>
      <c r="AJ262" s="352">
        <v>484</v>
      </c>
      <c r="AQ262" s="352" t="s">
        <v>960</v>
      </c>
      <c r="AR262" s="352" t="s">
        <v>3261</v>
      </c>
      <c r="AS262" s="352">
        <v>0</v>
      </c>
      <c r="AV262" s="352">
        <v>4.9248893999999996</v>
      </c>
      <c r="AW262" s="352" t="s">
        <v>3260</v>
      </c>
    </row>
    <row r="263" spans="1:49">
      <c r="A263" s="352" t="s">
        <v>2312</v>
      </c>
      <c r="B263" s="352" t="s">
        <v>3221</v>
      </c>
      <c r="C263" s="352">
        <v>62</v>
      </c>
      <c r="D263" s="352" t="s">
        <v>3255</v>
      </c>
      <c r="E263" s="352" t="s">
        <v>434</v>
      </c>
      <c r="F263" s="352">
        <v>0.82</v>
      </c>
      <c r="L263" s="352">
        <v>21954</v>
      </c>
      <c r="M263" s="352">
        <v>9.7379999999999995</v>
      </c>
      <c r="O263" s="352">
        <v>125.759</v>
      </c>
      <c r="R263" s="352">
        <v>119.76</v>
      </c>
      <c r="S263" s="352" t="s">
        <v>645</v>
      </c>
      <c r="T263" s="352">
        <v>0</v>
      </c>
      <c r="U263" s="352" t="s">
        <v>646</v>
      </c>
      <c r="V263" s="352" t="s">
        <v>673</v>
      </c>
      <c r="X263" s="352" t="s">
        <v>675</v>
      </c>
      <c r="Y263" s="352">
        <v>3</v>
      </c>
      <c r="Z263" s="352">
        <v>412.8</v>
      </c>
      <c r="AA263" s="352">
        <v>464.6</v>
      </c>
      <c r="AB263" s="352">
        <v>51.8</v>
      </c>
      <c r="AF263" s="352">
        <v>5.9989999999999997</v>
      </c>
      <c r="AJ263" s="352">
        <v>4384</v>
      </c>
      <c r="AQ263" s="352" t="s">
        <v>1136</v>
      </c>
      <c r="AR263" s="352" t="s">
        <v>3262</v>
      </c>
      <c r="AS263" s="352">
        <v>0</v>
      </c>
      <c r="AV263" s="352">
        <v>5.0091153000000004</v>
      </c>
      <c r="AW263" s="352" t="s">
        <v>3260</v>
      </c>
    </row>
    <row r="264" spans="1:49">
      <c r="A264" s="352" t="s">
        <v>2314</v>
      </c>
      <c r="B264" s="352" t="s">
        <v>3221</v>
      </c>
      <c r="C264" s="352">
        <v>63</v>
      </c>
      <c r="D264" s="352" t="s">
        <v>3263</v>
      </c>
      <c r="E264" s="352" t="s">
        <v>435</v>
      </c>
      <c r="F264" s="352">
        <v>0.79700000000000004</v>
      </c>
      <c r="H264" s="352">
        <v>10042</v>
      </c>
      <c r="I264" s="352">
        <v>0.43099999999999999</v>
      </c>
      <c r="O264" s="352">
        <v>183.63499999999999</v>
      </c>
      <c r="P264" s="352">
        <v>182.267</v>
      </c>
      <c r="S264" s="352" t="s">
        <v>619</v>
      </c>
      <c r="T264" s="352">
        <v>0</v>
      </c>
      <c r="U264" s="352" t="s">
        <v>620</v>
      </c>
      <c r="V264" s="352" t="s">
        <v>1105</v>
      </c>
      <c r="X264" s="352" t="s">
        <v>1105</v>
      </c>
      <c r="Y264" s="352">
        <v>1</v>
      </c>
      <c r="Z264" s="352">
        <v>13.2</v>
      </c>
      <c r="AA264" s="352">
        <v>38.4</v>
      </c>
      <c r="AB264" s="352">
        <v>25.2</v>
      </c>
      <c r="AC264" s="352">
        <v>1.369</v>
      </c>
      <c r="AG264" s="352">
        <v>6852</v>
      </c>
      <c r="AK264" s="352" t="s">
        <v>1376</v>
      </c>
      <c r="AL264" s="352" t="s">
        <v>1188</v>
      </c>
      <c r="AM264" s="352" t="s">
        <v>3264</v>
      </c>
      <c r="AS264" s="352">
        <v>0</v>
      </c>
      <c r="AT264" s="352">
        <v>0.68261479999999997</v>
      </c>
      <c r="AW264" s="352" t="s">
        <v>3265</v>
      </c>
    </row>
    <row r="265" spans="1:49">
      <c r="A265" s="352" t="s">
        <v>2316</v>
      </c>
      <c r="B265" s="352" t="s">
        <v>3221</v>
      </c>
      <c r="C265" s="352">
        <v>63</v>
      </c>
      <c r="D265" s="352" t="s">
        <v>3263</v>
      </c>
      <c r="E265" s="352" t="s">
        <v>435</v>
      </c>
      <c r="F265" s="352">
        <v>0.79700000000000004</v>
      </c>
      <c r="H265" s="352">
        <v>10036</v>
      </c>
      <c r="I265" s="352">
        <v>0</v>
      </c>
      <c r="O265" s="352">
        <v>184.24799999999999</v>
      </c>
      <c r="P265" s="352">
        <v>182.875</v>
      </c>
      <c r="S265" s="352" t="s">
        <v>619</v>
      </c>
      <c r="T265" s="352">
        <v>0</v>
      </c>
      <c r="U265" s="352" t="s">
        <v>620</v>
      </c>
      <c r="V265" s="352" t="s">
        <v>1105</v>
      </c>
      <c r="X265" s="352" t="s">
        <v>1105</v>
      </c>
      <c r="Y265" s="352">
        <v>2</v>
      </c>
      <c r="Z265" s="352">
        <v>53.5</v>
      </c>
      <c r="AA265" s="352">
        <v>78.599999999999994</v>
      </c>
      <c r="AB265" s="352">
        <v>25.2</v>
      </c>
      <c r="AC265" s="352">
        <v>1.373</v>
      </c>
      <c r="AG265" s="352">
        <v>6845</v>
      </c>
      <c r="AK265" s="352" t="s">
        <v>1961</v>
      </c>
      <c r="AL265" s="352" t="s">
        <v>1227</v>
      </c>
      <c r="AM265" s="352" t="s">
        <v>1627</v>
      </c>
      <c r="AS265" s="352">
        <v>1</v>
      </c>
      <c r="AT265" s="352">
        <v>0.68232060000000005</v>
      </c>
      <c r="AW265" s="352" t="s">
        <v>3265</v>
      </c>
    </row>
    <row r="266" spans="1:49">
      <c r="A266" s="352" t="s">
        <v>2319</v>
      </c>
      <c r="B266" s="352" t="s">
        <v>3221</v>
      </c>
      <c r="C266" s="352">
        <v>63</v>
      </c>
      <c r="D266" s="352" t="s">
        <v>3263</v>
      </c>
      <c r="E266" s="352" t="s">
        <v>435</v>
      </c>
      <c r="F266" s="352">
        <v>0.79700000000000004</v>
      </c>
      <c r="G266" s="352" t="s">
        <v>630</v>
      </c>
      <c r="H266" s="352">
        <v>2357</v>
      </c>
      <c r="I266" s="352">
        <v>7.3769999999999998</v>
      </c>
      <c r="N266" s="352">
        <v>10.034167099999999</v>
      </c>
      <c r="O266" s="352">
        <v>46.835999999999999</v>
      </c>
      <c r="P266" s="352">
        <v>46.484000000000002</v>
      </c>
      <c r="S266" s="352" t="s">
        <v>619</v>
      </c>
      <c r="T266" s="352">
        <v>0</v>
      </c>
      <c r="U266" s="352" t="s">
        <v>620</v>
      </c>
      <c r="V266" s="352" t="s">
        <v>1105</v>
      </c>
      <c r="X266" s="352" t="s">
        <v>1105</v>
      </c>
      <c r="Y266" s="352">
        <v>3</v>
      </c>
      <c r="Z266" s="352">
        <v>83</v>
      </c>
      <c r="AA266" s="352">
        <v>145.30000000000001</v>
      </c>
      <c r="AB266" s="352">
        <v>62.3</v>
      </c>
      <c r="AC266" s="352">
        <v>0.35099999999999998</v>
      </c>
      <c r="AG266" s="352">
        <v>1621</v>
      </c>
      <c r="AK266" s="352" t="s">
        <v>2005</v>
      </c>
      <c r="AL266" s="352" t="s">
        <v>883</v>
      </c>
      <c r="AM266" s="352" t="s">
        <v>3266</v>
      </c>
      <c r="AS266" s="352">
        <v>0</v>
      </c>
      <c r="AT266" s="352">
        <v>0.68735389999999996</v>
      </c>
      <c r="AW266" s="352" t="s">
        <v>3265</v>
      </c>
    </row>
    <row r="267" spans="1:49">
      <c r="A267" s="352" t="s">
        <v>2321</v>
      </c>
      <c r="B267" s="352" t="s">
        <v>3221</v>
      </c>
      <c r="C267" s="352">
        <v>63</v>
      </c>
      <c r="D267" s="352" t="s">
        <v>3263</v>
      </c>
      <c r="E267" s="352" t="s">
        <v>435</v>
      </c>
      <c r="F267" s="352">
        <v>0.79700000000000004</v>
      </c>
      <c r="G267" s="352" t="s">
        <v>634</v>
      </c>
      <c r="J267" s="352">
        <v>6464</v>
      </c>
      <c r="K267" s="352">
        <v>8.8559999999999999</v>
      </c>
      <c r="N267" s="352">
        <v>73.405677800000007</v>
      </c>
      <c r="O267" s="352">
        <v>182.899</v>
      </c>
      <c r="Q267" s="352">
        <v>179.99199999999999</v>
      </c>
      <c r="S267" s="352" t="s">
        <v>635</v>
      </c>
      <c r="T267" s="352">
        <v>89</v>
      </c>
      <c r="U267" s="352" t="s">
        <v>620</v>
      </c>
      <c r="V267" s="352" t="s">
        <v>1105</v>
      </c>
      <c r="X267" s="352" t="s">
        <v>1105</v>
      </c>
      <c r="Y267" s="352">
        <v>4</v>
      </c>
      <c r="Z267" s="352">
        <v>200</v>
      </c>
      <c r="AA267" s="352">
        <v>293.10000000000002</v>
      </c>
      <c r="AB267" s="352">
        <v>93.1</v>
      </c>
      <c r="AD267" s="352">
        <v>2.1509999999999998</v>
      </c>
      <c r="AE267" s="352">
        <v>0.75700000000000001</v>
      </c>
      <c r="AH267" s="352">
        <v>7821</v>
      </c>
      <c r="AI267" s="352">
        <v>9074</v>
      </c>
      <c r="AN267" s="352" t="s">
        <v>721</v>
      </c>
      <c r="AO267" s="352" t="s">
        <v>2236</v>
      </c>
      <c r="AP267" s="352" t="s">
        <v>3267</v>
      </c>
      <c r="AS267" s="352">
        <v>0</v>
      </c>
      <c r="AU267" s="352">
        <v>1.1950432</v>
      </c>
      <c r="AW267" s="352" t="s">
        <v>3265</v>
      </c>
    </row>
    <row r="268" spans="1:49">
      <c r="A268" s="352" t="s">
        <v>2322</v>
      </c>
      <c r="B268" s="352" t="s">
        <v>3221</v>
      </c>
      <c r="C268" s="352">
        <v>63</v>
      </c>
      <c r="D268" s="352" t="s">
        <v>3263</v>
      </c>
      <c r="E268" s="352" t="s">
        <v>435</v>
      </c>
      <c r="F268" s="352">
        <v>0.79700000000000004</v>
      </c>
      <c r="J268" s="352">
        <v>6377</v>
      </c>
      <c r="K268" s="352">
        <v>-10.914</v>
      </c>
      <c r="O268" s="352">
        <v>182.15799999999999</v>
      </c>
      <c r="Q268" s="352">
        <v>179.30799999999999</v>
      </c>
      <c r="S268" s="352" t="s">
        <v>635</v>
      </c>
      <c r="T268" s="352">
        <v>89</v>
      </c>
      <c r="U268" s="352" t="s">
        <v>620</v>
      </c>
      <c r="V268" s="352" t="s">
        <v>1105</v>
      </c>
      <c r="X268" s="352" t="s">
        <v>1105</v>
      </c>
      <c r="Y268" s="352">
        <v>5</v>
      </c>
      <c r="Z268" s="352">
        <v>437.8</v>
      </c>
      <c r="AA268" s="352">
        <v>473</v>
      </c>
      <c r="AB268" s="352">
        <v>35.200000000000003</v>
      </c>
      <c r="AD268" s="352">
        <v>2.1030000000000002</v>
      </c>
      <c r="AE268" s="352">
        <v>0.747</v>
      </c>
      <c r="AH268" s="352">
        <v>7477</v>
      </c>
      <c r="AI268" s="352">
        <v>8856</v>
      </c>
      <c r="AN268" s="352" t="s">
        <v>741</v>
      </c>
      <c r="AO268" s="352" t="s">
        <v>742</v>
      </c>
      <c r="AP268" s="352" t="s">
        <v>2477</v>
      </c>
      <c r="AS268" s="352">
        <v>0</v>
      </c>
      <c r="AU268" s="352">
        <v>1.1728372</v>
      </c>
      <c r="AW268" s="352" t="s">
        <v>3265</v>
      </c>
    </row>
    <row r="269" spans="1:49">
      <c r="A269" s="352" t="s">
        <v>2324</v>
      </c>
      <c r="B269" s="352" t="s">
        <v>3221</v>
      </c>
      <c r="C269" s="352">
        <v>63</v>
      </c>
      <c r="D269" s="352" t="s">
        <v>3263</v>
      </c>
      <c r="E269" s="352" t="s">
        <v>435</v>
      </c>
      <c r="F269" s="352">
        <v>0.79700000000000004</v>
      </c>
      <c r="J269" s="352">
        <v>6373</v>
      </c>
      <c r="K269" s="352">
        <v>-11.5</v>
      </c>
      <c r="O269" s="352">
        <v>182.37700000000001</v>
      </c>
      <c r="Q269" s="352">
        <v>179.52500000000001</v>
      </c>
      <c r="S269" s="352" t="s">
        <v>635</v>
      </c>
      <c r="T269" s="352">
        <v>89</v>
      </c>
      <c r="U269" s="352" t="s">
        <v>620</v>
      </c>
      <c r="V269" s="352" t="s">
        <v>1105</v>
      </c>
      <c r="X269" s="352" t="s">
        <v>1105</v>
      </c>
      <c r="Y269" s="352">
        <v>6</v>
      </c>
      <c r="Z269" s="352">
        <v>488.1</v>
      </c>
      <c r="AA269" s="352">
        <v>523.29999999999995</v>
      </c>
      <c r="AB269" s="352">
        <v>35.200000000000003</v>
      </c>
      <c r="AD269" s="352">
        <v>2.1040000000000001</v>
      </c>
      <c r="AE269" s="352">
        <v>0.748</v>
      </c>
      <c r="AH269" s="352">
        <v>7469</v>
      </c>
      <c r="AI269" s="352">
        <v>8845</v>
      </c>
      <c r="AN269" s="352" t="s">
        <v>717</v>
      </c>
      <c r="AO269" s="352" t="s">
        <v>1972</v>
      </c>
      <c r="AP269" s="352" t="s">
        <v>1395</v>
      </c>
      <c r="AS269" s="352">
        <v>1</v>
      </c>
      <c r="AU269" s="352">
        <v>1.1721599</v>
      </c>
      <c r="AW269" s="352" t="s">
        <v>3265</v>
      </c>
    </row>
    <row r="270" spans="1:49">
      <c r="A270" s="352" t="s">
        <v>2326</v>
      </c>
      <c r="B270" s="352" t="s">
        <v>3221</v>
      </c>
      <c r="C270" s="352">
        <v>64</v>
      </c>
      <c r="D270" s="352" t="s">
        <v>3263</v>
      </c>
      <c r="E270" s="352" t="s">
        <v>435</v>
      </c>
      <c r="F270" s="352">
        <v>0.79700000000000004</v>
      </c>
      <c r="L270" s="352">
        <v>22291</v>
      </c>
      <c r="M270" s="352">
        <v>9.6</v>
      </c>
      <c r="O270" s="352">
        <v>129.404</v>
      </c>
      <c r="R270" s="352">
        <v>123.23099999999999</v>
      </c>
      <c r="S270" s="352" t="s">
        <v>645</v>
      </c>
      <c r="T270" s="352">
        <v>0</v>
      </c>
      <c r="U270" s="352" t="s">
        <v>646</v>
      </c>
      <c r="V270" s="352" t="s">
        <v>673</v>
      </c>
      <c r="X270" s="352" t="s">
        <v>675</v>
      </c>
      <c r="Y270" s="352">
        <v>1</v>
      </c>
      <c r="Z270" s="352">
        <v>29.7</v>
      </c>
      <c r="AA270" s="352">
        <v>83.2</v>
      </c>
      <c r="AB270" s="352">
        <v>53.5</v>
      </c>
      <c r="AF270" s="352">
        <v>6.173</v>
      </c>
      <c r="AJ270" s="352">
        <v>4452</v>
      </c>
      <c r="AQ270" s="352" t="s">
        <v>2260</v>
      </c>
      <c r="AR270" s="352" t="s">
        <v>3268</v>
      </c>
      <c r="AS270" s="352">
        <v>1</v>
      </c>
      <c r="AV270" s="352">
        <v>5.0092176000000004</v>
      </c>
      <c r="AW270" s="352" t="s">
        <v>3269</v>
      </c>
    </row>
    <row r="271" spans="1:49">
      <c r="A271" s="352" t="s">
        <v>2327</v>
      </c>
      <c r="B271" s="352" t="s">
        <v>3221</v>
      </c>
      <c r="C271" s="352">
        <v>64</v>
      </c>
      <c r="D271" s="352" t="s">
        <v>3263</v>
      </c>
      <c r="E271" s="352" t="s">
        <v>435</v>
      </c>
      <c r="F271" s="352">
        <v>0.79700000000000004</v>
      </c>
      <c r="G271" s="352" t="s">
        <v>764</v>
      </c>
      <c r="L271" s="352">
        <v>2856</v>
      </c>
      <c r="M271" s="352">
        <v>-7.7469999999999999</v>
      </c>
      <c r="O271" s="352">
        <v>4.7450000000000001</v>
      </c>
      <c r="R271" s="352">
        <v>4.5220000000000002</v>
      </c>
      <c r="S271" s="352" t="s">
        <v>645</v>
      </c>
      <c r="T271" s="352">
        <v>0</v>
      </c>
      <c r="U271" s="352" t="s">
        <v>646</v>
      </c>
      <c r="V271" s="352" t="s">
        <v>673</v>
      </c>
      <c r="X271" s="352" t="s">
        <v>675</v>
      </c>
      <c r="Y271" s="352">
        <v>2</v>
      </c>
      <c r="Z271" s="352">
        <v>231.2</v>
      </c>
      <c r="AA271" s="352">
        <v>258.5</v>
      </c>
      <c r="AB271" s="352">
        <v>27.4</v>
      </c>
      <c r="AF271" s="352">
        <v>0.223</v>
      </c>
      <c r="AJ271" s="352">
        <v>582</v>
      </c>
      <c r="AQ271" s="352" t="s">
        <v>2094</v>
      </c>
      <c r="AR271" s="352" t="s">
        <v>3270</v>
      </c>
      <c r="AS271" s="352">
        <v>0</v>
      </c>
      <c r="AV271" s="352">
        <v>4.9302549999999998</v>
      </c>
      <c r="AW271" s="352" t="s">
        <v>3269</v>
      </c>
    </row>
    <row r="272" spans="1:49">
      <c r="A272" s="352" t="s">
        <v>2330</v>
      </c>
      <c r="B272" s="352" t="s">
        <v>3221</v>
      </c>
      <c r="C272" s="352">
        <v>64</v>
      </c>
      <c r="D272" s="352" t="s">
        <v>3263</v>
      </c>
      <c r="E272" s="352" t="s">
        <v>435</v>
      </c>
      <c r="F272" s="352">
        <v>0.79700000000000004</v>
      </c>
      <c r="L272" s="352">
        <v>22066</v>
      </c>
      <c r="M272" s="352">
        <v>9.734</v>
      </c>
      <c r="O272" s="352">
        <v>126.245</v>
      </c>
      <c r="R272" s="352">
        <v>120.22199999999999</v>
      </c>
      <c r="S272" s="352" t="s">
        <v>645</v>
      </c>
      <c r="T272" s="352">
        <v>0</v>
      </c>
      <c r="U272" s="352" t="s">
        <v>646</v>
      </c>
      <c r="V272" s="352" t="s">
        <v>673</v>
      </c>
      <c r="X272" s="352" t="s">
        <v>675</v>
      </c>
      <c r="Y272" s="352">
        <v>3</v>
      </c>
      <c r="Z272" s="352">
        <v>412.8</v>
      </c>
      <c r="AA272" s="352">
        <v>464.6</v>
      </c>
      <c r="AB272" s="352">
        <v>51.8</v>
      </c>
      <c r="AF272" s="352">
        <v>6.0229999999999997</v>
      </c>
      <c r="AJ272" s="352">
        <v>4406</v>
      </c>
      <c r="AQ272" s="352" t="s">
        <v>2687</v>
      </c>
      <c r="AR272" s="352" t="s">
        <v>1154</v>
      </c>
      <c r="AS272" s="352">
        <v>0</v>
      </c>
      <c r="AV272" s="352">
        <v>5.0098288999999996</v>
      </c>
      <c r="AW272" s="352" t="s">
        <v>3269</v>
      </c>
    </row>
    <row r="273" spans="1:49">
      <c r="A273" s="352" t="s">
        <v>2331</v>
      </c>
      <c r="B273" s="352" t="s">
        <v>3221</v>
      </c>
      <c r="C273" s="352">
        <v>65</v>
      </c>
      <c r="D273" s="352" t="s">
        <v>3271</v>
      </c>
      <c r="E273" s="352" t="s">
        <v>436</v>
      </c>
      <c r="F273" s="352">
        <v>0.76500000000000001</v>
      </c>
      <c r="H273" s="352">
        <v>10053</v>
      </c>
      <c r="I273" s="352">
        <v>0.44</v>
      </c>
      <c r="O273" s="352">
        <v>183.79400000000001</v>
      </c>
      <c r="P273" s="352">
        <v>182.42400000000001</v>
      </c>
      <c r="S273" s="352" t="s">
        <v>619</v>
      </c>
      <c r="T273" s="352">
        <v>0</v>
      </c>
      <c r="U273" s="352" t="s">
        <v>620</v>
      </c>
      <c r="V273" s="352" t="s">
        <v>1105</v>
      </c>
      <c r="X273" s="352" t="s">
        <v>1105</v>
      </c>
      <c r="Y273" s="352">
        <v>1</v>
      </c>
      <c r="Z273" s="352">
        <v>13.2</v>
      </c>
      <c r="AA273" s="352">
        <v>38.4</v>
      </c>
      <c r="AB273" s="352">
        <v>25.2</v>
      </c>
      <c r="AC273" s="352">
        <v>1.37</v>
      </c>
      <c r="AG273" s="352">
        <v>6860</v>
      </c>
      <c r="AK273" s="352" t="s">
        <v>1727</v>
      </c>
      <c r="AL273" s="352" t="s">
        <v>1188</v>
      </c>
      <c r="AM273" s="352" t="s">
        <v>3264</v>
      </c>
      <c r="AS273" s="352">
        <v>0</v>
      </c>
      <c r="AT273" s="352">
        <v>0.6826257</v>
      </c>
      <c r="AW273" s="352" t="s">
        <v>3272</v>
      </c>
    </row>
    <row r="274" spans="1:49">
      <c r="A274" s="352" t="s">
        <v>2334</v>
      </c>
      <c r="B274" s="352" t="s">
        <v>3221</v>
      </c>
      <c r="C274" s="352">
        <v>65</v>
      </c>
      <c r="D274" s="352" t="s">
        <v>3271</v>
      </c>
      <c r="E274" s="352" t="s">
        <v>436</v>
      </c>
      <c r="F274" s="352">
        <v>0.76500000000000001</v>
      </c>
      <c r="H274" s="352">
        <v>10047</v>
      </c>
      <c r="I274" s="352">
        <v>0</v>
      </c>
      <c r="O274" s="352">
        <v>184.32599999999999</v>
      </c>
      <c r="P274" s="352">
        <v>182.953</v>
      </c>
      <c r="S274" s="352" t="s">
        <v>619</v>
      </c>
      <c r="T274" s="352">
        <v>0</v>
      </c>
      <c r="U274" s="352" t="s">
        <v>620</v>
      </c>
      <c r="V274" s="352" t="s">
        <v>1105</v>
      </c>
      <c r="X274" s="352" t="s">
        <v>1105</v>
      </c>
      <c r="Y274" s="352">
        <v>2</v>
      </c>
      <c r="Z274" s="352">
        <v>53.5</v>
      </c>
      <c r="AA274" s="352">
        <v>78.599999999999994</v>
      </c>
      <c r="AB274" s="352">
        <v>25.2</v>
      </c>
      <c r="AC274" s="352">
        <v>1.373</v>
      </c>
      <c r="AG274" s="352">
        <v>6852</v>
      </c>
      <c r="AK274" s="352" t="s">
        <v>1324</v>
      </c>
      <c r="AL274" s="352" t="s">
        <v>1227</v>
      </c>
      <c r="AM274" s="352" t="s">
        <v>3273</v>
      </c>
      <c r="AS274" s="352">
        <v>1</v>
      </c>
      <c r="AT274" s="352">
        <v>0.68232570000000003</v>
      </c>
      <c r="AW274" s="352" t="s">
        <v>3272</v>
      </c>
    </row>
    <row r="275" spans="1:49">
      <c r="A275" s="352" t="s">
        <v>2337</v>
      </c>
      <c r="B275" s="352" t="s">
        <v>3221</v>
      </c>
      <c r="C275" s="352">
        <v>65</v>
      </c>
      <c r="D275" s="352" t="s">
        <v>3271</v>
      </c>
      <c r="E275" s="352" t="s">
        <v>436</v>
      </c>
      <c r="F275" s="352">
        <v>0.76500000000000001</v>
      </c>
      <c r="G275" s="352" t="s">
        <v>630</v>
      </c>
      <c r="H275" s="352">
        <v>1485</v>
      </c>
      <c r="I275" s="352">
        <v>7.625</v>
      </c>
      <c r="N275" s="352">
        <v>6.5935813000000003</v>
      </c>
      <c r="O275" s="352">
        <v>29.541</v>
      </c>
      <c r="P275" s="352">
        <v>29.318999999999999</v>
      </c>
      <c r="S275" s="352" t="s">
        <v>619</v>
      </c>
      <c r="T275" s="352">
        <v>0</v>
      </c>
      <c r="U275" s="352" t="s">
        <v>620</v>
      </c>
      <c r="V275" s="352" t="s">
        <v>1105</v>
      </c>
      <c r="X275" s="352" t="s">
        <v>1105</v>
      </c>
      <c r="Y275" s="352">
        <v>3</v>
      </c>
      <c r="Z275" s="352">
        <v>83</v>
      </c>
      <c r="AA275" s="352">
        <v>142.80000000000001</v>
      </c>
      <c r="AB275" s="352">
        <v>59.8</v>
      </c>
      <c r="AC275" s="352">
        <v>0.222</v>
      </c>
      <c r="AG275" s="352">
        <v>1022</v>
      </c>
      <c r="AK275" s="352" t="s">
        <v>1327</v>
      </c>
      <c r="AL275" s="352" t="s">
        <v>623</v>
      </c>
      <c r="AM275" s="352" t="s">
        <v>3274</v>
      </c>
      <c r="AS275" s="352">
        <v>0</v>
      </c>
      <c r="AT275" s="352">
        <v>0.68752820000000003</v>
      </c>
      <c r="AW275" s="352" t="s">
        <v>3272</v>
      </c>
    </row>
    <row r="276" spans="1:49">
      <c r="A276" s="352" t="s">
        <v>2339</v>
      </c>
      <c r="B276" s="352" t="s">
        <v>3221</v>
      </c>
      <c r="C276" s="352">
        <v>65</v>
      </c>
      <c r="D276" s="352" t="s">
        <v>3271</v>
      </c>
      <c r="E276" s="352" t="s">
        <v>436</v>
      </c>
      <c r="F276" s="352">
        <v>0.76500000000000001</v>
      </c>
      <c r="G276" s="352" t="s">
        <v>634</v>
      </c>
      <c r="J276" s="352">
        <v>4424</v>
      </c>
      <c r="K276" s="352">
        <v>10.025</v>
      </c>
      <c r="N276" s="352">
        <v>50.263090300000002</v>
      </c>
      <c r="O276" s="352">
        <v>120.208</v>
      </c>
      <c r="Q276" s="352">
        <v>118.29600000000001</v>
      </c>
      <c r="S276" s="352" t="s">
        <v>635</v>
      </c>
      <c r="T276" s="352">
        <v>89</v>
      </c>
      <c r="U276" s="352" t="s">
        <v>620</v>
      </c>
      <c r="V276" s="352" t="s">
        <v>1105</v>
      </c>
      <c r="X276" s="352" t="s">
        <v>1105</v>
      </c>
      <c r="Y276" s="352">
        <v>4</v>
      </c>
      <c r="Z276" s="352">
        <v>202.5</v>
      </c>
      <c r="AA276" s="352">
        <v>290</v>
      </c>
      <c r="AB276" s="352">
        <v>87.4</v>
      </c>
      <c r="AD276" s="352">
        <v>1.415</v>
      </c>
      <c r="AE276" s="352">
        <v>0.497</v>
      </c>
      <c r="AH276" s="352">
        <v>5346</v>
      </c>
      <c r="AI276" s="352">
        <v>6213</v>
      </c>
      <c r="AN276" s="352" t="s">
        <v>1129</v>
      </c>
      <c r="AO276" s="352" t="s">
        <v>1972</v>
      </c>
      <c r="AP276" s="352" t="s">
        <v>3275</v>
      </c>
      <c r="AS276" s="352">
        <v>0</v>
      </c>
      <c r="AU276" s="352">
        <v>1.1963942999999999</v>
      </c>
      <c r="AW276" s="352" t="s">
        <v>3272</v>
      </c>
    </row>
    <row r="277" spans="1:49">
      <c r="A277" s="352" t="s">
        <v>2340</v>
      </c>
      <c r="B277" s="352" t="s">
        <v>3221</v>
      </c>
      <c r="C277" s="352">
        <v>65</v>
      </c>
      <c r="D277" s="352" t="s">
        <v>3271</v>
      </c>
      <c r="E277" s="352" t="s">
        <v>436</v>
      </c>
      <c r="F277" s="352">
        <v>0.76500000000000001</v>
      </c>
      <c r="J277" s="352">
        <v>6388</v>
      </c>
      <c r="K277" s="352">
        <v>-10.814</v>
      </c>
      <c r="O277" s="352">
        <v>182.339</v>
      </c>
      <c r="Q277" s="352">
        <v>179.48500000000001</v>
      </c>
      <c r="S277" s="352" t="s">
        <v>635</v>
      </c>
      <c r="T277" s="352">
        <v>89</v>
      </c>
      <c r="U277" s="352" t="s">
        <v>620</v>
      </c>
      <c r="V277" s="352" t="s">
        <v>1105</v>
      </c>
      <c r="X277" s="352" t="s">
        <v>1105</v>
      </c>
      <c r="Y277" s="352">
        <v>5</v>
      </c>
      <c r="Z277" s="352">
        <v>437.8</v>
      </c>
      <c r="AA277" s="352">
        <v>473</v>
      </c>
      <c r="AB277" s="352">
        <v>35.200000000000003</v>
      </c>
      <c r="AD277" s="352">
        <v>2.105</v>
      </c>
      <c r="AE277" s="352">
        <v>0.748</v>
      </c>
      <c r="AH277" s="352">
        <v>7490</v>
      </c>
      <c r="AI277" s="352">
        <v>8871</v>
      </c>
      <c r="AN277" s="352" t="s">
        <v>894</v>
      </c>
      <c r="AO277" s="352" t="s">
        <v>2236</v>
      </c>
      <c r="AP277" s="352" t="s">
        <v>1997</v>
      </c>
      <c r="AS277" s="352">
        <v>0</v>
      </c>
      <c r="AU277" s="352">
        <v>1.1730125</v>
      </c>
      <c r="AW277" s="352" t="s">
        <v>3272</v>
      </c>
    </row>
    <row r="278" spans="1:49">
      <c r="A278" s="352" t="s">
        <v>2341</v>
      </c>
      <c r="B278" s="352" t="s">
        <v>3221</v>
      </c>
      <c r="C278" s="352">
        <v>65</v>
      </c>
      <c r="D278" s="352" t="s">
        <v>3271</v>
      </c>
      <c r="E278" s="352" t="s">
        <v>436</v>
      </c>
      <c r="F278" s="352">
        <v>0.76500000000000001</v>
      </c>
      <c r="J278" s="352">
        <v>6393</v>
      </c>
      <c r="K278" s="352">
        <v>-11.5</v>
      </c>
      <c r="O278" s="352">
        <v>182.64</v>
      </c>
      <c r="Q278" s="352">
        <v>179.78399999999999</v>
      </c>
      <c r="S278" s="352" t="s">
        <v>635</v>
      </c>
      <c r="T278" s="352">
        <v>89</v>
      </c>
      <c r="U278" s="352" t="s">
        <v>620</v>
      </c>
      <c r="V278" s="352" t="s">
        <v>1105</v>
      </c>
      <c r="X278" s="352" t="s">
        <v>1105</v>
      </c>
      <c r="Y278" s="352">
        <v>6</v>
      </c>
      <c r="Z278" s="352">
        <v>488.1</v>
      </c>
      <c r="AA278" s="352">
        <v>523.29999999999995</v>
      </c>
      <c r="AB278" s="352">
        <v>35.200000000000003</v>
      </c>
      <c r="AD278" s="352">
        <v>2.1070000000000002</v>
      </c>
      <c r="AE278" s="352">
        <v>0.749</v>
      </c>
      <c r="AH278" s="352">
        <v>7493</v>
      </c>
      <c r="AI278" s="352">
        <v>8874</v>
      </c>
      <c r="AN278" s="352" t="s">
        <v>639</v>
      </c>
      <c r="AO278" s="352" t="s">
        <v>759</v>
      </c>
      <c r="AP278" s="352" t="s">
        <v>1076</v>
      </c>
      <c r="AS278" s="352">
        <v>1</v>
      </c>
      <c r="AU278" s="352">
        <v>1.1722195</v>
      </c>
      <c r="AW278" s="352" t="s">
        <v>3272</v>
      </c>
    </row>
    <row r="279" spans="1:49">
      <c r="A279" s="352" t="s">
        <v>2343</v>
      </c>
      <c r="B279" s="352" t="s">
        <v>3221</v>
      </c>
      <c r="C279" s="352">
        <v>66</v>
      </c>
      <c r="D279" s="352" t="s">
        <v>3271</v>
      </c>
      <c r="E279" s="352" t="s">
        <v>436</v>
      </c>
      <c r="F279" s="352">
        <v>0.76500000000000001</v>
      </c>
      <c r="L279" s="352">
        <v>22290</v>
      </c>
      <c r="M279" s="352">
        <v>9.6</v>
      </c>
      <c r="O279" s="352">
        <v>129.51300000000001</v>
      </c>
      <c r="R279" s="352">
        <v>123.33499999999999</v>
      </c>
      <c r="S279" s="352" t="s">
        <v>645</v>
      </c>
      <c r="T279" s="352">
        <v>0</v>
      </c>
      <c r="U279" s="352" t="s">
        <v>646</v>
      </c>
      <c r="V279" s="352" t="s">
        <v>673</v>
      </c>
      <c r="X279" s="352" t="s">
        <v>675</v>
      </c>
      <c r="Y279" s="352">
        <v>1</v>
      </c>
      <c r="Z279" s="352">
        <v>29.7</v>
      </c>
      <c r="AA279" s="352">
        <v>83.2</v>
      </c>
      <c r="AB279" s="352">
        <v>53.5</v>
      </c>
      <c r="AF279" s="352">
        <v>6.1779999999999999</v>
      </c>
      <c r="AJ279" s="352">
        <v>4452</v>
      </c>
      <c r="AQ279" s="352" t="s">
        <v>1257</v>
      </c>
      <c r="AR279" s="352" t="s">
        <v>3276</v>
      </c>
      <c r="AS279" s="352">
        <v>1</v>
      </c>
      <c r="AV279" s="352">
        <v>5.0087852000000002</v>
      </c>
      <c r="AW279" s="352" t="s">
        <v>3277</v>
      </c>
    </row>
    <row r="280" spans="1:49">
      <c r="A280" s="352" t="s">
        <v>2344</v>
      </c>
      <c r="B280" s="352" t="s">
        <v>3221</v>
      </c>
      <c r="C280" s="352">
        <v>66</v>
      </c>
      <c r="D280" s="352" t="s">
        <v>3271</v>
      </c>
      <c r="E280" s="352" t="s">
        <v>436</v>
      </c>
      <c r="F280" s="352">
        <v>0.76500000000000001</v>
      </c>
      <c r="G280" s="352" t="s">
        <v>764</v>
      </c>
      <c r="L280" s="352">
        <v>2022</v>
      </c>
      <c r="M280" s="352">
        <v>0.38</v>
      </c>
      <c r="O280" s="352">
        <v>3.4020000000000001</v>
      </c>
      <c r="R280" s="352">
        <v>3.2410000000000001</v>
      </c>
      <c r="S280" s="352" t="s">
        <v>645</v>
      </c>
      <c r="T280" s="352">
        <v>0</v>
      </c>
      <c r="U280" s="352" t="s">
        <v>646</v>
      </c>
      <c r="V280" s="352" t="s">
        <v>673</v>
      </c>
      <c r="X280" s="352" t="s">
        <v>675</v>
      </c>
      <c r="Y280" s="352">
        <v>2</v>
      </c>
      <c r="Z280" s="352">
        <v>233.9</v>
      </c>
      <c r="AA280" s="352">
        <v>260.2</v>
      </c>
      <c r="AB280" s="352">
        <v>26.3</v>
      </c>
      <c r="AF280" s="352">
        <v>0.161</v>
      </c>
      <c r="AJ280" s="352">
        <v>409</v>
      </c>
      <c r="AQ280" s="352" t="s">
        <v>985</v>
      </c>
      <c r="AR280" s="352" t="s">
        <v>2830</v>
      </c>
      <c r="AS280" s="352">
        <v>0</v>
      </c>
      <c r="AV280" s="352">
        <v>4.9668184000000002</v>
      </c>
      <c r="AW280" s="352" t="s">
        <v>3277</v>
      </c>
    </row>
    <row r="281" spans="1:49">
      <c r="A281" s="352" t="s">
        <v>2347</v>
      </c>
      <c r="B281" s="352" t="s">
        <v>3221</v>
      </c>
      <c r="C281" s="352">
        <v>66</v>
      </c>
      <c r="D281" s="352" t="s">
        <v>3271</v>
      </c>
      <c r="E281" s="352" t="s">
        <v>436</v>
      </c>
      <c r="F281" s="352">
        <v>0.76500000000000001</v>
      </c>
      <c r="L281" s="352">
        <v>22044</v>
      </c>
      <c r="M281" s="352">
        <v>9.734</v>
      </c>
      <c r="O281" s="352">
        <v>126.215</v>
      </c>
      <c r="R281" s="352">
        <v>120.194</v>
      </c>
      <c r="S281" s="352" t="s">
        <v>645</v>
      </c>
      <c r="T281" s="352">
        <v>0</v>
      </c>
      <c r="U281" s="352" t="s">
        <v>646</v>
      </c>
      <c r="V281" s="352" t="s">
        <v>673</v>
      </c>
      <c r="X281" s="352" t="s">
        <v>675</v>
      </c>
      <c r="Y281" s="352">
        <v>3</v>
      </c>
      <c r="Z281" s="352">
        <v>412.8</v>
      </c>
      <c r="AA281" s="352">
        <v>464.6</v>
      </c>
      <c r="AB281" s="352">
        <v>51.8</v>
      </c>
      <c r="AF281" s="352">
        <v>6.0209999999999999</v>
      </c>
      <c r="AJ281" s="352">
        <v>4402</v>
      </c>
      <c r="AQ281" s="352" t="s">
        <v>2687</v>
      </c>
      <c r="AR281" s="352" t="s">
        <v>1164</v>
      </c>
      <c r="AS281" s="352">
        <v>0</v>
      </c>
      <c r="AV281" s="352">
        <v>5.0093942</v>
      </c>
      <c r="AW281" s="352" t="s">
        <v>3277</v>
      </c>
    </row>
    <row r="282" spans="1:49">
      <c r="A282" s="352" t="s">
        <v>2349</v>
      </c>
      <c r="B282" s="352" t="s">
        <v>3221</v>
      </c>
      <c r="C282" s="352">
        <v>67</v>
      </c>
      <c r="D282" s="352" t="s">
        <v>3271</v>
      </c>
      <c r="E282" s="352" t="s">
        <v>308</v>
      </c>
      <c r="F282" s="352">
        <v>0.80500000000000005</v>
      </c>
      <c r="H282" s="352">
        <v>10050</v>
      </c>
      <c r="I282" s="352">
        <v>0.438</v>
      </c>
      <c r="O282" s="352">
        <v>183.876</v>
      </c>
      <c r="P282" s="352">
        <v>182.506</v>
      </c>
      <c r="S282" s="352" t="s">
        <v>619</v>
      </c>
      <c r="T282" s="352">
        <v>0</v>
      </c>
      <c r="U282" s="352" t="s">
        <v>620</v>
      </c>
      <c r="V282" s="352" t="s">
        <v>1105</v>
      </c>
      <c r="X282" s="352" t="s">
        <v>1105</v>
      </c>
      <c r="Y282" s="352">
        <v>1</v>
      </c>
      <c r="Z282" s="352">
        <v>13.2</v>
      </c>
      <c r="AA282" s="352">
        <v>38.4</v>
      </c>
      <c r="AB282" s="352">
        <v>25.2</v>
      </c>
      <c r="AC282" s="352">
        <v>1.37</v>
      </c>
      <c r="AG282" s="352">
        <v>6859</v>
      </c>
      <c r="AK282" s="352" t="s">
        <v>1700</v>
      </c>
      <c r="AL282" s="352" t="s">
        <v>1328</v>
      </c>
      <c r="AM282" s="352" t="s">
        <v>3278</v>
      </c>
      <c r="AS282" s="352">
        <v>0</v>
      </c>
      <c r="AT282" s="352">
        <v>0.68264610000000003</v>
      </c>
      <c r="AW282" s="352" t="s">
        <v>3279</v>
      </c>
    </row>
    <row r="283" spans="1:49">
      <c r="A283" s="352" t="s">
        <v>2351</v>
      </c>
      <c r="B283" s="352" t="s">
        <v>3221</v>
      </c>
      <c r="C283" s="352">
        <v>67</v>
      </c>
      <c r="D283" s="352" t="s">
        <v>3271</v>
      </c>
      <c r="E283" s="352" t="s">
        <v>308</v>
      </c>
      <c r="F283" s="352">
        <v>0.80500000000000005</v>
      </c>
      <c r="H283" s="352">
        <v>10038</v>
      </c>
      <c r="I283" s="352">
        <v>0</v>
      </c>
      <c r="O283" s="352">
        <v>184.44800000000001</v>
      </c>
      <c r="P283" s="352">
        <v>183.07400000000001</v>
      </c>
      <c r="S283" s="352" t="s">
        <v>619</v>
      </c>
      <c r="T283" s="352">
        <v>0</v>
      </c>
      <c r="U283" s="352" t="s">
        <v>620</v>
      </c>
      <c r="V283" s="352" t="s">
        <v>1105</v>
      </c>
      <c r="X283" s="352" t="s">
        <v>1105</v>
      </c>
      <c r="Y283" s="352">
        <v>2</v>
      </c>
      <c r="Z283" s="352">
        <v>53.5</v>
      </c>
      <c r="AA283" s="352">
        <v>78.599999999999994</v>
      </c>
      <c r="AB283" s="352">
        <v>25.2</v>
      </c>
      <c r="AC283" s="352">
        <v>1.3740000000000001</v>
      </c>
      <c r="AG283" s="352">
        <v>6847</v>
      </c>
      <c r="AK283" s="352" t="s">
        <v>1324</v>
      </c>
      <c r="AL283" s="352" t="s">
        <v>1227</v>
      </c>
      <c r="AM283" s="352" t="s">
        <v>3280</v>
      </c>
      <c r="AS283" s="352">
        <v>1</v>
      </c>
      <c r="AT283" s="352">
        <v>0.68234700000000004</v>
      </c>
      <c r="AW283" s="352" t="s">
        <v>3279</v>
      </c>
    </row>
    <row r="284" spans="1:49">
      <c r="A284" s="352" t="s">
        <v>2353</v>
      </c>
      <c r="B284" s="352" t="s">
        <v>3221</v>
      </c>
      <c r="C284" s="352">
        <v>67</v>
      </c>
      <c r="D284" s="352" t="s">
        <v>3271</v>
      </c>
      <c r="E284" s="352" t="s">
        <v>308</v>
      </c>
      <c r="F284" s="352">
        <v>0.80500000000000005</v>
      </c>
      <c r="G284" s="352" t="s">
        <v>630</v>
      </c>
      <c r="H284" s="352">
        <v>1486</v>
      </c>
      <c r="I284" s="352">
        <v>7.5179999999999998</v>
      </c>
      <c r="N284" s="352">
        <v>6.2630543000000003</v>
      </c>
      <c r="O284" s="352">
        <v>29.527000000000001</v>
      </c>
      <c r="P284" s="352">
        <v>29.305</v>
      </c>
      <c r="S284" s="352" t="s">
        <v>619</v>
      </c>
      <c r="T284" s="352">
        <v>0</v>
      </c>
      <c r="U284" s="352" t="s">
        <v>620</v>
      </c>
      <c r="V284" s="352" t="s">
        <v>1105</v>
      </c>
      <c r="X284" s="352" t="s">
        <v>1105</v>
      </c>
      <c r="Y284" s="352">
        <v>3</v>
      </c>
      <c r="Z284" s="352">
        <v>83</v>
      </c>
      <c r="AA284" s="352">
        <v>142.80000000000001</v>
      </c>
      <c r="AB284" s="352">
        <v>59.8</v>
      </c>
      <c r="AC284" s="352">
        <v>0.222</v>
      </c>
      <c r="AG284" s="352">
        <v>1022</v>
      </c>
      <c r="AK284" s="352" t="s">
        <v>1327</v>
      </c>
      <c r="AL284" s="352" t="s">
        <v>1299</v>
      </c>
      <c r="AM284" s="352" t="s">
        <v>3281</v>
      </c>
      <c r="AS284" s="352">
        <v>0</v>
      </c>
      <c r="AT284" s="352">
        <v>0.68747709999999995</v>
      </c>
      <c r="AW284" s="352" t="s">
        <v>3279</v>
      </c>
    </row>
    <row r="285" spans="1:49">
      <c r="A285" s="352" t="s">
        <v>2354</v>
      </c>
      <c r="B285" s="352" t="s">
        <v>3221</v>
      </c>
      <c r="C285" s="352">
        <v>67</v>
      </c>
      <c r="D285" s="352" t="s">
        <v>3271</v>
      </c>
      <c r="E285" s="352" t="s">
        <v>308</v>
      </c>
      <c r="F285" s="352">
        <v>0.80500000000000005</v>
      </c>
      <c r="G285" s="352" t="s">
        <v>634</v>
      </c>
      <c r="J285" s="352">
        <v>4420</v>
      </c>
      <c r="K285" s="352">
        <v>10.335000000000001</v>
      </c>
      <c r="N285" s="352">
        <v>48.194844699999997</v>
      </c>
      <c r="O285" s="352">
        <v>121.289</v>
      </c>
      <c r="Q285" s="352">
        <v>119.358</v>
      </c>
      <c r="S285" s="352" t="s">
        <v>635</v>
      </c>
      <c r="T285" s="352">
        <v>89</v>
      </c>
      <c r="U285" s="352" t="s">
        <v>620</v>
      </c>
      <c r="V285" s="352" t="s">
        <v>1105</v>
      </c>
      <c r="X285" s="352" t="s">
        <v>1105</v>
      </c>
      <c r="Y285" s="352">
        <v>4</v>
      </c>
      <c r="Z285" s="352">
        <v>201.9</v>
      </c>
      <c r="AA285" s="352">
        <v>289.3</v>
      </c>
      <c r="AB285" s="352">
        <v>87.4</v>
      </c>
      <c r="AD285" s="352">
        <v>1.4279999999999999</v>
      </c>
      <c r="AE285" s="352">
        <v>0.502</v>
      </c>
      <c r="AH285" s="352">
        <v>5338</v>
      </c>
      <c r="AI285" s="352">
        <v>6209</v>
      </c>
      <c r="AN285" s="352" t="s">
        <v>894</v>
      </c>
      <c r="AO285" s="352" t="s">
        <v>759</v>
      </c>
      <c r="AP285" s="352" t="s">
        <v>3282</v>
      </c>
      <c r="AS285" s="352">
        <v>0</v>
      </c>
      <c r="AU285" s="352">
        <v>1.1967566999999999</v>
      </c>
      <c r="AW285" s="352" t="s">
        <v>3279</v>
      </c>
    </row>
    <row r="286" spans="1:49">
      <c r="A286" s="352" t="s">
        <v>2355</v>
      </c>
      <c r="B286" s="352" t="s">
        <v>3221</v>
      </c>
      <c r="C286" s="352">
        <v>67</v>
      </c>
      <c r="D286" s="352" t="s">
        <v>3271</v>
      </c>
      <c r="E286" s="352" t="s">
        <v>308</v>
      </c>
      <c r="F286" s="352">
        <v>0.80500000000000005</v>
      </c>
      <c r="J286" s="352">
        <v>6402</v>
      </c>
      <c r="K286" s="352">
        <v>-10.826000000000001</v>
      </c>
      <c r="O286" s="352">
        <v>182.23500000000001</v>
      </c>
      <c r="Q286" s="352">
        <v>179.38300000000001</v>
      </c>
      <c r="S286" s="352" t="s">
        <v>635</v>
      </c>
      <c r="T286" s="352">
        <v>89</v>
      </c>
      <c r="U286" s="352" t="s">
        <v>620</v>
      </c>
      <c r="V286" s="352" t="s">
        <v>1105</v>
      </c>
      <c r="X286" s="352" t="s">
        <v>1105</v>
      </c>
      <c r="Y286" s="352">
        <v>5</v>
      </c>
      <c r="Z286" s="352">
        <v>437.8</v>
      </c>
      <c r="AA286" s="352">
        <v>473</v>
      </c>
      <c r="AB286" s="352">
        <v>35.200000000000003</v>
      </c>
      <c r="AD286" s="352">
        <v>2.1040000000000001</v>
      </c>
      <c r="AE286" s="352">
        <v>0.748</v>
      </c>
      <c r="AH286" s="352">
        <v>7506</v>
      </c>
      <c r="AI286" s="352">
        <v>8891</v>
      </c>
      <c r="AN286" s="352" t="s">
        <v>639</v>
      </c>
      <c r="AO286" s="352" t="s">
        <v>640</v>
      </c>
      <c r="AP286" s="352" t="s">
        <v>1201</v>
      </c>
      <c r="AS286" s="352">
        <v>0</v>
      </c>
      <c r="AU286" s="352">
        <v>1.1730035000000001</v>
      </c>
      <c r="AW286" s="352" t="s">
        <v>3279</v>
      </c>
    </row>
    <row r="287" spans="1:49">
      <c r="A287" s="352" t="s">
        <v>2357</v>
      </c>
      <c r="B287" s="352" t="s">
        <v>3221</v>
      </c>
      <c r="C287" s="352">
        <v>67</v>
      </c>
      <c r="D287" s="352" t="s">
        <v>3271</v>
      </c>
      <c r="E287" s="352" t="s">
        <v>308</v>
      </c>
      <c r="F287" s="352">
        <v>0.80500000000000005</v>
      </c>
      <c r="J287" s="352">
        <v>6389</v>
      </c>
      <c r="K287" s="352">
        <v>-11.5</v>
      </c>
      <c r="O287" s="352">
        <v>182.78800000000001</v>
      </c>
      <c r="Q287" s="352">
        <v>179.929</v>
      </c>
      <c r="S287" s="352" t="s">
        <v>635</v>
      </c>
      <c r="T287" s="352">
        <v>89</v>
      </c>
      <c r="U287" s="352" t="s">
        <v>620</v>
      </c>
      <c r="V287" s="352" t="s">
        <v>1105</v>
      </c>
      <c r="X287" s="352" t="s">
        <v>1105</v>
      </c>
      <c r="Y287" s="352">
        <v>6</v>
      </c>
      <c r="Z287" s="352">
        <v>488.1</v>
      </c>
      <c r="AA287" s="352">
        <v>523.29999999999995</v>
      </c>
      <c r="AB287" s="352">
        <v>35.200000000000003</v>
      </c>
      <c r="AD287" s="352">
        <v>2.109</v>
      </c>
      <c r="AE287" s="352">
        <v>0.749</v>
      </c>
      <c r="AH287" s="352">
        <v>7488</v>
      </c>
      <c r="AI287" s="352">
        <v>8868</v>
      </c>
      <c r="AN287" s="352" t="s">
        <v>639</v>
      </c>
      <c r="AO287" s="352" t="s">
        <v>759</v>
      </c>
      <c r="AP287" s="352" t="s">
        <v>1622</v>
      </c>
      <c r="AS287" s="352">
        <v>1</v>
      </c>
      <c r="AU287" s="352">
        <v>1.1722229</v>
      </c>
      <c r="AW287" s="352" t="s">
        <v>3279</v>
      </c>
    </row>
    <row r="288" spans="1:49">
      <c r="A288" s="352" t="s">
        <v>2358</v>
      </c>
      <c r="B288" s="352" t="s">
        <v>3221</v>
      </c>
      <c r="C288" s="352">
        <v>68</v>
      </c>
      <c r="D288" s="352" t="s">
        <v>3271</v>
      </c>
      <c r="E288" s="352" t="s">
        <v>308</v>
      </c>
      <c r="F288" s="352">
        <v>0.80500000000000005</v>
      </c>
      <c r="L288" s="352">
        <v>22283</v>
      </c>
      <c r="M288" s="352">
        <v>9.6</v>
      </c>
      <c r="O288" s="352">
        <v>129.65700000000001</v>
      </c>
      <c r="R288" s="352">
        <v>123.47199999999999</v>
      </c>
      <c r="S288" s="352" t="s">
        <v>645</v>
      </c>
      <c r="T288" s="352">
        <v>0</v>
      </c>
      <c r="U288" s="352" t="s">
        <v>646</v>
      </c>
      <c r="V288" s="352" t="s">
        <v>673</v>
      </c>
      <c r="X288" s="352" t="s">
        <v>675</v>
      </c>
      <c r="Y288" s="352">
        <v>1</v>
      </c>
      <c r="Z288" s="352">
        <v>29.7</v>
      </c>
      <c r="AA288" s="352">
        <v>83.2</v>
      </c>
      <c r="AB288" s="352">
        <v>53.5</v>
      </c>
      <c r="AF288" s="352">
        <v>6.1849999999999996</v>
      </c>
      <c r="AJ288" s="352">
        <v>4450</v>
      </c>
      <c r="AQ288" s="352" t="s">
        <v>1101</v>
      </c>
      <c r="AR288" s="352" t="s">
        <v>3283</v>
      </c>
      <c r="AS288" s="352">
        <v>1</v>
      </c>
      <c r="AV288" s="352">
        <v>5.0092068000000003</v>
      </c>
      <c r="AW288" s="352" t="s">
        <v>3284</v>
      </c>
    </row>
    <row r="289" spans="1:49">
      <c r="A289" s="352" t="s">
        <v>2359</v>
      </c>
      <c r="B289" s="352" t="s">
        <v>3221</v>
      </c>
      <c r="C289" s="352">
        <v>68</v>
      </c>
      <c r="D289" s="352" t="s">
        <v>3271</v>
      </c>
      <c r="E289" s="352" t="s">
        <v>308</v>
      </c>
      <c r="F289" s="352">
        <v>0.80500000000000005</v>
      </c>
      <c r="G289" s="352" t="s">
        <v>764</v>
      </c>
      <c r="L289" s="352">
        <v>1893</v>
      </c>
      <c r="M289" s="352">
        <v>0.76100000000000001</v>
      </c>
      <c r="O289" s="352">
        <v>3.3740000000000001</v>
      </c>
      <c r="R289" s="352">
        <v>3.214</v>
      </c>
      <c r="S289" s="352" t="s">
        <v>645</v>
      </c>
      <c r="T289" s="352">
        <v>0</v>
      </c>
      <c r="U289" s="352" t="s">
        <v>646</v>
      </c>
      <c r="V289" s="352" t="s">
        <v>673</v>
      </c>
      <c r="X289" s="352" t="s">
        <v>675</v>
      </c>
      <c r="Y289" s="352">
        <v>2</v>
      </c>
      <c r="Z289" s="352">
        <v>234.3</v>
      </c>
      <c r="AA289" s="352">
        <v>260.8</v>
      </c>
      <c r="AB289" s="352">
        <v>26.5</v>
      </c>
      <c r="AF289" s="352">
        <v>0.16</v>
      </c>
      <c r="AJ289" s="352">
        <v>382</v>
      </c>
      <c r="AQ289" s="352" t="s">
        <v>2094</v>
      </c>
      <c r="AR289" s="352" t="s">
        <v>3285</v>
      </c>
      <c r="AS289" s="352">
        <v>0</v>
      </c>
      <c r="AV289" s="352">
        <v>4.9689699999999997</v>
      </c>
      <c r="AW289" s="352" t="s">
        <v>3284</v>
      </c>
    </row>
    <row r="290" spans="1:49">
      <c r="A290" s="352" t="s">
        <v>2363</v>
      </c>
      <c r="B290" s="352" t="s">
        <v>3221</v>
      </c>
      <c r="C290" s="352">
        <v>68</v>
      </c>
      <c r="D290" s="352" t="s">
        <v>3271</v>
      </c>
      <c r="E290" s="352" t="s">
        <v>308</v>
      </c>
      <c r="F290" s="352">
        <v>0.80500000000000005</v>
      </c>
      <c r="L290" s="352">
        <v>22094</v>
      </c>
      <c r="M290" s="352">
        <v>9.7460000000000004</v>
      </c>
      <c r="O290" s="352">
        <v>126.327</v>
      </c>
      <c r="R290" s="352">
        <v>120.3</v>
      </c>
      <c r="S290" s="352" t="s">
        <v>645</v>
      </c>
      <c r="T290" s="352">
        <v>0</v>
      </c>
      <c r="U290" s="352" t="s">
        <v>646</v>
      </c>
      <c r="V290" s="352" t="s">
        <v>673</v>
      </c>
      <c r="X290" s="352" t="s">
        <v>675</v>
      </c>
      <c r="Y290" s="352">
        <v>3</v>
      </c>
      <c r="Z290" s="352">
        <v>412.8</v>
      </c>
      <c r="AA290" s="352">
        <v>464.8</v>
      </c>
      <c r="AB290" s="352">
        <v>52</v>
      </c>
      <c r="AF290" s="352">
        <v>6.0270000000000001</v>
      </c>
      <c r="AJ290" s="352">
        <v>4412</v>
      </c>
      <c r="AQ290" s="352" t="s">
        <v>3286</v>
      </c>
      <c r="AR290" s="352" t="s">
        <v>2493</v>
      </c>
      <c r="AS290" s="352">
        <v>0</v>
      </c>
      <c r="AV290" s="352">
        <v>5.0098735999999997</v>
      </c>
      <c r="AW290" s="352" t="s">
        <v>3284</v>
      </c>
    </row>
    <row r="291" spans="1:49">
      <c r="A291" s="352" t="s">
        <v>2364</v>
      </c>
      <c r="B291" s="352" t="s">
        <v>3221</v>
      </c>
      <c r="C291" s="352">
        <v>69</v>
      </c>
      <c r="D291" s="352" t="s">
        <v>3287</v>
      </c>
      <c r="E291" s="352" t="s">
        <v>437</v>
      </c>
      <c r="F291" s="352">
        <v>0.77500000000000002</v>
      </c>
      <c r="H291" s="352">
        <v>10067</v>
      </c>
      <c r="I291" s="352">
        <v>0.437</v>
      </c>
      <c r="O291" s="352">
        <v>183.97499999999999</v>
      </c>
      <c r="P291" s="352">
        <v>182.60400000000001</v>
      </c>
      <c r="S291" s="352" t="s">
        <v>619</v>
      </c>
      <c r="T291" s="352">
        <v>0</v>
      </c>
      <c r="U291" s="352" t="s">
        <v>620</v>
      </c>
      <c r="V291" s="352" t="s">
        <v>1105</v>
      </c>
      <c r="X291" s="352" t="s">
        <v>1105</v>
      </c>
      <c r="Y291" s="352">
        <v>1</v>
      </c>
      <c r="Z291" s="352">
        <v>13.2</v>
      </c>
      <c r="AA291" s="352">
        <v>38.4</v>
      </c>
      <c r="AB291" s="352">
        <v>25.2</v>
      </c>
      <c r="AC291" s="352">
        <v>1.371</v>
      </c>
      <c r="AG291" s="352">
        <v>6870</v>
      </c>
      <c r="AK291" s="352" t="s">
        <v>1700</v>
      </c>
      <c r="AL291" s="352" t="s">
        <v>1328</v>
      </c>
      <c r="AM291" s="352" t="s">
        <v>1604</v>
      </c>
      <c r="AS291" s="352">
        <v>0</v>
      </c>
      <c r="AT291" s="352">
        <v>0.68264919999999996</v>
      </c>
      <c r="AW291" s="352" t="s">
        <v>3288</v>
      </c>
    </row>
    <row r="292" spans="1:49">
      <c r="A292" s="352" t="s">
        <v>2366</v>
      </c>
      <c r="B292" s="352" t="s">
        <v>3221</v>
      </c>
      <c r="C292" s="352">
        <v>69</v>
      </c>
      <c r="D292" s="352" t="s">
        <v>3287</v>
      </c>
      <c r="E292" s="352" t="s">
        <v>437</v>
      </c>
      <c r="F292" s="352">
        <v>0.77500000000000002</v>
      </c>
      <c r="H292" s="352">
        <v>10055</v>
      </c>
      <c r="I292" s="352">
        <v>0</v>
      </c>
      <c r="O292" s="352">
        <v>184.46</v>
      </c>
      <c r="P292" s="352">
        <v>183.08500000000001</v>
      </c>
      <c r="S292" s="352" t="s">
        <v>619</v>
      </c>
      <c r="T292" s="352">
        <v>0</v>
      </c>
      <c r="U292" s="352" t="s">
        <v>620</v>
      </c>
      <c r="V292" s="352" t="s">
        <v>1105</v>
      </c>
      <c r="X292" s="352" t="s">
        <v>1105</v>
      </c>
      <c r="Y292" s="352">
        <v>2</v>
      </c>
      <c r="Z292" s="352">
        <v>53.5</v>
      </c>
      <c r="AA292" s="352">
        <v>78.599999999999994</v>
      </c>
      <c r="AB292" s="352">
        <v>25.2</v>
      </c>
      <c r="AC292" s="352">
        <v>1.3740000000000001</v>
      </c>
      <c r="AG292" s="352">
        <v>6856</v>
      </c>
      <c r="AK292" s="352" t="s">
        <v>1324</v>
      </c>
      <c r="AL292" s="352" t="s">
        <v>1956</v>
      </c>
      <c r="AM292" s="352" t="s">
        <v>3289</v>
      </c>
      <c r="AS292" s="352">
        <v>1</v>
      </c>
      <c r="AT292" s="352">
        <v>0.68235129999999999</v>
      </c>
      <c r="AW292" s="352" t="s">
        <v>3288</v>
      </c>
    </row>
    <row r="293" spans="1:49">
      <c r="A293" s="352" t="s">
        <v>2369</v>
      </c>
      <c r="B293" s="352" t="s">
        <v>3221</v>
      </c>
      <c r="C293" s="352">
        <v>69</v>
      </c>
      <c r="D293" s="352" t="s">
        <v>3287</v>
      </c>
      <c r="E293" s="352" t="s">
        <v>437</v>
      </c>
      <c r="F293" s="352">
        <v>0.77500000000000002</v>
      </c>
      <c r="G293" s="352" t="s">
        <v>630</v>
      </c>
      <c r="H293" s="352">
        <v>1869</v>
      </c>
      <c r="I293" s="352">
        <v>5.4889999999999999</v>
      </c>
      <c r="N293" s="352">
        <v>8.1748074000000006</v>
      </c>
      <c r="O293" s="352">
        <v>37.103999999999999</v>
      </c>
      <c r="P293" s="352">
        <v>36.826000000000001</v>
      </c>
      <c r="S293" s="352" t="s">
        <v>619</v>
      </c>
      <c r="T293" s="352">
        <v>0</v>
      </c>
      <c r="U293" s="352" t="s">
        <v>620</v>
      </c>
      <c r="V293" s="352" t="s">
        <v>1105</v>
      </c>
      <c r="X293" s="352" t="s">
        <v>1105</v>
      </c>
      <c r="Y293" s="352">
        <v>3</v>
      </c>
      <c r="Z293" s="352">
        <v>83</v>
      </c>
      <c r="AA293" s="352">
        <v>144</v>
      </c>
      <c r="AB293" s="352">
        <v>61</v>
      </c>
      <c r="AC293" s="352">
        <v>0.27800000000000002</v>
      </c>
      <c r="AG293" s="352">
        <v>1283</v>
      </c>
      <c r="AK293" s="352" t="s">
        <v>1327</v>
      </c>
      <c r="AL293" s="352" t="s">
        <v>623</v>
      </c>
      <c r="AM293" s="352" t="s">
        <v>3290</v>
      </c>
      <c r="AS293" s="352">
        <v>0</v>
      </c>
      <c r="AT293" s="352">
        <v>0.68609690000000001</v>
      </c>
      <c r="AW293" s="352" t="s">
        <v>3288</v>
      </c>
    </row>
    <row r="294" spans="1:49">
      <c r="A294" s="352" t="s">
        <v>2371</v>
      </c>
      <c r="B294" s="352" t="s">
        <v>3221</v>
      </c>
      <c r="C294" s="352">
        <v>69</v>
      </c>
      <c r="D294" s="352" t="s">
        <v>3287</v>
      </c>
      <c r="E294" s="352" t="s">
        <v>437</v>
      </c>
      <c r="F294" s="352">
        <v>0.77500000000000002</v>
      </c>
      <c r="G294" s="352" t="s">
        <v>634</v>
      </c>
      <c r="J294" s="352">
        <v>5946</v>
      </c>
      <c r="K294" s="352">
        <v>4.4370000000000003</v>
      </c>
      <c r="N294" s="352">
        <v>69.388320399999998</v>
      </c>
      <c r="O294" s="352">
        <v>168.11699999999999</v>
      </c>
      <c r="Q294" s="352">
        <v>165.452</v>
      </c>
      <c r="S294" s="352" t="s">
        <v>635</v>
      </c>
      <c r="T294" s="352">
        <v>89</v>
      </c>
      <c r="U294" s="352" t="s">
        <v>620</v>
      </c>
      <c r="V294" s="352" t="s">
        <v>1105</v>
      </c>
      <c r="X294" s="352" t="s">
        <v>1105</v>
      </c>
      <c r="Y294" s="352">
        <v>4</v>
      </c>
      <c r="Z294" s="352">
        <v>200.7</v>
      </c>
      <c r="AA294" s="352">
        <v>292.5</v>
      </c>
      <c r="AB294" s="352">
        <v>91.8</v>
      </c>
      <c r="AD294" s="352">
        <v>1.9690000000000001</v>
      </c>
      <c r="AE294" s="352">
        <v>0.69599999999999995</v>
      </c>
      <c r="AH294" s="352">
        <v>7155</v>
      </c>
      <c r="AI294" s="352">
        <v>8347</v>
      </c>
      <c r="AN294" s="352" t="s">
        <v>894</v>
      </c>
      <c r="AO294" s="352" t="s">
        <v>759</v>
      </c>
      <c r="AP294" s="352" t="s">
        <v>3291</v>
      </c>
      <c r="AS294" s="352">
        <v>0</v>
      </c>
      <c r="AU294" s="352">
        <v>1.1901292000000001</v>
      </c>
      <c r="AW294" s="352" t="s">
        <v>3288</v>
      </c>
    </row>
    <row r="295" spans="1:49">
      <c r="A295" s="352" t="s">
        <v>2372</v>
      </c>
      <c r="B295" s="352" t="s">
        <v>3221</v>
      </c>
      <c r="C295" s="352">
        <v>69</v>
      </c>
      <c r="D295" s="352" t="s">
        <v>3287</v>
      </c>
      <c r="E295" s="352" t="s">
        <v>437</v>
      </c>
      <c r="F295" s="352">
        <v>0.77500000000000002</v>
      </c>
      <c r="J295" s="352">
        <v>6388</v>
      </c>
      <c r="K295" s="352">
        <v>-10.89</v>
      </c>
      <c r="O295" s="352">
        <v>182.239</v>
      </c>
      <c r="Q295" s="352">
        <v>179.387</v>
      </c>
      <c r="S295" s="352" t="s">
        <v>635</v>
      </c>
      <c r="T295" s="352">
        <v>89</v>
      </c>
      <c r="U295" s="352" t="s">
        <v>620</v>
      </c>
      <c r="V295" s="352" t="s">
        <v>1105</v>
      </c>
      <c r="X295" s="352" t="s">
        <v>1105</v>
      </c>
      <c r="Y295" s="352">
        <v>5</v>
      </c>
      <c r="Z295" s="352">
        <v>437.8</v>
      </c>
      <c r="AA295" s="352">
        <v>473</v>
      </c>
      <c r="AB295" s="352">
        <v>35.200000000000003</v>
      </c>
      <c r="AD295" s="352">
        <v>2.1040000000000001</v>
      </c>
      <c r="AE295" s="352">
        <v>0.748</v>
      </c>
      <c r="AH295" s="352">
        <v>7488</v>
      </c>
      <c r="AI295" s="352">
        <v>8871</v>
      </c>
      <c r="AN295" s="352" t="s">
        <v>741</v>
      </c>
      <c r="AO295" s="352" t="s">
        <v>742</v>
      </c>
      <c r="AP295" s="352" t="s">
        <v>2512</v>
      </c>
      <c r="AS295" s="352">
        <v>0</v>
      </c>
      <c r="AU295" s="352">
        <v>1.1728308000000001</v>
      </c>
      <c r="AW295" s="352" t="s">
        <v>3288</v>
      </c>
    </row>
    <row r="296" spans="1:49">
      <c r="A296" s="352" t="s">
        <v>2374</v>
      </c>
      <c r="B296" s="352" t="s">
        <v>3221</v>
      </c>
      <c r="C296" s="352">
        <v>69</v>
      </c>
      <c r="D296" s="352" t="s">
        <v>3287</v>
      </c>
      <c r="E296" s="352" t="s">
        <v>437</v>
      </c>
      <c r="F296" s="352">
        <v>0.77500000000000002</v>
      </c>
      <c r="J296" s="352">
        <v>6389</v>
      </c>
      <c r="K296" s="352">
        <v>-11.5</v>
      </c>
      <c r="O296" s="352">
        <v>182.78299999999999</v>
      </c>
      <c r="Q296" s="352">
        <v>179.92500000000001</v>
      </c>
      <c r="S296" s="352" t="s">
        <v>635</v>
      </c>
      <c r="T296" s="352">
        <v>89</v>
      </c>
      <c r="U296" s="352" t="s">
        <v>620</v>
      </c>
      <c r="V296" s="352" t="s">
        <v>1105</v>
      </c>
      <c r="X296" s="352" t="s">
        <v>1105</v>
      </c>
      <c r="Y296" s="352">
        <v>6</v>
      </c>
      <c r="Z296" s="352">
        <v>488.1</v>
      </c>
      <c r="AA296" s="352">
        <v>523.29999999999995</v>
      </c>
      <c r="AB296" s="352">
        <v>35.200000000000003</v>
      </c>
      <c r="AD296" s="352">
        <v>2.109</v>
      </c>
      <c r="AE296" s="352">
        <v>0.749</v>
      </c>
      <c r="AH296" s="352">
        <v>7487</v>
      </c>
      <c r="AI296" s="352">
        <v>8865</v>
      </c>
      <c r="AN296" s="352" t="s">
        <v>717</v>
      </c>
      <c r="AO296" s="352" t="s">
        <v>742</v>
      </c>
      <c r="AP296" s="352" t="s">
        <v>1126</v>
      </c>
      <c r="AS296" s="352">
        <v>1</v>
      </c>
      <c r="AU296" s="352">
        <v>1.1721250000000001</v>
      </c>
      <c r="AW296" s="352" t="s">
        <v>3288</v>
      </c>
    </row>
    <row r="297" spans="1:49">
      <c r="A297" s="352" t="s">
        <v>2375</v>
      </c>
      <c r="B297" s="352" t="s">
        <v>3221</v>
      </c>
      <c r="C297" s="352">
        <v>70</v>
      </c>
      <c r="D297" s="352" t="s">
        <v>3287</v>
      </c>
      <c r="E297" s="352" t="s">
        <v>437</v>
      </c>
      <c r="F297" s="352">
        <v>0.77500000000000002</v>
      </c>
      <c r="L297" s="352">
        <v>22310</v>
      </c>
      <c r="M297" s="352">
        <v>9.6</v>
      </c>
      <c r="O297" s="352">
        <v>129.61500000000001</v>
      </c>
      <c r="R297" s="352">
        <v>123.432</v>
      </c>
      <c r="S297" s="352" t="s">
        <v>645</v>
      </c>
      <c r="T297" s="352">
        <v>0</v>
      </c>
      <c r="U297" s="352" t="s">
        <v>646</v>
      </c>
      <c r="V297" s="352" t="s">
        <v>673</v>
      </c>
      <c r="X297" s="352" t="s">
        <v>675</v>
      </c>
      <c r="Y297" s="352">
        <v>1</v>
      </c>
      <c r="Z297" s="352">
        <v>29.7</v>
      </c>
      <c r="AA297" s="352">
        <v>83.2</v>
      </c>
      <c r="AB297" s="352">
        <v>53.5</v>
      </c>
      <c r="AF297" s="352">
        <v>6.1829999999999998</v>
      </c>
      <c r="AJ297" s="352">
        <v>4456</v>
      </c>
      <c r="AQ297" s="352" t="s">
        <v>956</v>
      </c>
      <c r="AR297" s="352" t="s">
        <v>3292</v>
      </c>
      <c r="AS297" s="352">
        <v>1</v>
      </c>
      <c r="AV297" s="352">
        <v>5.0093623999999997</v>
      </c>
      <c r="AW297" s="352" t="s">
        <v>3293</v>
      </c>
    </row>
    <row r="298" spans="1:49">
      <c r="A298" s="352" t="s">
        <v>2377</v>
      </c>
      <c r="B298" s="352" t="s">
        <v>3221</v>
      </c>
      <c r="C298" s="352">
        <v>70</v>
      </c>
      <c r="D298" s="352" t="s">
        <v>3287</v>
      </c>
      <c r="E298" s="352" t="s">
        <v>437</v>
      </c>
      <c r="F298" s="352">
        <v>0.77500000000000002</v>
      </c>
      <c r="G298" s="352" t="s">
        <v>764</v>
      </c>
      <c r="L298" s="352">
        <v>1679</v>
      </c>
      <c r="M298" s="352">
        <v>1.0489999999999999</v>
      </c>
      <c r="O298" s="352">
        <v>3.1549999999999998</v>
      </c>
      <c r="R298" s="352">
        <v>3.0059999999999998</v>
      </c>
      <c r="S298" s="352" t="s">
        <v>645</v>
      </c>
      <c r="T298" s="352">
        <v>0</v>
      </c>
      <c r="U298" s="352" t="s">
        <v>646</v>
      </c>
      <c r="V298" s="352" t="s">
        <v>673</v>
      </c>
      <c r="X298" s="352" t="s">
        <v>675</v>
      </c>
      <c r="Y298" s="352">
        <v>2</v>
      </c>
      <c r="Z298" s="352">
        <v>233.5</v>
      </c>
      <c r="AA298" s="352">
        <v>260.2</v>
      </c>
      <c r="AB298" s="352">
        <v>26.8</v>
      </c>
      <c r="AF298" s="352">
        <v>0.14899999999999999</v>
      </c>
      <c r="AJ298" s="352">
        <v>339</v>
      </c>
      <c r="AQ298" s="352" t="s">
        <v>1358</v>
      </c>
      <c r="AR298" s="352" t="s">
        <v>3294</v>
      </c>
      <c r="AS298" s="352">
        <v>0</v>
      </c>
      <c r="AV298" s="352">
        <v>4.9704350000000002</v>
      </c>
      <c r="AW298" s="352" t="s">
        <v>3293</v>
      </c>
    </row>
    <row r="299" spans="1:49">
      <c r="A299" s="352" t="s">
        <v>2380</v>
      </c>
      <c r="B299" s="352" t="s">
        <v>3221</v>
      </c>
      <c r="C299" s="352">
        <v>70</v>
      </c>
      <c r="D299" s="352" t="s">
        <v>3287</v>
      </c>
      <c r="E299" s="352" t="s">
        <v>437</v>
      </c>
      <c r="F299" s="352">
        <v>0.77500000000000002</v>
      </c>
      <c r="L299" s="352">
        <v>22126</v>
      </c>
      <c r="M299" s="352">
        <v>9.7759999999999998</v>
      </c>
      <c r="O299" s="352">
        <v>126.40600000000001</v>
      </c>
      <c r="R299" s="352">
        <v>120.375</v>
      </c>
      <c r="S299" s="352" t="s">
        <v>645</v>
      </c>
      <c r="T299" s="352">
        <v>0</v>
      </c>
      <c r="U299" s="352" t="s">
        <v>646</v>
      </c>
      <c r="V299" s="352" t="s">
        <v>673</v>
      </c>
      <c r="X299" s="352" t="s">
        <v>675</v>
      </c>
      <c r="Y299" s="352">
        <v>3</v>
      </c>
      <c r="Z299" s="352">
        <v>412.8</v>
      </c>
      <c r="AA299" s="352">
        <v>464.8</v>
      </c>
      <c r="AB299" s="352">
        <v>52</v>
      </c>
      <c r="AF299" s="352">
        <v>6.0309999999999997</v>
      </c>
      <c r="AJ299" s="352">
        <v>4417</v>
      </c>
      <c r="AQ299" s="352" t="s">
        <v>2176</v>
      </c>
      <c r="AR299" s="352" t="s">
        <v>3295</v>
      </c>
      <c r="AS299" s="352">
        <v>0</v>
      </c>
      <c r="AV299" s="352">
        <v>5.0101630000000004</v>
      </c>
      <c r="AW299" s="352" t="s">
        <v>3293</v>
      </c>
    </row>
    <row r="300" spans="1:49">
      <c r="A300" s="352" t="s">
        <v>2382</v>
      </c>
      <c r="B300" s="352" t="s">
        <v>3221</v>
      </c>
      <c r="C300" s="352">
        <v>71</v>
      </c>
      <c r="D300" s="352" t="s">
        <v>3296</v>
      </c>
      <c r="E300" s="352" t="s">
        <v>438</v>
      </c>
      <c r="F300" s="352">
        <v>0.81899999999999995</v>
      </c>
      <c r="H300" s="352">
        <v>10057</v>
      </c>
      <c r="I300" s="352">
        <v>0.44600000000000001</v>
      </c>
      <c r="O300" s="352">
        <v>183.68199999999999</v>
      </c>
      <c r="P300" s="352">
        <v>182.31299999999999</v>
      </c>
      <c r="S300" s="352" t="s">
        <v>619</v>
      </c>
      <c r="T300" s="352">
        <v>0</v>
      </c>
      <c r="U300" s="352" t="s">
        <v>620</v>
      </c>
      <c r="V300" s="352" t="s">
        <v>1105</v>
      </c>
      <c r="X300" s="352" t="s">
        <v>1105</v>
      </c>
      <c r="Y300" s="352">
        <v>1</v>
      </c>
      <c r="Z300" s="352">
        <v>13.2</v>
      </c>
      <c r="AA300" s="352">
        <v>38.4</v>
      </c>
      <c r="AB300" s="352">
        <v>25.2</v>
      </c>
      <c r="AC300" s="352">
        <v>1.369</v>
      </c>
      <c r="AG300" s="352">
        <v>6862</v>
      </c>
      <c r="AK300" s="352" t="s">
        <v>1247</v>
      </c>
      <c r="AL300" s="352" t="s">
        <v>1328</v>
      </c>
      <c r="AM300" s="352" t="s">
        <v>3297</v>
      </c>
      <c r="AS300" s="352">
        <v>0</v>
      </c>
      <c r="AT300" s="352">
        <v>0.68264080000000005</v>
      </c>
      <c r="AW300" s="352" t="s">
        <v>3298</v>
      </c>
    </row>
    <row r="301" spans="1:49">
      <c r="A301" s="352" t="s">
        <v>2384</v>
      </c>
      <c r="B301" s="352" t="s">
        <v>3221</v>
      </c>
      <c r="C301" s="352">
        <v>71</v>
      </c>
      <c r="D301" s="352" t="s">
        <v>3296</v>
      </c>
      <c r="E301" s="352" t="s">
        <v>438</v>
      </c>
      <c r="F301" s="352">
        <v>0.81899999999999995</v>
      </c>
      <c r="H301" s="352">
        <v>10052</v>
      </c>
      <c r="I301" s="352">
        <v>0</v>
      </c>
      <c r="O301" s="352">
        <v>184.458</v>
      </c>
      <c r="P301" s="352">
        <v>183.084</v>
      </c>
      <c r="S301" s="352" t="s">
        <v>619</v>
      </c>
      <c r="T301" s="352">
        <v>0</v>
      </c>
      <c r="U301" s="352" t="s">
        <v>620</v>
      </c>
      <c r="V301" s="352" t="s">
        <v>1105</v>
      </c>
      <c r="X301" s="352" t="s">
        <v>1105</v>
      </c>
      <c r="Y301" s="352">
        <v>2</v>
      </c>
      <c r="Z301" s="352">
        <v>53.5</v>
      </c>
      <c r="AA301" s="352">
        <v>78.599999999999994</v>
      </c>
      <c r="AB301" s="352">
        <v>25.2</v>
      </c>
      <c r="AC301" s="352">
        <v>1.3740000000000001</v>
      </c>
      <c r="AG301" s="352">
        <v>6855</v>
      </c>
      <c r="AK301" s="352" t="s">
        <v>1948</v>
      </c>
      <c r="AL301" s="352" t="s">
        <v>1956</v>
      </c>
      <c r="AM301" s="352" t="s">
        <v>3299</v>
      </c>
      <c r="AS301" s="352">
        <v>1</v>
      </c>
      <c r="AT301" s="352">
        <v>0.68233679999999997</v>
      </c>
      <c r="AW301" s="352" t="s">
        <v>3298</v>
      </c>
    </row>
    <row r="302" spans="1:49">
      <c r="A302" s="352" t="s">
        <v>2387</v>
      </c>
      <c r="B302" s="352" t="s">
        <v>3221</v>
      </c>
      <c r="C302" s="352">
        <v>71</v>
      </c>
      <c r="D302" s="352" t="s">
        <v>3296</v>
      </c>
      <c r="E302" s="352" t="s">
        <v>438</v>
      </c>
      <c r="F302" s="352">
        <v>0.81899999999999995</v>
      </c>
      <c r="G302" s="352" t="s">
        <v>630</v>
      </c>
      <c r="H302" s="352">
        <v>1727</v>
      </c>
      <c r="I302" s="352">
        <v>8.3390000000000004</v>
      </c>
      <c r="N302" s="352">
        <v>7.1733868000000003</v>
      </c>
      <c r="O302" s="352">
        <v>34.406999999999996</v>
      </c>
      <c r="P302" s="352">
        <v>34.148000000000003</v>
      </c>
      <c r="S302" s="352" t="s">
        <v>619</v>
      </c>
      <c r="T302" s="352">
        <v>0</v>
      </c>
      <c r="U302" s="352" t="s">
        <v>620</v>
      </c>
      <c r="V302" s="352" t="s">
        <v>1105</v>
      </c>
      <c r="X302" s="352" t="s">
        <v>1105</v>
      </c>
      <c r="Y302" s="352">
        <v>3</v>
      </c>
      <c r="Z302" s="352">
        <v>83</v>
      </c>
      <c r="AA302" s="352">
        <v>143.4</v>
      </c>
      <c r="AB302" s="352">
        <v>60.4</v>
      </c>
      <c r="AC302" s="352">
        <v>0.25800000000000001</v>
      </c>
      <c r="AG302" s="352">
        <v>1189</v>
      </c>
      <c r="AK302" s="352" t="s">
        <v>1955</v>
      </c>
      <c r="AL302" s="352" t="s">
        <v>1299</v>
      </c>
      <c r="AM302" s="352" t="s">
        <v>3300</v>
      </c>
      <c r="AS302" s="352">
        <v>0</v>
      </c>
      <c r="AT302" s="352">
        <v>0.6880269</v>
      </c>
      <c r="AW302" s="352" t="s">
        <v>3298</v>
      </c>
    </row>
    <row r="303" spans="1:49">
      <c r="A303" s="352" t="s">
        <v>2388</v>
      </c>
      <c r="B303" s="352" t="s">
        <v>3221</v>
      </c>
      <c r="C303" s="352">
        <v>71</v>
      </c>
      <c r="D303" s="352" t="s">
        <v>3296</v>
      </c>
      <c r="E303" s="352" t="s">
        <v>438</v>
      </c>
      <c r="F303" s="352">
        <v>0.81899999999999995</v>
      </c>
      <c r="G303" s="352" t="s">
        <v>634</v>
      </c>
      <c r="J303" s="352">
        <v>4722</v>
      </c>
      <c r="K303" s="352">
        <v>8.3529999999999998</v>
      </c>
      <c r="N303" s="352">
        <v>51.017665100000002</v>
      </c>
      <c r="O303" s="352">
        <v>130.626</v>
      </c>
      <c r="Q303" s="352">
        <v>128.55000000000001</v>
      </c>
      <c r="S303" s="352" t="s">
        <v>635</v>
      </c>
      <c r="T303" s="352">
        <v>89</v>
      </c>
      <c r="U303" s="352" t="s">
        <v>620</v>
      </c>
      <c r="V303" s="352" t="s">
        <v>1105</v>
      </c>
      <c r="X303" s="352" t="s">
        <v>1105</v>
      </c>
      <c r="Y303" s="352">
        <v>4</v>
      </c>
      <c r="Z303" s="352">
        <v>201.9</v>
      </c>
      <c r="AA303" s="352">
        <v>290</v>
      </c>
      <c r="AB303" s="352">
        <v>88.1</v>
      </c>
      <c r="AD303" s="352">
        <v>1.536</v>
      </c>
      <c r="AE303" s="352">
        <v>0.54100000000000004</v>
      </c>
      <c r="AH303" s="352">
        <v>5692</v>
      </c>
      <c r="AI303" s="352">
        <v>6631</v>
      </c>
      <c r="AN303" s="352" t="s">
        <v>639</v>
      </c>
      <c r="AO303" s="352" t="s">
        <v>1943</v>
      </c>
      <c r="AP303" s="352" t="s">
        <v>3301</v>
      </c>
      <c r="AS303" s="352">
        <v>0</v>
      </c>
      <c r="AU303" s="352">
        <v>1.194502</v>
      </c>
      <c r="AW303" s="352" t="s">
        <v>3298</v>
      </c>
    </row>
    <row r="304" spans="1:49">
      <c r="A304" s="352" t="s">
        <v>2389</v>
      </c>
      <c r="B304" s="352" t="s">
        <v>3221</v>
      </c>
      <c r="C304" s="352">
        <v>71</v>
      </c>
      <c r="D304" s="352" t="s">
        <v>3296</v>
      </c>
      <c r="E304" s="352" t="s">
        <v>438</v>
      </c>
      <c r="F304" s="352">
        <v>0.81899999999999995</v>
      </c>
      <c r="J304" s="352">
        <v>6400</v>
      </c>
      <c r="K304" s="352">
        <v>-10.848000000000001</v>
      </c>
      <c r="O304" s="352">
        <v>182.45500000000001</v>
      </c>
      <c r="Q304" s="352">
        <v>179.6</v>
      </c>
      <c r="S304" s="352" t="s">
        <v>635</v>
      </c>
      <c r="T304" s="352">
        <v>89</v>
      </c>
      <c r="U304" s="352" t="s">
        <v>620</v>
      </c>
      <c r="V304" s="352" t="s">
        <v>1105</v>
      </c>
      <c r="X304" s="352" t="s">
        <v>1105</v>
      </c>
      <c r="Y304" s="352">
        <v>5</v>
      </c>
      <c r="Z304" s="352">
        <v>438.4</v>
      </c>
      <c r="AA304" s="352">
        <v>473</v>
      </c>
      <c r="AB304" s="352">
        <v>34.6</v>
      </c>
      <c r="AD304" s="352">
        <v>2.1070000000000002</v>
      </c>
      <c r="AE304" s="352">
        <v>0.749</v>
      </c>
      <c r="AH304" s="352">
        <v>7504</v>
      </c>
      <c r="AI304" s="352">
        <v>8889</v>
      </c>
      <c r="AN304" s="352" t="s">
        <v>639</v>
      </c>
      <c r="AO304" s="352" t="s">
        <v>1585</v>
      </c>
      <c r="AP304" s="352" t="s">
        <v>1120</v>
      </c>
      <c r="AS304" s="352">
        <v>0</v>
      </c>
      <c r="AU304" s="352">
        <v>1.1729251999999999</v>
      </c>
      <c r="AW304" s="352" t="s">
        <v>3298</v>
      </c>
    </row>
    <row r="305" spans="1:49">
      <c r="A305" s="352" t="s">
        <v>2390</v>
      </c>
      <c r="B305" s="352" t="s">
        <v>3221</v>
      </c>
      <c r="C305" s="352">
        <v>71</v>
      </c>
      <c r="D305" s="352" t="s">
        <v>3296</v>
      </c>
      <c r="E305" s="352" t="s">
        <v>438</v>
      </c>
      <c r="F305" s="352">
        <v>0.81899999999999995</v>
      </c>
      <c r="J305" s="352">
        <v>6399</v>
      </c>
      <c r="K305" s="352">
        <v>-11.5</v>
      </c>
      <c r="O305" s="352">
        <v>182.821</v>
      </c>
      <c r="Q305" s="352">
        <v>179.96199999999999</v>
      </c>
      <c r="S305" s="352" t="s">
        <v>635</v>
      </c>
      <c r="T305" s="352">
        <v>89</v>
      </c>
      <c r="U305" s="352" t="s">
        <v>620</v>
      </c>
      <c r="V305" s="352" t="s">
        <v>1105</v>
      </c>
      <c r="X305" s="352" t="s">
        <v>1105</v>
      </c>
      <c r="Y305" s="352">
        <v>6</v>
      </c>
      <c r="Z305" s="352">
        <v>488.1</v>
      </c>
      <c r="AA305" s="352">
        <v>523.29999999999995</v>
      </c>
      <c r="AB305" s="352">
        <v>35.200000000000003</v>
      </c>
      <c r="AD305" s="352">
        <v>2.109</v>
      </c>
      <c r="AE305" s="352">
        <v>0.749</v>
      </c>
      <c r="AH305" s="352">
        <v>7499</v>
      </c>
      <c r="AI305" s="352">
        <v>8881</v>
      </c>
      <c r="AN305" s="352" t="s">
        <v>719</v>
      </c>
      <c r="AO305" s="352" t="s">
        <v>1945</v>
      </c>
      <c r="AP305" s="352" t="s">
        <v>2514</v>
      </c>
      <c r="AS305" s="352">
        <v>1</v>
      </c>
      <c r="AU305" s="352">
        <v>1.1721691000000001</v>
      </c>
      <c r="AW305" s="352" t="s">
        <v>3298</v>
      </c>
    </row>
    <row r="306" spans="1:49">
      <c r="A306" s="352" t="s">
        <v>2391</v>
      </c>
      <c r="B306" s="352" t="s">
        <v>3221</v>
      </c>
      <c r="C306" s="352">
        <v>72</v>
      </c>
      <c r="D306" s="352" t="s">
        <v>3296</v>
      </c>
      <c r="E306" s="352" t="s">
        <v>438</v>
      </c>
      <c r="F306" s="352">
        <v>0.81899999999999995</v>
      </c>
      <c r="L306" s="352">
        <v>22283</v>
      </c>
      <c r="M306" s="352">
        <v>9.6</v>
      </c>
      <c r="O306" s="352">
        <v>129.55799999999999</v>
      </c>
      <c r="R306" s="352">
        <v>123.378</v>
      </c>
      <c r="S306" s="352" t="s">
        <v>645</v>
      </c>
      <c r="T306" s="352">
        <v>0</v>
      </c>
      <c r="U306" s="352" t="s">
        <v>646</v>
      </c>
      <c r="V306" s="352" t="s">
        <v>673</v>
      </c>
      <c r="X306" s="352" t="s">
        <v>675</v>
      </c>
      <c r="Y306" s="352">
        <v>1</v>
      </c>
      <c r="Z306" s="352">
        <v>29.7</v>
      </c>
      <c r="AA306" s="352">
        <v>83.2</v>
      </c>
      <c r="AB306" s="352">
        <v>53.5</v>
      </c>
      <c r="AF306" s="352">
        <v>6.18</v>
      </c>
      <c r="AJ306" s="352">
        <v>4451</v>
      </c>
      <c r="AQ306" s="352" t="s">
        <v>3302</v>
      </c>
      <c r="AR306" s="352" t="s">
        <v>3303</v>
      </c>
      <c r="AS306" s="352">
        <v>1</v>
      </c>
      <c r="AV306" s="352">
        <v>5.0091098000000001</v>
      </c>
      <c r="AW306" s="352" t="s">
        <v>3304</v>
      </c>
    </row>
    <row r="307" spans="1:49">
      <c r="A307" s="352" t="s">
        <v>2392</v>
      </c>
      <c r="B307" s="352" t="s">
        <v>3221</v>
      </c>
      <c r="C307" s="352">
        <v>72</v>
      </c>
      <c r="D307" s="352" t="s">
        <v>3296</v>
      </c>
      <c r="E307" s="352" t="s">
        <v>438</v>
      </c>
      <c r="F307" s="352">
        <v>0.81899999999999995</v>
      </c>
      <c r="G307" s="352" t="s">
        <v>764</v>
      </c>
      <c r="L307" s="352">
        <v>3646</v>
      </c>
      <c r="M307" s="352">
        <v>1.897</v>
      </c>
      <c r="O307" s="352">
        <v>6.0469999999999997</v>
      </c>
      <c r="R307" s="352">
        <v>5.7610000000000001</v>
      </c>
      <c r="S307" s="352" t="s">
        <v>645</v>
      </c>
      <c r="T307" s="352">
        <v>0</v>
      </c>
      <c r="U307" s="352" t="s">
        <v>646</v>
      </c>
      <c r="V307" s="352" t="s">
        <v>673</v>
      </c>
      <c r="X307" s="352" t="s">
        <v>675</v>
      </c>
      <c r="Y307" s="352">
        <v>2</v>
      </c>
      <c r="Z307" s="352">
        <v>233.5</v>
      </c>
      <c r="AA307" s="352">
        <v>262.5</v>
      </c>
      <c r="AB307" s="352">
        <v>29.1</v>
      </c>
      <c r="AF307" s="352">
        <v>0.28699999999999998</v>
      </c>
      <c r="AJ307" s="352">
        <v>736</v>
      </c>
      <c r="AQ307" s="352" t="s">
        <v>1690</v>
      </c>
      <c r="AR307" s="352" t="s">
        <v>1909</v>
      </c>
      <c r="AS307" s="352">
        <v>0</v>
      </c>
      <c r="AV307" s="352">
        <v>4.9740460999999998</v>
      </c>
      <c r="AW307" s="352" t="s">
        <v>3304</v>
      </c>
    </row>
    <row r="308" spans="1:49">
      <c r="A308" s="352" t="s">
        <v>2396</v>
      </c>
      <c r="B308" s="352" t="s">
        <v>3221</v>
      </c>
      <c r="C308" s="352">
        <v>72</v>
      </c>
      <c r="D308" s="352" t="s">
        <v>3296</v>
      </c>
      <c r="E308" s="352" t="s">
        <v>438</v>
      </c>
      <c r="F308" s="352">
        <v>0.81899999999999995</v>
      </c>
      <c r="L308" s="352">
        <v>22130</v>
      </c>
      <c r="M308" s="352">
        <v>9.7550000000000008</v>
      </c>
      <c r="O308" s="352">
        <v>126.79600000000001</v>
      </c>
      <c r="R308" s="352">
        <v>120.747</v>
      </c>
      <c r="S308" s="352" t="s">
        <v>645</v>
      </c>
      <c r="T308" s="352">
        <v>0</v>
      </c>
      <c r="U308" s="352" t="s">
        <v>646</v>
      </c>
      <c r="V308" s="352" t="s">
        <v>673</v>
      </c>
      <c r="X308" s="352" t="s">
        <v>675</v>
      </c>
      <c r="Y308" s="352">
        <v>3</v>
      </c>
      <c r="Z308" s="352">
        <v>412.8</v>
      </c>
      <c r="AA308" s="352">
        <v>464.8</v>
      </c>
      <c r="AB308" s="352">
        <v>52</v>
      </c>
      <c r="AF308" s="352">
        <v>6.0490000000000004</v>
      </c>
      <c r="AJ308" s="352">
        <v>4419</v>
      </c>
      <c r="AQ308" s="352" t="s">
        <v>859</v>
      </c>
      <c r="AR308" s="352" t="s">
        <v>3119</v>
      </c>
      <c r="AS308" s="352">
        <v>0</v>
      </c>
      <c r="AV308" s="352">
        <v>5.0098159999999998</v>
      </c>
      <c r="AW308" s="352" t="s">
        <v>3304</v>
      </c>
    </row>
    <row r="309" spans="1:49">
      <c r="A309" s="352" t="s">
        <v>2398</v>
      </c>
      <c r="B309" s="352" t="s">
        <v>3221</v>
      </c>
      <c r="C309" s="352">
        <v>73</v>
      </c>
      <c r="D309" s="352" t="s">
        <v>3305</v>
      </c>
      <c r="E309" s="352" t="s">
        <v>439</v>
      </c>
      <c r="F309" s="352">
        <v>0.86699999999999999</v>
      </c>
      <c r="H309" s="352">
        <v>10080</v>
      </c>
      <c r="I309" s="352">
        <v>0.47499999999999998</v>
      </c>
      <c r="O309" s="352">
        <v>184.36699999999999</v>
      </c>
      <c r="P309" s="352">
        <v>182.99299999999999</v>
      </c>
      <c r="S309" s="352" t="s">
        <v>619</v>
      </c>
      <c r="T309" s="352">
        <v>0</v>
      </c>
      <c r="U309" s="352" t="s">
        <v>620</v>
      </c>
      <c r="V309" s="352" t="s">
        <v>1105</v>
      </c>
      <c r="X309" s="352" t="s">
        <v>1105</v>
      </c>
      <c r="Y309" s="352">
        <v>1</v>
      </c>
      <c r="Z309" s="352">
        <v>13.2</v>
      </c>
      <c r="AA309" s="352">
        <v>38.4</v>
      </c>
      <c r="AB309" s="352">
        <v>25.2</v>
      </c>
      <c r="AC309" s="352">
        <v>1.3740000000000001</v>
      </c>
      <c r="AG309" s="352">
        <v>6879</v>
      </c>
      <c r="AK309" s="352" t="s">
        <v>1247</v>
      </c>
      <c r="AL309" s="352" t="s">
        <v>1344</v>
      </c>
      <c r="AM309" s="352" t="s">
        <v>3306</v>
      </c>
      <c r="AS309" s="352">
        <v>0</v>
      </c>
      <c r="AT309" s="352">
        <v>0.68265849999999995</v>
      </c>
      <c r="AW309" s="352" t="s">
        <v>3307</v>
      </c>
    </row>
    <row r="310" spans="1:49">
      <c r="A310" s="352" t="s">
        <v>2400</v>
      </c>
      <c r="B310" s="352" t="s">
        <v>3221</v>
      </c>
      <c r="C310" s="352">
        <v>73</v>
      </c>
      <c r="D310" s="352" t="s">
        <v>3305</v>
      </c>
      <c r="E310" s="352" t="s">
        <v>439</v>
      </c>
      <c r="F310" s="352">
        <v>0.86699999999999999</v>
      </c>
      <c r="H310" s="352">
        <v>10068</v>
      </c>
      <c r="I310" s="352">
        <v>0</v>
      </c>
      <c r="O310" s="352">
        <v>184.58</v>
      </c>
      <c r="P310" s="352">
        <v>183.20500000000001</v>
      </c>
      <c r="S310" s="352" t="s">
        <v>619</v>
      </c>
      <c r="T310" s="352">
        <v>0</v>
      </c>
      <c r="U310" s="352" t="s">
        <v>620</v>
      </c>
      <c r="V310" s="352" t="s">
        <v>1105</v>
      </c>
      <c r="X310" s="352" t="s">
        <v>1105</v>
      </c>
      <c r="Y310" s="352">
        <v>2</v>
      </c>
      <c r="Z310" s="352">
        <v>53.5</v>
      </c>
      <c r="AA310" s="352">
        <v>78.599999999999994</v>
      </c>
      <c r="AB310" s="352">
        <v>25.2</v>
      </c>
      <c r="AC310" s="352">
        <v>1.375</v>
      </c>
      <c r="AG310" s="352">
        <v>6866</v>
      </c>
      <c r="AK310" s="352" t="s">
        <v>1948</v>
      </c>
      <c r="AL310" s="352" t="s">
        <v>1956</v>
      </c>
      <c r="AM310" s="352" t="s">
        <v>3299</v>
      </c>
      <c r="AS310" s="352">
        <v>1</v>
      </c>
      <c r="AT310" s="352">
        <v>0.68233469999999996</v>
      </c>
      <c r="AW310" s="352" t="s">
        <v>3307</v>
      </c>
    </row>
    <row r="311" spans="1:49">
      <c r="A311" s="352" t="s">
        <v>2403</v>
      </c>
      <c r="B311" s="352" t="s">
        <v>3221</v>
      </c>
      <c r="C311" s="352">
        <v>73</v>
      </c>
      <c r="D311" s="352" t="s">
        <v>3305</v>
      </c>
      <c r="E311" s="352" t="s">
        <v>439</v>
      </c>
      <c r="F311" s="352">
        <v>0.86699999999999999</v>
      </c>
      <c r="G311" s="352" t="s">
        <v>630</v>
      </c>
      <c r="H311" s="352">
        <v>1044</v>
      </c>
      <c r="I311" s="352">
        <v>10.502000000000001</v>
      </c>
      <c r="N311" s="352">
        <v>4.0798626999999996</v>
      </c>
      <c r="O311" s="352">
        <v>20.716000000000001</v>
      </c>
      <c r="P311" s="352">
        <v>20.56</v>
      </c>
      <c r="S311" s="352" t="s">
        <v>619</v>
      </c>
      <c r="T311" s="352">
        <v>0</v>
      </c>
      <c r="U311" s="352" t="s">
        <v>620</v>
      </c>
      <c r="V311" s="352" t="s">
        <v>1105</v>
      </c>
      <c r="X311" s="352" t="s">
        <v>1105</v>
      </c>
      <c r="Y311" s="352">
        <v>3</v>
      </c>
      <c r="Z311" s="352">
        <v>83.7</v>
      </c>
      <c r="AA311" s="352">
        <v>140.30000000000001</v>
      </c>
      <c r="AB311" s="352">
        <v>56.6</v>
      </c>
      <c r="AC311" s="352">
        <v>0.156</v>
      </c>
      <c r="AG311" s="352">
        <v>720</v>
      </c>
      <c r="AK311" s="352" t="s">
        <v>1955</v>
      </c>
      <c r="AL311" s="352" t="s">
        <v>1299</v>
      </c>
      <c r="AM311" s="352" t="s">
        <v>3308</v>
      </c>
      <c r="AS311" s="352">
        <v>0</v>
      </c>
      <c r="AT311" s="352">
        <v>0.68950069999999997</v>
      </c>
      <c r="AW311" s="352" t="s">
        <v>3307</v>
      </c>
    </row>
    <row r="312" spans="1:49">
      <c r="A312" s="352" t="s">
        <v>2405</v>
      </c>
      <c r="B312" s="352" t="s">
        <v>3221</v>
      </c>
      <c r="C312" s="352">
        <v>73</v>
      </c>
      <c r="D312" s="352" t="s">
        <v>3305</v>
      </c>
      <c r="E312" s="352" t="s">
        <v>439</v>
      </c>
      <c r="F312" s="352">
        <v>0.86699999999999999</v>
      </c>
      <c r="G312" s="352" t="s">
        <v>634</v>
      </c>
      <c r="J312" s="352">
        <v>3200</v>
      </c>
      <c r="K312" s="352">
        <v>3.51</v>
      </c>
      <c r="N312" s="352">
        <v>31.714388100000001</v>
      </c>
      <c r="O312" s="352">
        <v>85.960999999999999</v>
      </c>
      <c r="Q312" s="352">
        <v>84.599000000000004</v>
      </c>
      <c r="S312" s="352" t="s">
        <v>635</v>
      </c>
      <c r="T312" s="352">
        <v>89</v>
      </c>
      <c r="U312" s="352" t="s">
        <v>620</v>
      </c>
      <c r="V312" s="352" t="s">
        <v>1105</v>
      </c>
      <c r="X312" s="352" t="s">
        <v>1105</v>
      </c>
      <c r="Y312" s="352">
        <v>4</v>
      </c>
      <c r="Z312" s="352">
        <v>203.2</v>
      </c>
      <c r="AA312" s="352">
        <v>286.8</v>
      </c>
      <c r="AB312" s="352">
        <v>83.7</v>
      </c>
      <c r="AD312" s="352">
        <v>1.006</v>
      </c>
      <c r="AE312" s="352">
        <v>0.35599999999999998</v>
      </c>
      <c r="AH312" s="352">
        <v>3834</v>
      </c>
      <c r="AI312" s="352">
        <v>4496</v>
      </c>
      <c r="AN312" s="352" t="s">
        <v>1129</v>
      </c>
      <c r="AO312" s="352" t="s">
        <v>1972</v>
      </c>
      <c r="AP312" s="352" t="s">
        <v>3309</v>
      </c>
      <c r="AS312" s="352">
        <v>0</v>
      </c>
      <c r="AU312" s="352">
        <v>1.189273</v>
      </c>
      <c r="AW312" s="352" t="s">
        <v>3307</v>
      </c>
    </row>
    <row r="313" spans="1:49">
      <c r="A313" s="352" t="s">
        <v>2406</v>
      </c>
      <c r="B313" s="352" t="s">
        <v>3221</v>
      </c>
      <c r="C313" s="352">
        <v>73</v>
      </c>
      <c r="D313" s="352" t="s">
        <v>3305</v>
      </c>
      <c r="E313" s="352" t="s">
        <v>439</v>
      </c>
      <c r="F313" s="352">
        <v>0.86699999999999999</v>
      </c>
      <c r="J313" s="352">
        <v>6418</v>
      </c>
      <c r="K313" s="352">
        <v>-10.741</v>
      </c>
      <c r="O313" s="352">
        <v>182.762</v>
      </c>
      <c r="Q313" s="352">
        <v>179.90100000000001</v>
      </c>
      <c r="S313" s="352" t="s">
        <v>635</v>
      </c>
      <c r="T313" s="352">
        <v>89</v>
      </c>
      <c r="U313" s="352" t="s">
        <v>620</v>
      </c>
      <c r="V313" s="352" t="s">
        <v>1105</v>
      </c>
      <c r="X313" s="352" t="s">
        <v>1105</v>
      </c>
      <c r="Y313" s="352">
        <v>5</v>
      </c>
      <c r="Z313" s="352">
        <v>437.8</v>
      </c>
      <c r="AA313" s="352">
        <v>473</v>
      </c>
      <c r="AB313" s="352">
        <v>35.200000000000003</v>
      </c>
      <c r="AD313" s="352">
        <v>2.1110000000000002</v>
      </c>
      <c r="AE313" s="352">
        <v>0.75</v>
      </c>
      <c r="AH313" s="352">
        <v>7526</v>
      </c>
      <c r="AI313" s="352">
        <v>8915</v>
      </c>
      <c r="AN313" s="352" t="s">
        <v>721</v>
      </c>
      <c r="AO313" s="352" t="s">
        <v>643</v>
      </c>
      <c r="AP313" s="352" t="s">
        <v>3310</v>
      </c>
      <c r="AS313" s="352">
        <v>0</v>
      </c>
      <c r="AU313" s="352">
        <v>1.173165</v>
      </c>
      <c r="AW313" s="352" t="s">
        <v>3307</v>
      </c>
    </row>
    <row r="314" spans="1:49">
      <c r="A314" s="352" t="s">
        <v>2408</v>
      </c>
      <c r="B314" s="352" t="s">
        <v>3221</v>
      </c>
      <c r="C314" s="352">
        <v>73</v>
      </c>
      <c r="D314" s="352" t="s">
        <v>3305</v>
      </c>
      <c r="E314" s="352" t="s">
        <v>439</v>
      </c>
      <c r="F314" s="352">
        <v>0.86699999999999999</v>
      </c>
      <c r="J314" s="352">
        <v>6403</v>
      </c>
      <c r="K314" s="352">
        <v>-11.5</v>
      </c>
      <c r="O314" s="352">
        <v>183.16499999999999</v>
      </c>
      <c r="Q314" s="352">
        <v>180.30099999999999</v>
      </c>
      <c r="S314" s="352" t="s">
        <v>635</v>
      </c>
      <c r="T314" s="352">
        <v>89</v>
      </c>
      <c r="U314" s="352" t="s">
        <v>620</v>
      </c>
      <c r="V314" s="352" t="s">
        <v>1105</v>
      </c>
      <c r="X314" s="352" t="s">
        <v>1105</v>
      </c>
      <c r="Y314" s="352">
        <v>6</v>
      </c>
      <c r="Z314" s="352">
        <v>488.1</v>
      </c>
      <c r="AA314" s="352">
        <v>523.29999999999995</v>
      </c>
      <c r="AB314" s="352">
        <v>35.200000000000003</v>
      </c>
      <c r="AD314" s="352">
        <v>2.1139999999999999</v>
      </c>
      <c r="AE314" s="352">
        <v>0.751</v>
      </c>
      <c r="AH314" s="352">
        <v>7504</v>
      </c>
      <c r="AI314" s="352">
        <v>8886</v>
      </c>
      <c r="AN314" s="352" t="s">
        <v>894</v>
      </c>
      <c r="AO314" s="352" t="s">
        <v>640</v>
      </c>
      <c r="AP314" s="352" t="s">
        <v>1411</v>
      </c>
      <c r="AS314" s="352">
        <v>1</v>
      </c>
      <c r="AU314" s="352">
        <v>1.1722881000000001</v>
      </c>
      <c r="AW314" s="352" t="s">
        <v>3307</v>
      </c>
    </row>
    <row r="315" spans="1:49">
      <c r="A315" s="352" t="s">
        <v>2409</v>
      </c>
      <c r="B315" s="352" t="s">
        <v>3221</v>
      </c>
      <c r="C315" s="352">
        <v>74</v>
      </c>
      <c r="D315" s="352" t="s">
        <v>3305</v>
      </c>
      <c r="E315" s="352" t="s">
        <v>439</v>
      </c>
      <c r="F315" s="352">
        <v>0.86699999999999999</v>
      </c>
      <c r="L315" s="352">
        <v>22428</v>
      </c>
      <c r="M315" s="352">
        <v>9.6</v>
      </c>
      <c r="O315" s="352">
        <v>130.429</v>
      </c>
      <c r="R315" s="352">
        <v>124.206</v>
      </c>
      <c r="S315" s="352" t="s">
        <v>645</v>
      </c>
      <c r="T315" s="352">
        <v>0</v>
      </c>
      <c r="U315" s="352" t="s">
        <v>646</v>
      </c>
      <c r="V315" s="352" t="s">
        <v>673</v>
      </c>
      <c r="X315" s="352" t="s">
        <v>675</v>
      </c>
      <c r="Y315" s="352">
        <v>1</v>
      </c>
      <c r="Z315" s="352">
        <v>29.7</v>
      </c>
      <c r="AA315" s="352">
        <v>83.4</v>
      </c>
      <c r="AB315" s="352">
        <v>53.7</v>
      </c>
      <c r="AF315" s="352">
        <v>6.2229999999999999</v>
      </c>
      <c r="AJ315" s="352">
        <v>4479</v>
      </c>
      <c r="AQ315" s="352" t="s">
        <v>1005</v>
      </c>
      <c r="AR315" s="352" t="s">
        <v>3311</v>
      </c>
      <c r="AS315" s="352">
        <v>1</v>
      </c>
      <c r="AV315" s="352">
        <v>5.0100585000000004</v>
      </c>
      <c r="AW315" s="352" t="s">
        <v>3312</v>
      </c>
    </row>
    <row r="316" spans="1:49">
      <c r="A316" s="352" t="s">
        <v>2410</v>
      </c>
      <c r="B316" s="352" t="s">
        <v>3221</v>
      </c>
      <c r="C316" s="352">
        <v>74</v>
      </c>
      <c r="D316" s="352" t="s">
        <v>3305</v>
      </c>
      <c r="E316" s="352" t="s">
        <v>439</v>
      </c>
      <c r="F316" s="352">
        <v>0.86699999999999999</v>
      </c>
      <c r="G316" s="352" t="s">
        <v>764</v>
      </c>
      <c r="L316" s="352">
        <v>1252</v>
      </c>
      <c r="M316" s="352">
        <v>1.534</v>
      </c>
      <c r="O316" s="352">
        <v>2.2530000000000001</v>
      </c>
      <c r="R316" s="352">
        <v>2.1459999999999999</v>
      </c>
      <c r="S316" s="352" t="s">
        <v>645</v>
      </c>
      <c r="T316" s="352">
        <v>0</v>
      </c>
      <c r="U316" s="352" t="s">
        <v>646</v>
      </c>
      <c r="V316" s="352" t="s">
        <v>673</v>
      </c>
      <c r="X316" s="352" t="s">
        <v>675</v>
      </c>
      <c r="Y316" s="352">
        <v>2</v>
      </c>
      <c r="Z316" s="352">
        <v>233.7</v>
      </c>
      <c r="AA316" s="352">
        <v>259</v>
      </c>
      <c r="AB316" s="352">
        <v>25.3</v>
      </c>
      <c r="AF316" s="352">
        <v>0.107</v>
      </c>
      <c r="AJ316" s="352">
        <v>253</v>
      </c>
      <c r="AQ316" s="352" t="s">
        <v>1325</v>
      </c>
      <c r="AR316" s="352" t="s">
        <v>3313</v>
      </c>
      <c r="AS316" s="352">
        <v>0</v>
      </c>
      <c r="AV316" s="352">
        <v>4.9733378000000004</v>
      </c>
      <c r="AW316" s="352" t="s">
        <v>3312</v>
      </c>
    </row>
    <row r="317" spans="1:49">
      <c r="A317" s="352" t="s">
        <v>2414</v>
      </c>
      <c r="B317" s="352" t="s">
        <v>3221</v>
      </c>
      <c r="C317" s="352">
        <v>74</v>
      </c>
      <c r="D317" s="352" t="s">
        <v>3305</v>
      </c>
      <c r="E317" s="352" t="s">
        <v>439</v>
      </c>
      <c r="F317" s="352">
        <v>0.86699999999999999</v>
      </c>
      <c r="L317" s="352">
        <v>22223</v>
      </c>
      <c r="M317" s="352">
        <v>9.7629999999999999</v>
      </c>
      <c r="O317" s="352">
        <v>127.14</v>
      </c>
      <c r="R317" s="352">
        <v>121.074</v>
      </c>
      <c r="S317" s="352" t="s">
        <v>645</v>
      </c>
      <c r="T317" s="352">
        <v>0</v>
      </c>
      <c r="U317" s="352" t="s">
        <v>646</v>
      </c>
      <c r="V317" s="352" t="s">
        <v>673</v>
      </c>
      <c r="X317" s="352" t="s">
        <v>675</v>
      </c>
      <c r="Y317" s="352">
        <v>3</v>
      </c>
      <c r="Z317" s="352">
        <v>412.8</v>
      </c>
      <c r="AA317" s="352">
        <v>464.8</v>
      </c>
      <c r="AB317" s="352">
        <v>52</v>
      </c>
      <c r="AF317" s="352">
        <v>6.0670000000000002</v>
      </c>
      <c r="AJ317" s="352">
        <v>4437</v>
      </c>
      <c r="AQ317" s="352" t="s">
        <v>2315</v>
      </c>
      <c r="AR317" s="352" t="s">
        <v>1439</v>
      </c>
      <c r="AS317" s="352">
        <v>0</v>
      </c>
      <c r="AV317" s="352">
        <v>5.0108001</v>
      </c>
      <c r="AW317" s="352" t="s">
        <v>3312</v>
      </c>
    </row>
    <row r="318" spans="1:49">
      <c r="A318" s="352" t="s">
        <v>2416</v>
      </c>
      <c r="B318" s="352" t="s">
        <v>3221</v>
      </c>
      <c r="C318" s="352">
        <v>75</v>
      </c>
      <c r="D318" s="352" t="s">
        <v>3314</v>
      </c>
      <c r="E318" s="352" t="s">
        <v>440</v>
      </c>
      <c r="F318" s="352">
        <v>0.78</v>
      </c>
      <c r="H318" s="352">
        <v>10076</v>
      </c>
      <c r="I318" s="352">
        <v>0.47799999999999998</v>
      </c>
      <c r="O318" s="352">
        <v>184.39500000000001</v>
      </c>
      <c r="P318" s="352">
        <v>183.02099999999999</v>
      </c>
      <c r="S318" s="352" t="s">
        <v>619</v>
      </c>
      <c r="T318" s="352">
        <v>0</v>
      </c>
      <c r="U318" s="352" t="s">
        <v>620</v>
      </c>
      <c r="V318" s="352" t="s">
        <v>1105</v>
      </c>
      <c r="X318" s="352" t="s">
        <v>1105</v>
      </c>
      <c r="Y318" s="352">
        <v>1</v>
      </c>
      <c r="Z318" s="352">
        <v>13.2</v>
      </c>
      <c r="AA318" s="352">
        <v>38.4</v>
      </c>
      <c r="AB318" s="352">
        <v>25.2</v>
      </c>
      <c r="AC318" s="352">
        <v>1.3740000000000001</v>
      </c>
      <c r="AG318" s="352">
        <v>6875</v>
      </c>
      <c r="AK318" s="352" t="s">
        <v>1247</v>
      </c>
      <c r="AL318" s="352" t="s">
        <v>1344</v>
      </c>
      <c r="AM318" s="352" t="s">
        <v>3315</v>
      </c>
      <c r="AS318" s="352">
        <v>0</v>
      </c>
      <c r="AT318" s="352">
        <v>0.68266649999999995</v>
      </c>
      <c r="AW318" s="352" t="s">
        <v>3316</v>
      </c>
    </row>
    <row r="319" spans="1:49">
      <c r="A319" s="352" t="s">
        <v>2418</v>
      </c>
      <c r="B319" s="352" t="s">
        <v>3221</v>
      </c>
      <c r="C319" s="352">
        <v>75</v>
      </c>
      <c r="D319" s="352" t="s">
        <v>3314</v>
      </c>
      <c r="E319" s="352" t="s">
        <v>440</v>
      </c>
      <c r="F319" s="352">
        <v>0.78</v>
      </c>
      <c r="H319" s="352">
        <v>10091</v>
      </c>
      <c r="I319" s="352">
        <v>0</v>
      </c>
      <c r="O319" s="352">
        <v>184.80600000000001</v>
      </c>
      <c r="P319" s="352">
        <v>183.429</v>
      </c>
      <c r="S319" s="352" t="s">
        <v>619</v>
      </c>
      <c r="T319" s="352">
        <v>0</v>
      </c>
      <c r="U319" s="352" t="s">
        <v>620</v>
      </c>
      <c r="V319" s="352" t="s">
        <v>1105</v>
      </c>
      <c r="X319" s="352" t="s">
        <v>1105</v>
      </c>
      <c r="Y319" s="352">
        <v>2</v>
      </c>
      <c r="Z319" s="352">
        <v>53.5</v>
      </c>
      <c r="AA319" s="352">
        <v>78.599999999999994</v>
      </c>
      <c r="AB319" s="352">
        <v>25.2</v>
      </c>
      <c r="AC319" s="352">
        <v>1.377</v>
      </c>
      <c r="AG319" s="352">
        <v>6883</v>
      </c>
      <c r="AK319" s="352" t="s">
        <v>1948</v>
      </c>
      <c r="AL319" s="352" t="s">
        <v>1956</v>
      </c>
      <c r="AM319" s="352" t="s">
        <v>843</v>
      </c>
      <c r="AS319" s="352">
        <v>1</v>
      </c>
      <c r="AT319" s="352">
        <v>0.68234019999999995</v>
      </c>
      <c r="AW319" s="352" t="s">
        <v>3316</v>
      </c>
    </row>
    <row r="320" spans="1:49">
      <c r="A320" s="352" t="s">
        <v>2421</v>
      </c>
      <c r="B320" s="352" t="s">
        <v>3221</v>
      </c>
      <c r="C320" s="352">
        <v>75</v>
      </c>
      <c r="D320" s="352" t="s">
        <v>3314</v>
      </c>
      <c r="E320" s="352" t="s">
        <v>440</v>
      </c>
      <c r="F320" s="352">
        <v>0.78</v>
      </c>
      <c r="G320" s="352" t="s">
        <v>630</v>
      </c>
      <c r="H320" s="352">
        <v>2409</v>
      </c>
      <c r="I320" s="352">
        <v>7.5030000000000001</v>
      </c>
      <c r="N320" s="352">
        <v>10.443557200000001</v>
      </c>
      <c r="O320" s="352">
        <v>47.707000000000001</v>
      </c>
      <c r="P320" s="352">
        <v>47.348999999999997</v>
      </c>
      <c r="S320" s="352" t="s">
        <v>619</v>
      </c>
      <c r="T320" s="352">
        <v>0</v>
      </c>
      <c r="U320" s="352" t="s">
        <v>620</v>
      </c>
      <c r="V320" s="352" t="s">
        <v>1105</v>
      </c>
      <c r="X320" s="352" t="s">
        <v>1105</v>
      </c>
      <c r="Y320" s="352">
        <v>3</v>
      </c>
      <c r="Z320" s="352">
        <v>82.4</v>
      </c>
      <c r="AA320" s="352">
        <v>145.30000000000001</v>
      </c>
      <c r="AB320" s="352">
        <v>62.9</v>
      </c>
      <c r="AC320" s="352">
        <v>0.35799999999999998</v>
      </c>
      <c r="AG320" s="352">
        <v>1656</v>
      </c>
      <c r="AK320" s="352" t="s">
        <v>1955</v>
      </c>
      <c r="AL320" s="352" t="s">
        <v>1299</v>
      </c>
      <c r="AM320" s="352" t="s">
        <v>3317</v>
      </c>
      <c r="AS320" s="352">
        <v>0</v>
      </c>
      <c r="AT320" s="352">
        <v>0.68746010000000002</v>
      </c>
      <c r="AW320" s="352" t="s">
        <v>3316</v>
      </c>
    </row>
    <row r="321" spans="1:49">
      <c r="A321" s="352" t="s">
        <v>2422</v>
      </c>
      <c r="B321" s="352" t="s">
        <v>3221</v>
      </c>
      <c r="C321" s="352">
        <v>75</v>
      </c>
      <c r="D321" s="352" t="s">
        <v>3314</v>
      </c>
      <c r="E321" s="352" t="s">
        <v>440</v>
      </c>
      <c r="F321" s="352">
        <v>0.78</v>
      </c>
      <c r="G321" s="352" t="s">
        <v>634</v>
      </c>
      <c r="J321" s="352">
        <v>6350</v>
      </c>
      <c r="K321" s="352">
        <v>15.106999999999999</v>
      </c>
      <c r="N321" s="352">
        <v>74.086875300000003</v>
      </c>
      <c r="O321" s="352">
        <v>180.65899999999999</v>
      </c>
      <c r="Q321" s="352">
        <v>177.77500000000001</v>
      </c>
      <c r="S321" s="352" t="s">
        <v>635</v>
      </c>
      <c r="T321" s="352">
        <v>89</v>
      </c>
      <c r="U321" s="352" t="s">
        <v>620</v>
      </c>
      <c r="V321" s="352" t="s">
        <v>1105</v>
      </c>
      <c r="X321" s="352" t="s">
        <v>1105</v>
      </c>
      <c r="Y321" s="352">
        <v>4</v>
      </c>
      <c r="Z321" s="352">
        <v>200</v>
      </c>
      <c r="AA321" s="352">
        <v>293.10000000000002</v>
      </c>
      <c r="AB321" s="352">
        <v>93.1</v>
      </c>
      <c r="AD321" s="352">
        <v>2.137</v>
      </c>
      <c r="AE321" s="352">
        <v>0.748</v>
      </c>
      <c r="AH321" s="352">
        <v>7722</v>
      </c>
      <c r="AI321" s="352">
        <v>8917</v>
      </c>
      <c r="AN321" s="352" t="s">
        <v>721</v>
      </c>
      <c r="AO321" s="352" t="s">
        <v>640</v>
      </c>
      <c r="AP321" s="352" t="s">
        <v>2493</v>
      </c>
      <c r="AS321" s="352">
        <v>0</v>
      </c>
      <c r="AU321" s="352">
        <v>1.201905</v>
      </c>
      <c r="AW321" s="352" t="s">
        <v>3316</v>
      </c>
    </row>
    <row r="322" spans="1:49">
      <c r="A322" s="352" t="s">
        <v>2424</v>
      </c>
      <c r="B322" s="352" t="s">
        <v>3221</v>
      </c>
      <c r="C322" s="352">
        <v>75</v>
      </c>
      <c r="D322" s="352" t="s">
        <v>3314</v>
      </c>
      <c r="E322" s="352" t="s">
        <v>440</v>
      </c>
      <c r="F322" s="352">
        <v>0.78</v>
      </c>
      <c r="J322" s="352">
        <v>6410</v>
      </c>
      <c r="K322" s="352">
        <v>-10.896000000000001</v>
      </c>
      <c r="O322" s="352">
        <v>182.559</v>
      </c>
      <c r="Q322" s="352">
        <v>179.702</v>
      </c>
      <c r="S322" s="352" t="s">
        <v>635</v>
      </c>
      <c r="T322" s="352">
        <v>89</v>
      </c>
      <c r="U322" s="352" t="s">
        <v>620</v>
      </c>
      <c r="V322" s="352" t="s">
        <v>1105</v>
      </c>
      <c r="X322" s="352" t="s">
        <v>1105</v>
      </c>
      <c r="Y322" s="352">
        <v>5</v>
      </c>
      <c r="Z322" s="352">
        <v>437.8</v>
      </c>
      <c r="AA322" s="352">
        <v>473</v>
      </c>
      <c r="AB322" s="352">
        <v>35.200000000000003</v>
      </c>
      <c r="AD322" s="352">
        <v>2.1080000000000001</v>
      </c>
      <c r="AE322" s="352">
        <v>0.749</v>
      </c>
      <c r="AH322" s="352">
        <v>7514</v>
      </c>
      <c r="AI322" s="352">
        <v>8902</v>
      </c>
      <c r="AN322" s="352" t="s">
        <v>741</v>
      </c>
      <c r="AO322" s="352" t="s">
        <v>1972</v>
      </c>
      <c r="AP322" s="352" t="s">
        <v>1126</v>
      </c>
      <c r="AS322" s="352">
        <v>0</v>
      </c>
      <c r="AU322" s="352">
        <v>1.1728105</v>
      </c>
      <c r="AW322" s="352" t="s">
        <v>3316</v>
      </c>
    </row>
    <row r="323" spans="1:49">
      <c r="A323" s="352" t="s">
        <v>2426</v>
      </c>
      <c r="B323" s="352" t="s">
        <v>3221</v>
      </c>
      <c r="C323" s="352">
        <v>75</v>
      </c>
      <c r="D323" s="352" t="s">
        <v>3314</v>
      </c>
      <c r="E323" s="352" t="s">
        <v>440</v>
      </c>
      <c r="F323" s="352">
        <v>0.78</v>
      </c>
      <c r="J323" s="352">
        <v>6400</v>
      </c>
      <c r="K323" s="352">
        <v>-11.5</v>
      </c>
      <c r="O323" s="352">
        <v>183.005</v>
      </c>
      <c r="Q323" s="352">
        <v>180.143</v>
      </c>
      <c r="S323" s="352" t="s">
        <v>635</v>
      </c>
      <c r="T323" s="352">
        <v>89</v>
      </c>
      <c r="U323" s="352" t="s">
        <v>620</v>
      </c>
      <c r="V323" s="352" t="s">
        <v>1105</v>
      </c>
      <c r="X323" s="352" t="s">
        <v>1105</v>
      </c>
      <c r="Y323" s="352">
        <v>6</v>
      </c>
      <c r="Z323" s="352">
        <v>488.1</v>
      </c>
      <c r="AA323" s="352">
        <v>523.29999999999995</v>
      </c>
      <c r="AB323" s="352">
        <v>35.200000000000003</v>
      </c>
      <c r="AD323" s="352">
        <v>2.1110000000000002</v>
      </c>
      <c r="AE323" s="352">
        <v>0.75</v>
      </c>
      <c r="AH323" s="352">
        <v>7500</v>
      </c>
      <c r="AI323" s="352">
        <v>8881</v>
      </c>
      <c r="AN323" s="352" t="s">
        <v>741</v>
      </c>
      <c r="AO323" s="352" t="s">
        <v>783</v>
      </c>
      <c r="AP323" s="352" t="s">
        <v>1332</v>
      </c>
      <c r="AS323" s="352">
        <v>1</v>
      </c>
      <c r="AU323" s="352">
        <v>1.1721102000000001</v>
      </c>
      <c r="AW323" s="352" t="s">
        <v>3316</v>
      </c>
    </row>
    <row r="324" spans="1:49">
      <c r="A324" s="352" t="s">
        <v>2428</v>
      </c>
      <c r="B324" s="352" t="s">
        <v>3221</v>
      </c>
      <c r="C324" s="352">
        <v>76</v>
      </c>
      <c r="D324" s="352" t="s">
        <v>3314</v>
      </c>
      <c r="E324" s="352" t="s">
        <v>440</v>
      </c>
      <c r="F324" s="352">
        <v>0.78</v>
      </c>
      <c r="L324" s="352">
        <v>22466</v>
      </c>
      <c r="M324" s="352">
        <v>9.6</v>
      </c>
      <c r="O324" s="352">
        <v>130.58500000000001</v>
      </c>
      <c r="R324" s="352">
        <v>124.355</v>
      </c>
      <c r="S324" s="352" t="s">
        <v>645</v>
      </c>
      <c r="T324" s="352">
        <v>0</v>
      </c>
      <c r="U324" s="352" t="s">
        <v>646</v>
      </c>
      <c r="V324" s="352" t="s">
        <v>673</v>
      </c>
      <c r="X324" s="352" t="s">
        <v>675</v>
      </c>
      <c r="Y324" s="352">
        <v>1</v>
      </c>
      <c r="Z324" s="352">
        <v>29.7</v>
      </c>
      <c r="AA324" s="352">
        <v>83.4</v>
      </c>
      <c r="AB324" s="352">
        <v>53.7</v>
      </c>
      <c r="AF324" s="352">
        <v>6.23</v>
      </c>
      <c r="AJ324" s="352">
        <v>4487</v>
      </c>
      <c r="AQ324" s="352" t="s">
        <v>1167</v>
      </c>
      <c r="AR324" s="352" t="s">
        <v>2448</v>
      </c>
      <c r="AS324" s="352">
        <v>1</v>
      </c>
      <c r="AV324" s="352">
        <v>5.0098381999999999</v>
      </c>
      <c r="AW324" s="352" t="s">
        <v>3318</v>
      </c>
    </row>
    <row r="325" spans="1:49">
      <c r="A325" s="352" t="s">
        <v>2430</v>
      </c>
      <c r="B325" s="352" t="s">
        <v>3221</v>
      </c>
      <c r="C325" s="352">
        <v>76</v>
      </c>
      <c r="D325" s="352" t="s">
        <v>3314</v>
      </c>
      <c r="E325" s="352" t="s">
        <v>440</v>
      </c>
      <c r="F325" s="352">
        <v>0.78</v>
      </c>
      <c r="G325" s="352" t="s">
        <v>764</v>
      </c>
      <c r="L325" s="352">
        <v>5779</v>
      </c>
      <c r="M325" s="352">
        <v>0.76</v>
      </c>
      <c r="O325" s="352">
        <v>9.9860000000000007</v>
      </c>
      <c r="R325" s="352">
        <v>9.5139999999999993</v>
      </c>
      <c r="S325" s="352" t="s">
        <v>645</v>
      </c>
      <c r="T325" s="352">
        <v>0</v>
      </c>
      <c r="U325" s="352" t="s">
        <v>646</v>
      </c>
      <c r="V325" s="352" t="s">
        <v>673</v>
      </c>
      <c r="X325" s="352" t="s">
        <v>675</v>
      </c>
      <c r="Y325" s="352">
        <v>2</v>
      </c>
      <c r="Z325" s="352">
        <v>233.9</v>
      </c>
      <c r="AA325" s="352">
        <v>265.39999999999998</v>
      </c>
      <c r="AB325" s="352">
        <v>31.6</v>
      </c>
      <c r="AF325" s="352">
        <v>0.47299999999999998</v>
      </c>
      <c r="AJ325" s="352">
        <v>1167</v>
      </c>
      <c r="AQ325" s="352" t="s">
        <v>1738</v>
      </c>
      <c r="AR325" s="352" t="s">
        <v>3313</v>
      </c>
      <c r="AS325" s="352">
        <v>0</v>
      </c>
      <c r="AV325" s="352">
        <v>4.9695917999999999</v>
      </c>
      <c r="AW325" s="352" t="s">
        <v>3318</v>
      </c>
    </row>
    <row r="326" spans="1:49">
      <c r="A326" s="352" t="s">
        <v>2432</v>
      </c>
      <c r="B326" s="352" t="s">
        <v>3221</v>
      </c>
      <c r="C326" s="352">
        <v>76</v>
      </c>
      <c r="D326" s="352" t="s">
        <v>3314</v>
      </c>
      <c r="E326" s="352" t="s">
        <v>440</v>
      </c>
      <c r="F326" s="352">
        <v>0.78</v>
      </c>
      <c r="L326" s="352">
        <v>22267</v>
      </c>
      <c r="M326" s="352">
        <v>9.7520000000000007</v>
      </c>
      <c r="O326" s="352">
        <v>127.59</v>
      </c>
      <c r="R326" s="352">
        <v>121.502</v>
      </c>
      <c r="S326" s="352" t="s">
        <v>645</v>
      </c>
      <c r="T326" s="352">
        <v>0</v>
      </c>
      <c r="U326" s="352" t="s">
        <v>646</v>
      </c>
      <c r="V326" s="352" t="s">
        <v>673</v>
      </c>
      <c r="X326" s="352" t="s">
        <v>675</v>
      </c>
      <c r="Y326" s="352">
        <v>3</v>
      </c>
      <c r="Z326" s="352">
        <v>412.8</v>
      </c>
      <c r="AA326" s="352">
        <v>464.8</v>
      </c>
      <c r="AB326" s="352">
        <v>52</v>
      </c>
      <c r="AF326" s="352">
        <v>6.0880000000000001</v>
      </c>
      <c r="AJ326" s="352">
        <v>4446</v>
      </c>
      <c r="AQ326" s="352" t="s">
        <v>1172</v>
      </c>
      <c r="AR326" s="352" t="s">
        <v>1035</v>
      </c>
      <c r="AS326" s="352">
        <v>0</v>
      </c>
      <c r="AV326" s="352">
        <v>5.0105294999999996</v>
      </c>
      <c r="AW326" s="352" t="s">
        <v>3318</v>
      </c>
    </row>
    <row r="327" spans="1:49">
      <c r="A327" s="352" t="s">
        <v>2434</v>
      </c>
      <c r="B327" s="352" t="s">
        <v>3221</v>
      </c>
      <c r="C327" s="352">
        <v>77</v>
      </c>
      <c r="D327" s="352" t="s">
        <v>3319</v>
      </c>
      <c r="E327" s="352" t="s">
        <v>441</v>
      </c>
      <c r="F327" s="352">
        <v>0.60399999999999998</v>
      </c>
      <c r="H327" s="352">
        <v>10074</v>
      </c>
      <c r="I327" s="352">
        <v>0.442</v>
      </c>
      <c r="O327" s="352">
        <v>184.34</v>
      </c>
      <c r="P327" s="352">
        <v>182.96600000000001</v>
      </c>
      <c r="S327" s="352" t="s">
        <v>619</v>
      </c>
      <c r="T327" s="352">
        <v>0</v>
      </c>
      <c r="U327" s="352" t="s">
        <v>620</v>
      </c>
      <c r="V327" s="352" t="s">
        <v>1105</v>
      </c>
      <c r="X327" s="352" t="s">
        <v>1105</v>
      </c>
      <c r="Y327" s="352">
        <v>1</v>
      </c>
      <c r="Z327" s="352">
        <v>13.2</v>
      </c>
      <c r="AA327" s="352">
        <v>38.4</v>
      </c>
      <c r="AB327" s="352">
        <v>25.2</v>
      </c>
      <c r="AC327" s="352">
        <v>1.3740000000000001</v>
      </c>
      <c r="AG327" s="352">
        <v>6875</v>
      </c>
      <c r="AK327" s="352" t="s">
        <v>1247</v>
      </c>
      <c r="AL327" s="352" t="s">
        <v>1344</v>
      </c>
      <c r="AM327" s="352" t="s">
        <v>1967</v>
      </c>
      <c r="AS327" s="352">
        <v>0</v>
      </c>
      <c r="AT327" s="352">
        <v>0.68265730000000002</v>
      </c>
      <c r="AW327" s="352" t="s">
        <v>3320</v>
      </c>
    </row>
    <row r="328" spans="1:49">
      <c r="A328" s="352" t="s">
        <v>2436</v>
      </c>
      <c r="B328" s="352" t="s">
        <v>3221</v>
      </c>
      <c r="C328" s="352">
        <v>77</v>
      </c>
      <c r="D328" s="352" t="s">
        <v>3319</v>
      </c>
      <c r="E328" s="352" t="s">
        <v>441</v>
      </c>
      <c r="F328" s="352">
        <v>0.60399999999999998</v>
      </c>
      <c r="H328" s="352">
        <v>10051</v>
      </c>
      <c r="I328" s="352">
        <v>0</v>
      </c>
      <c r="O328" s="352">
        <v>184.83600000000001</v>
      </c>
      <c r="P328" s="352">
        <v>183.459</v>
      </c>
      <c r="S328" s="352" t="s">
        <v>619</v>
      </c>
      <c r="T328" s="352">
        <v>0</v>
      </c>
      <c r="U328" s="352" t="s">
        <v>620</v>
      </c>
      <c r="V328" s="352" t="s">
        <v>1105</v>
      </c>
      <c r="X328" s="352" t="s">
        <v>1105</v>
      </c>
      <c r="Y328" s="352">
        <v>2</v>
      </c>
      <c r="Z328" s="352">
        <v>53.5</v>
      </c>
      <c r="AA328" s="352">
        <v>78.599999999999994</v>
      </c>
      <c r="AB328" s="352">
        <v>25.2</v>
      </c>
      <c r="AC328" s="352">
        <v>1.377</v>
      </c>
      <c r="AG328" s="352">
        <v>6856</v>
      </c>
      <c r="AK328" s="352" t="s">
        <v>1340</v>
      </c>
      <c r="AL328" s="352" t="s">
        <v>1362</v>
      </c>
      <c r="AM328" s="352" t="s">
        <v>3321</v>
      </c>
      <c r="AS328" s="352">
        <v>1</v>
      </c>
      <c r="AT328" s="352">
        <v>0.68235570000000001</v>
      </c>
      <c r="AW328" s="352" t="s">
        <v>3320</v>
      </c>
    </row>
    <row r="329" spans="1:49">
      <c r="A329" s="352" t="s">
        <v>2439</v>
      </c>
      <c r="B329" s="352" t="s">
        <v>3221</v>
      </c>
      <c r="C329" s="352">
        <v>77</v>
      </c>
      <c r="D329" s="352" t="s">
        <v>3319</v>
      </c>
      <c r="E329" s="352" t="s">
        <v>441</v>
      </c>
      <c r="F329" s="352">
        <v>0.60399999999999998</v>
      </c>
      <c r="G329" s="352" t="s">
        <v>630</v>
      </c>
      <c r="H329" s="352">
        <v>2245</v>
      </c>
      <c r="I329" s="352">
        <v>10.933999999999999</v>
      </c>
      <c r="N329" s="352">
        <v>12.5945365</v>
      </c>
      <c r="O329" s="352">
        <v>44.551000000000002</v>
      </c>
      <c r="P329" s="352">
        <v>44.215000000000003</v>
      </c>
      <c r="S329" s="352" t="s">
        <v>619</v>
      </c>
      <c r="T329" s="352">
        <v>0</v>
      </c>
      <c r="U329" s="352" t="s">
        <v>620</v>
      </c>
      <c r="V329" s="352" t="s">
        <v>1105</v>
      </c>
      <c r="X329" s="352" t="s">
        <v>1105</v>
      </c>
      <c r="Y329" s="352">
        <v>3</v>
      </c>
      <c r="Z329" s="352">
        <v>82.4</v>
      </c>
      <c r="AA329" s="352">
        <v>144.69999999999999</v>
      </c>
      <c r="AB329" s="352">
        <v>62.3</v>
      </c>
      <c r="AC329" s="352">
        <v>0.33600000000000002</v>
      </c>
      <c r="AG329" s="352">
        <v>1550</v>
      </c>
      <c r="AK329" s="352" t="s">
        <v>1985</v>
      </c>
      <c r="AL329" s="352" t="s">
        <v>1299</v>
      </c>
      <c r="AM329" s="352" t="s">
        <v>3322</v>
      </c>
      <c r="AS329" s="352">
        <v>0</v>
      </c>
      <c r="AT329" s="352">
        <v>0.6898166</v>
      </c>
      <c r="AW329" s="352" t="s">
        <v>3320</v>
      </c>
    </row>
    <row r="330" spans="1:49">
      <c r="A330" s="352" t="s">
        <v>2441</v>
      </c>
      <c r="B330" s="352" t="s">
        <v>3221</v>
      </c>
      <c r="C330" s="352">
        <v>77</v>
      </c>
      <c r="D330" s="352" t="s">
        <v>3319</v>
      </c>
      <c r="E330" s="352" t="s">
        <v>441</v>
      </c>
      <c r="F330" s="352">
        <v>0.60399999999999998</v>
      </c>
      <c r="G330" s="352" t="s">
        <v>634</v>
      </c>
      <c r="J330" s="352">
        <v>4944</v>
      </c>
      <c r="K330" s="352">
        <v>7.92</v>
      </c>
      <c r="N330" s="352">
        <v>73.759113999999997</v>
      </c>
      <c r="O330" s="352">
        <v>139.27600000000001</v>
      </c>
      <c r="Q330" s="352">
        <v>137.06299999999999</v>
      </c>
      <c r="S330" s="352" t="s">
        <v>635</v>
      </c>
      <c r="T330" s="352">
        <v>89</v>
      </c>
      <c r="U330" s="352" t="s">
        <v>620</v>
      </c>
      <c r="V330" s="352" t="s">
        <v>1105</v>
      </c>
      <c r="X330" s="352" t="s">
        <v>1105</v>
      </c>
      <c r="Y330" s="352">
        <v>4</v>
      </c>
      <c r="Z330" s="352">
        <v>201.9</v>
      </c>
      <c r="AA330" s="352">
        <v>291.89999999999998</v>
      </c>
      <c r="AB330" s="352">
        <v>89.9</v>
      </c>
      <c r="AD330" s="352">
        <v>1.637</v>
      </c>
      <c r="AE330" s="352">
        <v>0.57699999999999996</v>
      </c>
      <c r="AH330" s="352">
        <v>5962</v>
      </c>
      <c r="AI330" s="352">
        <v>6944</v>
      </c>
      <c r="AN330" s="352" t="s">
        <v>1129</v>
      </c>
      <c r="AO330" s="352" t="s">
        <v>783</v>
      </c>
      <c r="AP330" s="352" t="s">
        <v>3100</v>
      </c>
      <c r="AS330" s="352">
        <v>0</v>
      </c>
      <c r="AU330" s="352">
        <v>1.1940622000000001</v>
      </c>
      <c r="AW330" s="352" t="s">
        <v>3320</v>
      </c>
    </row>
    <row r="331" spans="1:49">
      <c r="A331" s="352" t="s">
        <v>2442</v>
      </c>
      <c r="B331" s="352" t="s">
        <v>3221</v>
      </c>
      <c r="C331" s="352">
        <v>77</v>
      </c>
      <c r="D331" s="352" t="s">
        <v>3319</v>
      </c>
      <c r="E331" s="352" t="s">
        <v>441</v>
      </c>
      <c r="F331" s="352">
        <v>0.60399999999999998</v>
      </c>
      <c r="J331" s="352">
        <v>6413</v>
      </c>
      <c r="K331" s="352">
        <v>-10.861000000000001</v>
      </c>
      <c r="O331" s="352">
        <v>182.83099999999999</v>
      </c>
      <c r="Q331" s="352">
        <v>179.97</v>
      </c>
      <c r="S331" s="352" t="s">
        <v>635</v>
      </c>
      <c r="T331" s="352">
        <v>89</v>
      </c>
      <c r="U331" s="352" t="s">
        <v>620</v>
      </c>
      <c r="V331" s="352" t="s">
        <v>1105</v>
      </c>
      <c r="X331" s="352" t="s">
        <v>1105</v>
      </c>
      <c r="Y331" s="352">
        <v>5</v>
      </c>
      <c r="Z331" s="352">
        <v>437.8</v>
      </c>
      <c r="AA331" s="352">
        <v>473</v>
      </c>
      <c r="AB331" s="352">
        <v>35.200000000000003</v>
      </c>
      <c r="AD331" s="352">
        <v>2.1110000000000002</v>
      </c>
      <c r="AE331" s="352">
        <v>0.75</v>
      </c>
      <c r="AH331" s="352">
        <v>7518</v>
      </c>
      <c r="AI331" s="352">
        <v>8908</v>
      </c>
      <c r="AN331" s="352" t="s">
        <v>719</v>
      </c>
      <c r="AO331" s="352" t="s">
        <v>759</v>
      </c>
      <c r="AP331" s="352" t="s">
        <v>1126</v>
      </c>
      <c r="AS331" s="352">
        <v>0</v>
      </c>
      <c r="AU331" s="352">
        <v>1.1729459</v>
      </c>
      <c r="AW331" s="352" t="s">
        <v>3320</v>
      </c>
    </row>
    <row r="332" spans="1:49">
      <c r="A332" s="352" t="s">
        <v>2444</v>
      </c>
      <c r="B332" s="352" t="s">
        <v>3221</v>
      </c>
      <c r="C332" s="352">
        <v>77</v>
      </c>
      <c r="D332" s="352" t="s">
        <v>3319</v>
      </c>
      <c r="E332" s="352" t="s">
        <v>441</v>
      </c>
      <c r="F332" s="352">
        <v>0.60399999999999998</v>
      </c>
      <c r="J332" s="352">
        <v>6415</v>
      </c>
      <c r="K332" s="352">
        <v>-11.5</v>
      </c>
      <c r="O332" s="352">
        <v>183.053</v>
      </c>
      <c r="Q332" s="352">
        <v>180.19</v>
      </c>
      <c r="S332" s="352" t="s">
        <v>635</v>
      </c>
      <c r="T332" s="352">
        <v>89</v>
      </c>
      <c r="U332" s="352" t="s">
        <v>620</v>
      </c>
      <c r="V332" s="352" t="s">
        <v>1105</v>
      </c>
      <c r="X332" s="352" t="s">
        <v>1105</v>
      </c>
      <c r="Y332" s="352">
        <v>6</v>
      </c>
      <c r="Z332" s="352">
        <v>488.1</v>
      </c>
      <c r="AA332" s="352">
        <v>523.29999999999995</v>
      </c>
      <c r="AB332" s="352">
        <v>35.200000000000003</v>
      </c>
      <c r="AD332" s="352">
        <v>2.1120000000000001</v>
      </c>
      <c r="AE332" s="352">
        <v>0.75</v>
      </c>
      <c r="AH332" s="352">
        <v>7518</v>
      </c>
      <c r="AI332" s="352">
        <v>8903</v>
      </c>
      <c r="AN332" s="352" t="s">
        <v>1129</v>
      </c>
      <c r="AO332" s="352" t="s">
        <v>1943</v>
      </c>
      <c r="AP332" s="352" t="s">
        <v>2723</v>
      </c>
      <c r="AS332" s="352">
        <v>1</v>
      </c>
      <c r="AU332" s="352">
        <v>1.1722049999999999</v>
      </c>
      <c r="AW332" s="352" t="s">
        <v>3320</v>
      </c>
    </row>
    <row r="333" spans="1:49">
      <c r="A333" s="352" t="s">
        <v>2445</v>
      </c>
      <c r="B333" s="352" t="s">
        <v>3221</v>
      </c>
      <c r="C333" s="352">
        <v>78</v>
      </c>
      <c r="D333" s="352" t="s">
        <v>3319</v>
      </c>
      <c r="E333" s="352" t="s">
        <v>441</v>
      </c>
      <c r="F333" s="352">
        <v>0.60399999999999998</v>
      </c>
      <c r="L333" s="352">
        <v>22427</v>
      </c>
      <c r="M333" s="352">
        <v>9.6</v>
      </c>
      <c r="O333" s="352">
        <v>130.518</v>
      </c>
      <c r="R333" s="352">
        <v>124.291</v>
      </c>
      <c r="S333" s="352" t="s">
        <v>645</v>
      </c>
      <c r="T333" s="352">
        <v>0</v>
      </c>
      <c r="U333" s="352" t="s">
        <v>646</v>
      </c>
      <c r="V333" s="352" t="s">
        <v>673</v>
      </c>
      <c r="X333" s="352" t="s">
        <v>675</v>
      </c>
      <c r="Y333" s="352">
        <v>1</v>
      </c>
      <c r="Z333" s="352">
        <v>29.7</v>
      </c>
      <c r="AA333" s="352">
        <v>83.2</v>
      </c>
      <c r="AB333" s="352">
        <v>53.5</v>
      </c>
      <c r="AF333" s="352">
        <v>6.2270000000000003</v>
      </c>
      <c r="AJ333" s="352">
        <v>4479</v>
      </c>
      <c r="AQ333" s="352" t="s">
        <v>2393</v>
      </c>
      <c r="AR333" s="352" t="s">
        <v>2480</v>
      </c>
      <c r="AS333" s="352">
        <v>1</v>
      </c>
      <c r="AV333" s="352">
        <v>5.0098133999999996</v>
      </c>
      <c r="AW333" s="352" t="s">
        <v>3323</v>
      </c>
    </row>
    <row r="334" spans="1:49">
      <c r="A334" s="352" t="s">
        <v>2447</v>
      </c>
      <c r="B334" s="352" t="s">
        <v>3221</v>
      </c>
      <c r="C334" s="352">
        <v>78</v>
      </c>
      <c r="D334" s="352" t="s">
        <v>3319</v>
      </c>
      <c r="E334" s="352" t="s">
        <v>441</v>
      </c>
      <c r="F334" s="352">
        <v>0.60399999999999998</v>
      </c>
      <c r="G334" s="352" t="s">
        <v>764</v>
      </c>
      <c r="L334" s="352">
        <v>2588</v>
      </c>
      <c r="M334" s="352">
        <v>2.9159999999999999</v>
      </c>
      <c r="O334" s="352">
        <v>4.452</v>
      </c>
      <c r="R334" s="352">
        <v>4.2409999999999997</v>
      </c>
      <c r="S334" s="352" t="s">
        <v>645</v>
      </c>
      <c r="T334" s="352">
        <v>0</v>
      </c>
      <c r="U334" s="352" t="s">
        <v>646</v>
      </c>
      <c r="V334" s="352" t="s">
        <v>673</v>
      </c>
      <c r="X334" s="352" t="s">
        <v>675</v>
      </c>
      <c r="Y334" s="352">
        <v>2</v>
      </c>
      <c r="Z334" s="352">
        <v>232.8</v>
      </c>
      <c r="AA334" s="352">
        <v>260.60000000000002</v>
      </c>
      <c r="AB334" s="352">
        <v>27.8</v>
      </c>
      <c r="AF334" s="352">
        <v>0.21099999999999999</v>
      </c>
      <c r="AJ334" s="352">
        <v>522</v>
      </c>
      <c r="AQ334" s="352" t="s">
        <v>1756</v>
      </c>
      <c r="AR334" s="352" t="s">
        <v>2876</v>
      </c>
      <c r="AS334" s="352">
        <v>0</v>
      </c>
      <c r="AV334" s="352">
        <v>4.9793830000000003</v>
      </c>
      <c r="AW334" s="352" t="s">
        <v>3323</v>
      </c>
    </row>
    <row r="335" spans="1:49">
      <c r="A335" s="352" t="s">
        <v>2450</v>
      </c>
      <c r="B335" s="352" t="s">
        <v>3221</v>
      </c>
      <c r="C335" s="352">
        <v>78</v>
      </c>
      <c r="D335" s="352" t="s">
        <v>3319</v>
      </c>
      <c r="E335" s="352" t="s">
        <v>441</v>
      </c>
      <c r="F335" s="352">
        <v>0.60399999999999998</v>
      </c>
      <c r="L335" s="352">
        <v>22249</v>
      </c>
      <c r="M335" s="352">
        <v>9.7590000000000003</v>
      </c>
      <c r="O335" s="352">
        <v>127.366</v>
      </c>
      <c r="R335" s="352">
        <v>121.288</v>
      </c>
      <c r="S335" s="352" t="s">
        <v>645</v>
      </c>
      <c r="T335" s="352">
        <v>0</v>
      </c>
      <c r="U335" s="352" t="s">
        <v>646</v>
      </c>
      <c r="V335" s="352" t="s">
        <v>673</v>
      </c>
      <c r="X335" s="352" t="s">
        <v>675</v>
      </c>
      <c r="Y335" s="352">
        <v>3</v>
      </c>
      <c r="Z335" s="352">
        <v>412.8</v>
      </c>
      <c r="AA335" s="352">
        <v>465</v>
      </c>
      <c r="AB335" s="352">
        <v>52.3</v>
      </c>
      <c r="AF335" s="352">
        <v>6.077</v>
      </c>
      <c r="AJ335" s="352">
        <v>4442</v>
      </c>
      <c r="AQ335" s="352" t="s">
        <v>2399</v>
      </c>
      <c r="AR335" s="352" t="s">
        <v>2795</v>
      </c>
      <c r="AS335" s="352">
        <v>0</v>
      </c>
      <c r="AV335" s="352">
        <v>5.0105351000000002</v>
      </c>
      <c r="AW335" s="352" t="s">
        <v>3323</v>
      </c>
    </row>
    <row r="336" spans="1:49">
      <c r="A336" s="352" t="s">
        <v>2452</v>
      </c>
      <c r="B336" s="352" t="s">
        <v>3221</v>
      </c>
      <c r="C336" s="352">
        <v>79</v>
      </c>
      <c r="D336" s="352" t="s">
        <v>252</v>
      </c>
      <c r="E336" s="352" t="s">
        <v>506</v>
      </c>
      <c r="F336" s="352">
        <v>0.81699999999999995</v>
      </c>
      <c r="H336" s="352">
        <v>10084</v>
      </c>
      <c r="I336" s="352">
        <v>0.434</v>
      </c>
      <c r="O336" s="352">
        <v>184.30500000000001</v>
      </c>
      <c r="P336" s="352">
        <v>182.93100000000001</v>
      </c>
      <c r="S336" s="352" t="s">
        <v>619</v>
      </c>
      <c r="T336" s="352">
        <v>0</v>
      </c>
      <c r="U336" s="352" t="s">
        <v>620</v>
      </c>
      <c r="V336" s="352" t="s">
        <v>1105</v>
      </c>
      <c r="X336" s="352" t="s">
        <v>1105</v>
      </c>
      <c r="Y336" s="352">
        <v>1</v>
      </c>
      <c r="Z336" s="352">
        <v>13.2</v>
      </c>
      <c r="AA336" s="352">
        <v>38.4</v>
      </c>
      <c r="AB336" s="352">
        <v>25.2</v>
      </c>
      <c r="AC336" s="352">
        <v>1.3740000000000001</v>
      </c>
      <c r="AG336" s="352">
        <v>6881</v>
      </c>
      <c r="AK336" s="352" t="s">
        <v>1669</v>
      </c>
      <c r="AL336" s="352" t="s">
        <v>1756</v>
      </c>
      <c r="AM336" s="352" t="s">
        <v>3324</v>
      </c>
      <c r="AS336" s="352">
        <v>0</v>
      </c>
      <c r="AT336" s="352">
        <v>0.68265520000000002</v>
      </c>
      <c r="AW336" s="352" t="s">
        <v>3325</v>
      </c>
    </row>
    <row r="337" spans="1:49">
      <c r="A337" s="352" t="s">
        <v>2453</v>
      </c>
      <c r="B337" s="352" t="s">
        <v>3221</v>
      </c>
      <c r="C337" s="352">
        <v>79</v>
      </c>
      <c r="D337" s="352" t="s">
        <v>252</v>
      </c>
      <c r="E337" s="352" t="s">
        <v>506</v>
      </c>
      <c r="F337" s="352">
        <v>0.81699999999999995</v>
      </c>
      <c r="H337" s="352">
        <v>10091</v>
      </c>
      <c r="I337" s="352">
        <v>0</v>
      </c>
      <c r="O337" s="352">
        <v>185.08500000000001</v>
      </c>
      <c r="P337" s="352">
        <v>183.70599999999999</v>
      </c>
      <c r="S337" s="352" t="s">
        <v>619</v>
      </c>
      <c r="T337" s="352">
        <v>0</v>
      </c>
      <c r="U337" s="352" t="s">
        <v>620</v>
      </c>
      <c r="V337" s="352" t="s">
        <v>1105</v>
      </c>
      <c r="X337" s="352" t="s">
        <v>1105</v>
      </c>
      <c r="Y337" s="352">
        <v>2</v>
      </c>
      <c r="Z337" s="352">
        <v>53.5</v>
      </c>
      <c r="AA337" s="352">
        <v>78.599999999999994</v>
      </c>
      <c r="AB337" s="352">
        <v>25.2</v>
      </c>
      <c r="AC337" s="352">
        <v>1.379</v>
      </c>
      <c r="AG337" s="352">
        <v>6883</v>
      </c>
      <c r="AK337" s="352" t="s">
        <v>1340</v>
      </c>
      <c r="AL337" s="352" t="s">
        <v>1362</v>
      </c>
      <c r="AM337" s="352" t="s">
        <v>3289</v>
      </c>
      <c r="AS337" s="352">
        <v>1</v>
      </c>
      <c r="AT337" s="352">
        <v>0.68235880000000004</v>
      </c>
      <c r="AW337" s="352" t="s">
        <v>3325</v>
      </c>
    </row>
    <row r="338" spans="1:49">
      <c r="A338" s="352" t="s">
        <v>2457</v>
      </c>
      <c r="B338" s="352" t="s">
        <v>3221</v>
      </c>
      <c r="C338" s="352">
        <v>79</v>
      </c>
      <c r="D338" s="352" t="s">
        <v>252</v>
      </c>
      <c r="E338" s="352" t="s">
        <v>506</v>
      </c>
      <c r="F338" s="352">
        <v>0.81699999999999995</v>
      </c>
      <c r="G338" s="352" t="s">
        <v>630</v>
      </c>
      <c r="H338" s="352">
        <v>2588</v>
      </c>
      <c r="I338" s="352">
        <v>-1.885</v>
      </c>
      <c r="N338" s="352">
        <v>10.743318800000001</v>
      </c>
      <c r="O338" s="352">
        <v>51.404000000000003</v>
      </c>
      <c r="P338" s="352">
        <v>51.021999999999998</v>
      </c>
      <c r="S338" s="352" t="s">
        <v>619</v>
      </c>
      <c r="T338" s="352">
        <v>0</v>
      </c>
      <c r="U338" s="352" t="s">
        <v>620</v>
      </c>
      <c r="V338" s="352" t="s">
        <v>1105</v>
      </c>
      <c r="X338" s="352" t="s">
        <v>1105</v>
      </c>
      <c r="Y338" s="352">
        <v>3</v>
      </c>
      <c r="Z338" s="352">
        <v>82.4</v>
      </c>
      <c r="AA338" s="352">
        <v>145.30000000000001</v>
      </c>
      <c r="AB338" s="352">
        <v>62.9</v>
      </c>
      <c r="AC338" s="352">
        <v>0.38200000000000001</v>
      </c>
      <c r="AG338" s="352">
        <v>1764</v>
      </c>
      <c r="AK338" s="352" t="s">
        <v>1955</v>
      </c>
      <c r="AL338" s="352" t="s">
        <v>1299</v>
      </c>
      <c r="AM338" s="352" t="s">
        <v>3326</v>
      </c>
      <c r="AS338" s="352">
        <v>0</v>
      </c>
      <c r="AT338" s="352">
        <v>0.68107240000000002</v>
      </c>
      <c r="AW338" s="352" t="s">
        <v>3325</v>
      </c>
    </row>
    <row r="339" spans="1:49">
      <c r="A339" s="352" t="s">
        <v>2458</v>
      </c>
      <c r="B339" s="352" t="s">
        <v>3221</v>
      </c>
      <c r="C339" s="352">
        <v>79</v>
      </c>
      <c r="D339" s="352" t="s">
        <v>252</v>
      </c>
      <c r="E339" s="352" t="s">
        <v>506</v>
      </c>
      <c r="F339" s="352">
        <v>0.81699999999999995</v>
      </c>
      <c r="G339" s="352" t="s">
        <v>634</v>
      </c>
      <c r="J339" s="352">
        <v>6353</v>
      </c>
      <c r="K339" s="352">
        <v>8.9710000000000001</v>
      </c>
      <c r="N339" s="352">
        <v>70.283329199999997</v>
      </c>
      <c r="O339" s="352">
        <v>179.51400000000001</v>
      </c>
      <c r="Q339" s="352">
        <v>176.66</v>
      </c>
      <c r="S339" s="352" t="s">
        <v>635</v>
      </c>
      <c r="T339" s="352">
        <v>89</v>
      </c>
      <c r="U339" s="352" t="s">
        <v>620</v>
      </c>
      <c r="V339" s="352" t="s">
        <v>1105</v>
      </c>
      <c r="X339" s="352" t="s">
        <v>1105</v>
      </c>
      <c r="Y339" s="352">
        <v>4</v>
      </c>
      <c r="Z339" s="352">
        <v>200</v>
      </c>
      <c r="AA339" s="352">
        <v>292.5</v>
      </c>
      <c r="AB339" s="352">
        <v>92.5</v>
      </c>
      <c r="AD339" s="352">
        <v>2.1110000000000002</v>
      </c>
      <c r="AE339" s="352">
        <v>0.74299999999999999</v>
      </c>
      <c r="AH339" s="352">
        <v>7678</v>
      </c>
      <c r="AI339" s="352">
        <v>8920</v>
      </c>
      <c r="AN339" s="352" t="s">
        <v>894</v>
      </c>
      <c r="AO339" s="352" t="s">
        <v>1945</v>
      </c>
      <c r="AP339" s="352" t="s">
        <v>3106</v>
      </c>
      <c r="AS339" s="352">
        <v>0</v>
      </c>
      <c r="AU339" s="352">
        <v>1.1950569</v>
      </c>
      <c r="AW339" s="352" t="s">
        <v>3325</v>
      </c>
    </row>
    <row r="340" spans="1:49">
      <c r="A340" s="352" t="s">
        <v>2460</v>
      </c>
      <c r="B340" s="352" t="s">
        <v>3221</v>
      </c>
      <c r="C340" s="352">
        <v>79</v>
      </c>
      <c r="D340" s="352" t="s">
        <v>252</v>
      </c>
      <c r="E340" s="352" t="s">
        <v>506</v>
      </c>
      <c r="F340" s="352">
        <v>0.81699999999999995</v>
      </c>
      <c r="J340" s="352">
        <v>6406</v>
      </c>
      <c r="K340" s="352">
        <v>-10.914</v>
      </c>
      <c r="O340" s="352">
        <v>182.715</v>
      </c>
      <c r="Q340" s="352">
        <v>179.85599999999999</v>
      </c>
      <c r="S340" s="352" t="s">
        <v>635</v>
      </c>
      <c r="T340" s="352">
        <v>89</v>
      </c>
      <c r="U340" s="352" t="s">
        <v>620</v>
      </c>
      <c r="V340" s="352" t="s">
        <v>1105</v>
      </c>
      <c r="X340" s="352" t="s">
        <v>1105</v>
      </c>
      <c r="Y340" s="352">
        <v>5</v>
      </c>
      <c r="Z340" s="352">
        <v>438.4</v>
      </c>
      <c r="AA340" s="352">
        <v>473</v>
      </c>
      <c r="AB340" s="352">
        <v>34.6</v>
      </c>
      <c r="AD340" s="352">
        <v>2.109</v>
      </c>
      <c r="AE340" s="352">
        <v>0.75</v>
      </c>
      <c r="AH340" s="352">
        <v>7509</v>
      </c>
      <c r="AI340" s="352">
        <v>8897</v>
      </c>
      <c r="AN340" s="352" t="s">
        <v>741</v>
      </c>
      <c r="AO340" s="352" t="s">
        <v>742</v>
      </c>
      <c r="AP340" s="352" t="s">
        <v>1991</v>
      </c>
      <c r="AS340" s="352">
        <v>0</v>
      </c>
      <c r="AU340" s="352">
        <v>1.1727285999999999</v>
      </c>
      <c r="AW340" s="352" t="s">
        <v>3325</v>
      </c>
    </row>
    <row r="341" spans="1:49">
      <c r="A341" s="352" t="s">
        <v>2461</v>
      </c>
      <c r="B341" s="352" t="s">
        <v>3221</v>
      </c>
      <c r="C341" s="352">
        <v>79</v>
      </c>
      <c r="D341" s="352" t="s">
        <v>252</v>
      </c>
      <c r="E341" s="352" t="s">
        <v>506</v>
      </c>
      <c r="F341" s="352">
        <v>0.81699999999999995</v>
      </c>
      <c r="J341" s="352">
        <v>6405</v>
      </c>
      <c r="K341" s="352">
        <v>-11.5</v>
      </c>
      <c r="O341" s="352">
        <v>183.31100000000001</v>
      </c>
      <c r="Q341" s="352">
        <v>180.44499999999999</v>
      </c>
      <c r="S341" s="352" t="s">
        <v>635</v>
      </c>
      <c r="T341" s="352">
        <v>89</v>
      </c>
      <c r="U341" s="352" t="s">
        <v>620</v>
      </c>
      <c r="V341" s="352" t="s">
        <v>1105</v>
      </c>
      <c r="X341" s="352" t="s">
        <v>1105</v>
      </c>
      <c r="Y341" s="352">
        <v>6</v>
      </c>
      <c r="Z341" s="352">
        <v>488.1</v>
      </c>
      <c r="AA341" s="352">
        <v>523.29999999999995</v>
      </c>
      <c r="AB341" s="352">
        <v>35.200000000000003</v>
      </c>
      <c r="AD341" s="352">
        <v>2.1150000000000002</v>
      </c>
      <c r="AE341" s="352">
        <v>0.752</v>
      </c>
      <c r="AH341" s="352">
        <v>7505</v>
      </c>
      <c r="AI341" s="352">
        <v>8888</v>
      </c>
      <c r="AN341" s="352" t="s">
        <v>741</v>
      </c>
      <c r="AO341" s="352" t="s">
        <v>1972</v>
      </c>
      <c r="AP341" s="352" t="s">
        <v>3327</v>
      </c>
      <c r="AS341" s="352">
        <v>1</v>
      </c>
      <c r="AU341" s="352">
        <v>1.17205</v>
      </c>
      <c r="AW341" s="352" t="s">
        <v>3325</v>
      </c>
    </row>
    <row r="342" spans="1:49">
      <c r="A342" s="352" t="s">
        <v>2462</v>
      </c>
      <c r="B342" s="352" t="s">
        <v>3221</v>
      </c>
      <c r="C342" s="352">
        <v>80</v>
      </c>
      <c r="D342" s="352" t="s">
        <v>252</v>
      </c>
      <c r="E342" s="352" t="s">
        <v>506</v>
      </c>
      <c r="F342" s="352">
        <v>0.81699999999999995</v>
      </c>
      <c r="L342" s="352">
        <v>22530</v>
      </c>
      <c r="M342" s="352">
        <v>9.6</v>
      </c>
      <c r="O342" s="352">
        <v>130.774</v>
      </c>
      <c r="R342" s="352">
        <v>124.535</v>
      </c>
      <c r="S342" s="352" t="s">
        <v>645</v>
      </c>
      <c r="T342" s="352">
        <v>0</v>
      </c>
      <c r="U342" s="352" t="s">
        <v>646</v>
      </c>
      <c r="V342" s="352" t="s">
        <v>673</v>
      </c>
      <c r="X342" s="352" t="s">
        <v>675</v>
      </c>
      <c r="Y342" s="352">
        <v>1</v>
      </c>
      <c r="Z342" s="352">
        <v>29.7</v>
      </c>
      <c r="AA342" s="352">
        <v>83.4</v>
      </c>
      <c r="AB342" s="352">
        <v>53.7</v>
      </c>
      <c r="AF342" s="352">
        <v>6.2389999999999999</v>
      </c>
      <c r="AJ342" s="352">
        <v>4500</v>
      </c>
      <c r="AQ342" s="352" t="s">
        <v>2411</v>
      </c>
      <c r="AR342" s="352" t="s">
        <v>3328</v>
      </c>
      <c r="AS342" s="352">
        <v>1</v>
      </c>
      <c r="AV342" s="352">
        <v>5.0097132999999996</v>
      </c>
      <c r="AW342" s="352" t="s">
        <v>3329</v>
      </c>
    </row>
    <row r="343" spans="1:49">
      <c r="A343" s="352" t="s">
        <v>2463</v>
      </c>
      <c r="B343" s="352" t="s">
        <v>3221</v>
      </c>
      <c r="C343" s="352">
        <v>80</v>
      </c>
      <c r="D343" s="352" t="s">
        <v>252</v>
      </c>
      <c r="E343" s="352" t="s">
        <v>506</v>
      </c>
      <c r="F343" s="352">
        <v>0.81699999999999995</v>
      </c>
      <c r="L343" s="352">
        <v>22241</v>
      </c>
      <c r="M343" s="352">
        <v>9.8030000000000008</v>
      </c>
      <c r="O343" s="352">
        <v>126.946</v>
      </c>
      <c r="R343" s="352">
        <v>120.889</v>
      </c>
      <c r="S343" s="352" t="s">
        <v>645</v>
      </c>
      <c r="T343" s="352">
        <v>0</v>
      </c>
      <c r="U343" s="352" t="s">
        <v>646</v>
      </c>
      <c r="V343" s="352" t="s">
        <v>673</v>
      </c>
      <c r="X343" s="352" t="s">
        <v>675</v>
      </c>
      <c r="Y343" s="352">
        <v>2</v>
      </c>
      <c r="Z343" s="352">
        <v>412.8</v>
      </c>
      <c r="AA343" s="352">
        <v>464.6</v>
      </c>
      <c r="AB343" s="352">
        <v>51.8</v>
      </c>
      <c r="AF343" s="352">
        <v>6.0570000000000004</v>
      </c>
      <c r="AJ343" s="352">
        <v>4441</v>
      </c>
      <c r="AQ343" s="352" t="s">
        <v>2176</v>
      </c>
      <c r="AR343" s="352" t="s">
        <v>3330</v>
      </c>
      <c r="AS343" s="352">
        <v>0</v>
      </c>
      <c r="AV343" s="352">
        <v>5.0106378999999999</v>
      </c>
      <c r="AW343" s="352" t="s">
        <v>3329</v>
      </c>
    </row>
    <row r="344" spans="1:49">
      <c r="A344" s="352" t="s">
        <v>2466</v>
      </c>
      <c r="B344" s="352" t="s">
        <v>3221</v>
      </c>
      <c r="C344" s="352">
        <v>81</v>
      </c>
      <c r="D344" s="352" t="s">
        <v>253</v>
      </c>
      <c r="E344" s="352" t="s">
        <v>506</v>
      </c>
      <c r="F344" s="352">
        <v>0.82799999999999996</v>
      </c>
      <c r="H344" s="352">
        <v>10084</v>
      </c>
      <c r="I344" s="352">
        <v>0.46700000000000003</v>
      </c>
      <c r="O344" s="352">
        <v>184.62</v>
      </c>
      <c r="P344" s="352">
        <v>183.244</v>
      </c>
      <c r="S344" s="352" t="s">
        <v>619</v>
      </c>
      <c r="T344" s="352">
        <v>0</v>
      </c>
      <c r="U344" s="352" t="s">
        <v>620</v>
      </c>
      <c r="V344" s="352" t="s">
        <v>1105</v>
      </c>
      <c r="X344" s="352" t="s">
        <v>1105</v>
      </c>
      <c r="Y344" s="352">
        <v>1</v>
      </c>
      <c r="Z344" s="352">
        <v>13.2</v>
      </c>
      <c r="AA344" s="352">
        <v>38.4</v>
      </c>
      <c r="AB344" s="352">
        <v>25.2</v>
      </c>
      <c r="AC344" s="352">
        <v>1.3759999999999999</v>
      </c>
      <c r="AG344" s="352">
        <v>6882</v>
      </c>
      <c r="AK344" s="352" t="s">
        <v>1669</v>
      </c>
      <c r="AL344" s="352" t="s">
        <v>1756</v>
      </c>
      <c r="AM344" s="352" t="s">
        <v>1786</v>
      </c>
      <c r="AS344" s="352">
        <v>0</v>
      </c>
      <c r="AT344" s="352">
        <v>0.68265790000000004</v>
      </c>
      <c r="AW344" s="352" t="s">
        <v>3331</v>
      </c>
    </row>
    <row r="345" spans="1:49">
      <c r="A345" s="352" t="s">
        <v>2468</v>
      </c>
      <c r="B345" s="352" t="s">
        <v>3221</v>
      </c>
      <c r="C345" s="352">
        <v>81</v>
      </c>
      <c r="D345" s="352" t="s">
        <v>253</v>
      </c>
      <c r="E345" s="352" t="s">
        <v>506</v>
      </c>
      <c r="F345" s="352">
        <v>0.82799999999999996</v>
      </c>
      <c r="H345" s="352">
        <v>10078</v>
      </c>
      <c r="I345" s="352">
        <v>0</v>
      </c>
      <c r="O345" s="352">
        <v>185.17500000000001</v>
      </c>
      <c r="P345" s="352">
        <v>183.79499999999999</v>
      </c>
      <c r="S345" s="352" t="s">
        <v>619</v>
      </c>
      <c r="T345" s="352">
        <v>0</v>
      </c>
      <c r="U345" s="352" t="s">
        <v>620</v>
      </c>
      <c r="V345" s="352" t="s">
        <v>1105</v>
      </c>
      <c r="X345" s="352" t="s">
        <v>1105</v>
      </c>
      <c r="Y345" s="352">
        <v>2</v>
      </c>
      <c r="Z345" s="352">
        <v>53.5</v>
      </c>
      <c r="AA345" s="352">
        <v>78.599999999999994</v>
      </c>
      <c r="AB345" s="352">
        <v>25.2</v>
      </c>
      <c r="AC345" s="352">
        <v>1.38</v>
      </c>
      <c r="AG345" s="352">
        <v>6874</v>
      </c>
      <c r="AK345" s="352" t="s">
        <v>1340</v>
      </c>
      <c r="AL345" s="352" t="s">
        <v>1362</v>
      </c>
      <c r="AM345" s="352" t="s">
        <v>3332</v>
      </c>
      <c r="AS345" s="352">
        <v>1</v>
      </c>
      <c r="AT345" s="352">
        <v>0.68233949999999999</v>
      </c>
      <c r="AW345" s="352" t="s">
        <v>3331</v>
      </c>
    </row>
    <row r="346" spans="1:49">
      <c r="A346" s="352" t="s">
        <v>2471</v>
      </c>
      <c r="B346" s="352" t="s">
        <v>3221</v>
      </c>
      <c r="C346" s="352">
        <v>81</v>
      </c>
      <c r="D346" s="352" t="s">
        <v>253</v>
      </c>
      <c r="E346" s="352" t="s">
        <v>506</v>
      </c>
      <c r="F346" s="352">
        <v>0.82799999999999996</v>
      </c>
      <c r="G346" s="352" t="s">
        <v>630</v>
      </c>
      <c r="H346" s="352">
        <v>2631</v>
      </c>
      <c r="I346" s="352">
        <v>-1.823</v>
      </c>
      <c r="N346" s="352">
        <v>10.794893099999999</v>
      </c>
      <c r="O346" s="352">
        <v>52.345999999999997</v>
      </c>
      <c r="P346" s="352">
        <v>51.957000000000001</v>
      </c>
      <c r="S346" s="352" t="s">
        <v>619</v>
      </c>
      <c r="T346" s="352">
        <v>0</v>
      </c>
      <c r="U346" s="352" t="s">
        <v>620</v>
      </c>
      <c r="V346" s="352" t="s">
        <v>1105</v>
      </c>
      <c r="X346" s="352" t="s">
        <v>1105</v>
      </c>
      <c r="Y346" s="352">
        <v>3</v>
      </c>
      <c r="Z346" s="352">
        <v>82.4</v>
      </c>
      <c r="AA346" s="352">
        <v>145.9</v>
      </c>
      <c r="AB346" s="352">
        <v>63.5</v>
      </c>
      <c r="AC346" s="352">
        <v>0.38900000000000001</v>
      </c>
      <c r="AG346" s="352">
        <v>1793</v>
      </c>
      <c r="AK346" s="352" t="s">
        <v>1985</v>
      </c>
      <c r="AL346" s="352" t="s">
        <v>1253</v>
      </c>
      <c r="AM346" s="352" t="s">
        <v>3333</v>
      </c>
      <c r="AS346" s="352">
        <v>0</v>
      </c>
      <c r="AT346" s="352">
        <v>0.68109589999999998</v>
      </c>
      <c r="AW346" s="352" t="s">
        <v>3331</v>
      </c>
    </row>
    <row r="347" spans="1:49">
      <c r="A347" s="352" t="s">
        <v>2472</v>
      </c>
      <c r="B347" s="352" t="s">
        <v>3221</v>
      </c>
      <c r="C347" s="352">
        <v>81</v>
      </c>
      <c r="D347" s="352" t="s">
        <v>253</v>
      </c>
      <c r="E347" s="352" t="s">
        <v>506</v>
      </c>
      <c r="F347" s="352">
        <v>0.82799999999999996</v>
      </c>
      <c r="G347" s="352" t="s">
        <v>634</v>
      </c>
      <c r="J347" s="352">
        <v>6469</v>
      </c>
      <c r="K347" s="352">
        <v>8.9600000000000009</v>
      </c>
      <c r="N347" s="352">
        <v>70.327328499999993</v>
      </c>
      <c r="O347" s="352">
        <v>182.04499999999999</v>
      </c>
      <c r="Q347" s="352">
        <v>179.15100000000001</v>
      </c>
      <c r="S347" s="352" t="s">
        <v>635</v>
      </c>
      <c r="T347" s="352">
        <v>89</v>
      </c>
      <c r="U347" s="352" t="s">
        <v>620</v>
      </c>
      <c r="V347" s="352" t="s">
        <v>1105</v>
      </c>
      <c r="X347" s="352" t="s">
        <v>1105</v>
      </c>
      <c r="Y347" s="352">
        <v>4</v>
      </c>
      <c r="Z347" s="352">
        <v>200</v>
      </c>
      <c r="AA347" s="352">
        <v>292.5</v>
      </c>
      <c r="AB347" s="352">
        <v>92.5</v>
      </c>
      <c r="AD347" s="352">
        <v>2.141</v>
      </c>
      <c r="AE347" s="352">
        <v>0.753</v>
      </c>
      <c r="AH347" s="352">
        <v>7827</v>
      </c>
      <c r="AI347" s="352">
        <v>9084</v>
      </c>
      <c r="AN347" s="352" t="s">
        <v>642</v>
      </c>
      <c r="AO347" s="352" t="s">
        <v>2236</v>
      </c>
      <c r="AP347" s="352" t="s">
        <v>2691</v>
      </c>
      <c r="AS347" s="352">
        <v>0</v>
      </c>
      <c r="AU347" s="352">
        <v>1.1950969</v>
      </c>
      <c r="AW347" s="352" t="s">
        <v>3331</v>
      </c>
    </row>
    <row r="348" spans="1:49">
      <c r="A348" s="352" t="s">
        <v>2474</v>
      </c>
      <c r="B348" s="352" t="s">
        <v>3221</v>
      </c>
      <c r="C348" s="352">
        <v>81</v>
      </c>
      <c r="D348" s="352" t="s">
        <v>253</v>
      </c>
      <c r="E348" s="352" t="s">
        <v>506</v>
      </c>
      <c r="F348" s="352">
        <v>0.82799999999999996</v>
      </c>
      <c r="J348" s="352">
        <v>6423</v>
      </c>
      <c r="K348" s="352">
        <v>-10.922000000000001</v>
      </c>
      <c r="O348" s="352">
        <v>183.16900000000001</v>
      </c>
      <c r="Q348" s="352">
        <v>180.303</v>
      </c>
      <c r="S348" s="352" t="s">
        <v>635</v>
      </c>
      <c r="T348" s="352">
        <v>89</v>
      </c>
      <c r="U348" s="352" t="s">
        <v>620</v>
      </c>
      <c r="V348" s="352" t="s">
        <v>1105</v>
      </c>
      <c r="X348" s="352" t="s">
        <v>1105</v>
      </c>
      <c r="Y348" s="352">
        <v>5</v>
      </c>
      <c r="Z348" s="352">
        <v>437.8</v>
      </c>
      <c r="AA348" s="352">
        <v>473</v>
      </c>
      <c r="AB348" s="352">
        <v>35.200000000000003</v>
      </c>
      <c r="AD348" s="352">
        <v>2.1150000000000002</v>
      </c>
      <c r="AE348" s="352">
        <v>0.751</v>
      </c>
      <c r="AH348" s="352">
        <v>7529</v>
      </c>
      <c r="AI348" s="352">
        <v>8919</v>
      </c>
      <c r="AN348" s="352" t="s">
        <v>741</v>
      </c>
      <c r="AO348" s="352" t="s">
        <v>742</v>
      </c>
      <c r="AP348" s="352" t="s">
        <v>1303</v>
      </c>
      <c r="AS348" s="352">
        <v>0</v>
      </c>
      <c r="AU348" s="352">
        <v>1.1727650999999999</v>
      </c>
      <c r="AW348" s="352" t="s">
        <v>3331</v>
      </c>
    </row>
    <row r="349" spans="1:49">
      <c r="A349" s="352" t="s">
        <v>2476</v>
      </c>
      <c r="B349" s="352" t="s">
        <v>3221</v>
      </c>
      <c r="C349" s="352">
        <v>81</v>
      </c>
      <c r="D349" s="352" t="s">
        <v>253</v>
      </c>
      <c r="E349" s="352" t="s">
        <v>506</v>
      </c>
      <c r="F349" s="352">
        <v>0.82799999999999996</v>
      </c>
      <c r="J349" s="352">
        <v>6407</v>
      </c>
      <c r="K349" s="352">
        <v>-11.5</v>
      </c>
      <c r="O349" s="352">
        <v>183.142</v>
      </c>
      <c r="Q349" s="352">
        <v>180.27799999999999</v>
      </c>
      <c r="S349" s="352" t="s">
        <v>635</v>
      </c>
      <c r="T349" s="352">
        <v>89</v>
      </c>
      <c r="U349" s="352" t="s">
        <v>620</v>
      </c>
      <c r="V349" s="352" t="s">
        <v>1105</v>
      </c>
      <c r="X349" s="352" t="s">
        <v>1105</v>
      </c>
      <c r="Y349" s="352">
        <v>6</v>
      </c>
      <c r="Z349" s="352">
        <v>488.1</v>
      </c>
      <c r="AA349" s="352">
        <v>523.29999999999995</v>
      </c>
      <c r="AB349" s="352">
        <v>35.200000000000003</v>
      </c>
      <c r="AD349" s="352">
        <v>2.113</v>
      </c>
      <c r="AE349" s="352">
        <v>0.751</v>
      </c>
      <c r="AH349" s="352">
        <v>7508</v>
      </c>
      <c r="AI349" s="352">
        <v>8892</v>
      </c>
      <c r="AN349" s="352" t="s">
        <v>741</v>
      </c>
      <c r="AO349" s="352" t="s">
        <v>1972</v>
      </c>
      <c r="AP349" s="352" t="s">
        <v>3334</v>
      </c>
      <c r="AS349" s="352">
        <v>1</v>
      </c>
      <c r="AU349" s="352">
        <v>1.1720950000000001</v>
      </c>
      <c r="AW349" s="352" t="s">
        <v>3331</v>
      </c>
    </row>
    <row r="350" spans="1:49">
      <c r="A350" s="352" t="s">
        <v>2478</v>
      </c>
      <c r="B350" s="352" t="s">
        <v>3221</v>
      </c>
      <c r="C350" s="352">
        <v>82</v>
      </c>
      <c r="D350" s="352" t="s">
        <v>253</v>
      </c>
      <c r="E350" s="352" t="s">
        <v>506</v>
      </c>
      <c r="F350" s="352">
        <v>0.82799999999999996</v>
      </c>
      <c r="L350" s="352">
        <v>22428</v>
      </c>
      <c r="M350" s="352">
        <v>9.6</v>
      </c>
      <c r="O350" s="352">
        <v>130.75800000000001</v>
      </c>
      <c r="R350" s="352">
        <v>124.51900000000001</v>
      </c>
      <c r="S350" s="352" t="s">
        <v>645</v>
      </c>
      <c r="T350" s="352">
        <v>0</v>
      </c>
      <c r="U350" s="352" t="s">
        <v>646</v>
      </c>
      <c r="V350" s="352" t="s">
        <v>673</v>
      </c>
      <c r="X350" s="352" t="s">
        <v>675</v>
      </c>
      <c r="Y350" s="352">
        <v>1</v>
      </c>
      <c r="Z350" s="352">
        <v>29.7</v>
      </c>
      <c r="AA350" s="352">
        <v>83.2</v>
      </c>
      <c r="AB350" s="352">
        <v>53.5</v>
      </c>
      <c r="AF350" s="352">
        <v>6.2380000000000004</v>
      </c>
      <c r="AJ350" s="352">
        <v>4479</v>
      </c>
      <c r="AQ350" s="352" t="s">
        <v>1198</v>
      </c>
      <c r="AR350" s="352" t="s">
        <v>3335</v>
      </c>
      <c r="AS350" s="352">
        <v>1</v>
      </c>
      <c r="AV350" s="352">
        <v>5.0100015999999998</v>
      </c>
      <c r="AW350" s="352" t="s">
        <v>3336</v>
      </c>
    </row>
    <row r="351" spans="1:49">
      <c r="A351" s="352" t="s">
        <v>2479</v>
      </c>
      <c r="B351" s="352" t="s">
        <v>3221</v>
      </c>
      <c r="C351" s="352">
        <v>82</v>
      </c>
      <c r="D351" s="352" t="s">
        <v>253</v>
      </c>
      <c r="E351" s="352" t="s">
        <v>506</v>
      </c>
      <c r="F351" s="352">
        <v>0.82799999999999996</v>
      </c>
      <c r="L351" s="352">
        <v>22251</v>
      </c>
      <c r="M351" s="352">
        <v>9.7639999999999993</v>
      </c>
      <c r="O351" s="352">
        <v>127.271</v>
      </c>
      <c r="R351" s="352">
        <v>121.19799999999999</v>
      </c>
      <c r="S351" s="352" t="s">
        <v>645</v>
      </c>
      <c r="T351" s="352">
        <v>0</v>
      </c>
      <c r="U351" s="352" t="s">
        <v>646</v>
      </c>
      <c r="V351" s="352" t="s">
        <v>673</v>
      </c>
      <c r="X351" s="352" t="s">
        <v>675</v>
      </c>
      <c r="Y351" s="352">
        <v>2</v>
      </c>
      <c r="Z351" s="352">
        <v>412.8</v>
      </c>
      <c r="AA351" s="352">
        <v>464.6</v>
      </c>
      <c r="AB351" s="352">
        <v>51.8</v>
      </c>
      <c r="AF351" s="352">
        <v>6.0730000000000004</v>
      </c>
      <c r="AJ351" s="352">
        <v>4442</v>
      </c>
      <c r="AQ351" s="352" t="s">
        <v>2176</v>
      </c>
      <c r="AR351" s="352" t="s">
        <v>3337</v>
      </c>
      <c r="AS351" s="352">
        <v>0</v>
      </c>
      <c r="AV351" s="352">
        <v>5.0107499999999998</v>
      </c>
      <c r="AW351" s="352" t="s">
        <v>3336</v>
      </c>
    </row>
    <row r="352" spans="1:49">
      <c r="A352" s="352" t="s">
        <v>2482</v>
      </c>
      <c r="B352" s="352" t="s">
        <v>3221</v>
      </c>
      <c r="C352" s="352">
        <v>83</v>
      </c>
      <c r="D352" s="352" t="s">
        <v>256</v>
      </c>
      <c r="E352" s="352" t="s">
        <v>512</v>
      </c>
      <c r="F352" s="352">
        <v>0.748</v>
      </c>
      <c r="H352" s="352">
        <v>10111</v>
      </c>
      <c r="I352" s="352">
        <v>0.443</v>
      </c>
      <c r="O352" s="352">
        <v>184.93700000000001</v>
      </c>
      <c r="P352" s="352">
        <v>183.559</v>
      </c>
      <c r="S352" s="352" t="s">
        <v>619</v>
      </c>
      <c r="T352" s="352">
        <v>0</v>
      </c>
      <c r="U352" s="352" t="s">
        <v>620</v>
      </c>
      <c r="V352" s="352" t="s">
        <v>1105</v>
      </c>
      <c r="X352" s="352" t="s">
        <v>1105</v>
      </c>
      <c r="Y352" s="352">
        <v>1</v>
      </c>
      <c r="Z352" s="352">
        <v>13.2</v>
      </c>
      <c r="AA352" s="352">
        <v>38.4</v>
      </c>
      <c r="AB352" s="352">
        <v>25.2</v>
      </c>
      <c r="AC352" s="352">
        <v>1.3779999999999999</v>
      </c>
      <c r="AG352" s="352">
        <v>6899</v>
      </c>
      <c r="AK352" s="352" t="s">
        <v>1669</v>
      </c>
      <c r="AL352" s="352" t="s">
        <v>1756</v>
      </c>
      <c r="AM352" s="352" t="s">
        <v>3338</v>
      </c>
      <c r="AS352" s="352">
        <v>0</v>
      </c>
      <c r="AT352" s="352">
        <v>0.68266260000000001</v>
      </c>
      <c r="AW352" s="352" t="s">
        <v>3339</v>
      </c>
    </row>
    <row r="353" spans="1:49">
      <c r="A353" s="352" t="s">
        <v>2484</v>
      </c>
      <c r="B353" s="352" t="s">
        <v>3221</v>
      </c>
      <c r="C353" s="352">
        <v>83</v>
      </c>
      <c r="D353" s="352" t="s">
        <v>256</v>
      </c>
      <c r="E353" s="352" t="s">
        <v>512</v>
      </c>
      <c r="F353" s="352">
        <v>0.748</v>
      </c>
      <c r="H353" s="352">
        <v>10123</v>
      </c>
      <c r="I353" s="352">
        <v>0</v>
      </c>
      <c r="O353" s="352">
        <v>185.60499999999999</v>
      </c>
      <c r="P353" s="352">
        <v>184.22200000000001</v>
      </c>
      <c r="S353" s="352" t="s">
        <v>619</v>
      </c>
      <c r="T353" s="352">
        <v>0</v>
      </c>
      <c r="U353" s="352" t="s">
        <v>620</v>
      </c>
      <c r="V353" s="352" t="s">
        <v>1105</v>
      </c>
      <c r="X353" s="352" t="s">
        <v>1105</v>
      </c>
      <c r="Y353" s="352">
        <v>2</v>
      </c>
      <c r="Z353" s="352">
        <v>53.5</v>
      </c>
      <c r="AA353" s="352">
        <v>78.599999999999994</v>
      </c>
      <c r="AB353" s="352">
        <v>25.2</v>
      </c>
      <c r="AC353" s="352">
        <v>1.383</v>
      </c>
      <c r="AG353" s="352">
        <v>6904</v>
      </c>
      <c r="AK353" s="352" t="s">
        <v>1340</v>
      </c>
      <c r="AL353" s="352" t="s">
        <v>1188</v>
      </c>
      <c r="AM353" s="352" t="s">
        <v>3340</v>
      </c>
      <c r="AS353" s="352">
        <v>1</v>
      </c>
      <c r="AT353" s="352">
        <v>0.68236039999999998</v>
      </c>
      <c r="AW353" s="352" t="s">
        <v>3339</v>
      </c>
    </row>
    <row r="354" spans="1:49">
      <c r="A354" s="352" t="s">
        <v>2488</v>
      </c>
      <c r="B354" s="352" t="s">
        <v>3221</v>
      </c>
      <c r="C354" s="352">
        <v>83</v>
      </c>
      <c r="D354" s="352" t="s">
        <v>256</v>
      </c>
      <c r="E354" s="352" t="s">
        <v>512</v>
      </c>
      <c r="F354" s="352">
        <v>0.748</v>
      </c>
      <c r="G354" s="352" t="s">
        <v>630</v>
      </c>
      <c r="H354" s="352">
        <v>2580</v>
      </c>
      <c r="I354" s="352">
        <v>28.835999999999999</v>
      </c>
      <c r="N354" s="352">
        <v>11.7537217</v>
      </c>
      <c r="O354" s="352">
        <v>51.488999999999997</v>
      </c>
      <c r="P354" s="352">
        <v>51.094000000000001</v>
      </c>
      <c r="S354" s="352" t="s">
        <v>619</v>
      </c>
      <c r="T354" s="352">
        <v>0</v>
      </c>
      <c r="U354" s="352" t="s">
        <v>620</v>
      </c>
      <c r="V354" s="352" t="s">
        <v>1105</v>
      </c>
      <c r="X354" s="352" t="s">
        <v>1105</v>
      </c>
      <c r="Y354" s="352">
        <v>3</v>
      </c>
      <c r="Z354" s="352">
        <v>81.8</v>
      </c>
      <c r="AA354" s="352">
        <v>145.30000000000001</v>
      </c>
      <c r="AB354" s="352">
        <v>63.5</v>
      </c>
      <c r="AC354" s="352">
        <v>0.39500000000000002</v>
      </c>
      <c r="AG354" s="352">
        <v>1813</v>
      </c>
      <c r="AK354" s="352" t="s">
        <v>1985</v>
      </c>
      <c r="AL354" s="352" t="s">
        <v>1299</v>
      </c>
      <c r="AM354" s="352" t="s">
        <v>3341</v>
      </c>
      <c r="AS354" s="352">
        <v>0</v>
      </c>
      <c r="AT354" s="352">
        <v>0.70203689999999996</v>
      </c>
      <c r="AW354" s="352" t="s">
        <v>3339</v>
      </c>
    </row>
    <row r="355" spans="1:49">
      <c r="A355" s="352" t="s">
        <v>2490</v>
      </c>
      <c r="B355" s="352" t="s">
        <v>3221</v>
      </c>
      <c r="C355" s="352">
        <v>83</v>
      </c>
      <c r="D355" s="352" t="s">
        <v>256</v>
      </c>
      <c r="E355" s="352" t="s">
        <v>512</v>
      </c>
      <c r="F355" s="352">
        <v>0.748</v>
      </c>
      <c r="G355" s="352" t="s">
        <v>634</v>
      </c>
      <c r="J355" s="352">
        <v>6382</v>
      </c>
      <c r="K355" s="352">
        <v>63.003</v>
      </c>
      <c r="N355" s="352">
        <v>76.396497199999999</v>
      </c>
      <c r="O355" s="352">
        <v>178.649</v>
      </c>
      <c r="Q355" s="352">
        <v>175.70500000000001</v>
      </c>
      <c r="S355" s="352" t="s">
        <v>635</v>
      </c>
      <c r="T355" s="352">
        <v>89</v>
      </c>
      <c r="U355" s="352" t="s">
        <v>620</v>
      </c>
      <c r="V355" s="352" t="s">
        <v>1105</v>
      </c>
      <c r="X355" s="352" t="s">
        <v>1105</v>
      </c>
      <c r="Y355" s="352">
        <v>4</v>
      </c>
      <c r="Z355" s="352">
        <v>200</v>
      </c>
      <c r="AA355" s="352">
        <v>292.5</v>
      </c>
      <c r="AB355" s="352">
        <v>92.5</v>
      </c>
      <c r="AD355" s="352">
        <v>2.2050000000000001</v>
      </c>
      <c r="AE355" s="352">
        <v>0.73899999999999999</v>
      </c>
      <c r="AH355" s="352">
        <v>8105</v>
      </c>
      <c r="AI355" s="352">
        <v>8962</v>
      </c>
      <c r="AN355" s="352" t="s">
        <v>894</v>
      </c>
      <c r="AO355" s="352" t="s">
        <v>759</v>
      </c>
      <c r="AP355" s="352" t="s">
        <v>2383</v>
      </c>
      <c r="AS355" s="352">
        <v>0</v>
      </c>
      <c r="AU355" s="352">
        <v>1.2547723</v>
      </c>
      <c r="AW355" s="352" t="s">
        <v>3339</v>
      </c>
    </row>
    <row r="356" spans="1:49">
      <c r="A356" s="352" t="s">
        <v>2492</v>
      </c>
      <c r="B356" s="352" t="s">
        <v>3221</v>
      </c>
      <c r="C356" s="352">
        <v>83</v>
      </c>
      <c r="D356" s="352" t="s">
        <v>256</v>
      </c>
      <c r="E356" s="352" t="s">
        <v>512</v>
      </c>
      <c r="F356" s="352">
        <v>0.748</v>
      </c>
      <c r="J356" s="352">
        <v>6433</v>
      </c>
      <c r="K356" s="352">
        <v>-10.911</v>
      </c>
      <c r="O356" s="352">
        <v>183.149</v>
      </c>
      <c r="Q356" s="352">
        <v>180.28399999999999</v>
      </c>
      <c r="S356" s="352" t="s">
        <v>635</v>
      </c>
      <c r="T356" s="352">
        <v>89</v>
      </c>
      <c r="U356" s="352" t="s">
        <v>620</v>
      </c>
      <c r="V356" s="352" t="s">
        <v>1105</v>
      </c>
      <c r="X356" s="352" t="s">
        <v>1105</v>
      </c>
      <c r="Y356" s="352">
        <v>5</v>
      </c>
      <c r="Z356" s="352">
        <v>438.4</v>
      </c>
      <c r="AA356" s="352">
        <v>473</v>
      </c>
      <c r="AB356" s="352">
        <v>34.6</v>
      </c>
      <c r="AD356" s="352">
        <v>2.1139999999999999</v>
      </c>
      <c r="AE356" s="352">
        <v>0.751</v>
      </c>
      <c r="AH356" s="352">
        <v>7541</v>
      </c>
      <c r="AI356" s="352">
        <v>8933</v>
      </c>
      <c r="AN356" s="352" t="s">
        <v>741</v>
      </c>
      <c r="AO356" s="352" t="s">
        <v>1972</v>
      </c>
      <c r="AP356" s="352" t="s">
        <v>2723</v>
      </c>
      <c r="AS356" s="352">
        <v>0</v>
      </c>
      <c r="AU356" s="352">
        <v>1.1727765999999999</v>
      </c>
      <c r="AW356" s="352" t="s">
        <v>3339</v>
      </c>
    </row>
    <row r="357" spans="1:49">
      <c r="A357" s="352" t="s">
        <v>2494</v>
      </c>
      <c r="B357" s="352" t="s">
        <v>3221</v>
      </c>
      <c r="C357" s="352">
        <v>83</v>
      </c>
      <c r="D357" s="352" t="s">
        <v>256</v>
      </c>
      <c r="E357" s="352" t="s">
        <v>512</v>
      </c>
      <c r="F357" s="352">
        <v>0.748</v>
      </c>
      <c r="J357" s="352">
        <v>6427</v>
      </c>
      <c r="K357" s="352">
        <v>-11.5</v>
      </c>
      <c r="O357" s="352">
        <v>183.67500000000001</v>
      </c>
      <c r="Q357" s="352">
        <v>180.80199999999999</v>
      </c>
      <c r="S357" s="352" t="s">
        <v>635</v>
      </c>
      <c r="T357" s="352">
        <v>89</v>
      </c>
      <c r="U357" s="352" t="s">
        <v>620</v>
      </c>
      <c r="V357" s="352" t="s">
        <v>1105</v>
      </c>
      <c r="X357" s="352" t="s">
        <v>1105</v>
      </c>
      <c r="Y357" s="352">
        <v>6</v>
      </c>
      <c r="Z357" s="352">
        <v>488.1</v>
      </c>
      <c r="AA357" s="352">
        <v>523.29999999999995</v>
      </c>
      <c r="AB357" s="352">
        <v>35.200000000000003</v>
      </c>
      <c r="AD357" s="352">
        <v>2.1190000000000002</v>
      </c>
      <c r="AE357" s="352">
        <v>0.753</v>
      </c>
      <c r="AH357" s="352">
        <v>7531</v>
      </c>
      <c r="AI357" s="352">
        <v>8920</v>
      </c>
      <c r="AN357" s="352" t="s">
        <v>717</v>
      </c>
      <c r="AO357" s="352" t="s">
        <v>1972</v>
      </c>
      <c r="AP357" s="352" t="s">
        <v>1350</v>
      </c>
      <c r="AS357" s="352">
        <v>1</v>
      </c>
      <c r="AU357" s="352">
        <v>1.1720949000000001</v>
      </c>
      <c r="AW357" s="352" t="s">
        <v>3339</v>
      </c>
    </row>
    <row r="358" spans="1:49">
      <c r="A358" s="352" t="s">
        <v>2495</v>
      </c>
      <c r="B358" s="352" t="s">
        <v>3221</v>
      </c>
      <c r="C358" s="352">
        <v>84</v>
      </c>
      <c r="D358" s="352" t="s">
        <v>256</v>
      </c>
      <c r="E358" s="352" t="s">
        <v>512</v>
      </c>
      <c r="F358" s="352">
        <v>0.748</v>
      </c>
      <c r="L358" s="352">
        <v>22559</v>
      </c>
      <c r="M358" s="352">
        <v>9.6</v>
      </c>
      <c r="O358" s="352">
        <v>131.232</v>
      </c>
      <c r="R358" s="352">
        <v>124.97199999999999</v>
      </c>
      <c r="S358" s="352" t="s">
        <v>645</v>
      </c>
      <c r="T358" s="352">
        <v>0</v>
      </c>
      <c r="U358" s="352" t="s">
        <v>646</v>
      </c>
      <c r="V358" s="352" t="s">
        <v>673</v>
      </c>
      <c r="X358" s="352" t="s">
        <v>675</v>
      </c>
      <c r="Y358" s="352">
        <v>1</v>
      </c>
      <c r="Z358" s="352">
        <v>29.7</v>
      </c>
      <c r="AA358" s="352">
        <v>83.4</v>
      </c>
      <c r="AB358" s="352">
        <v>53.7</v>
      </c>
      <c r="AF358" s="352">
        <v>6.26</v>
      </c>
      <c r="AJ358" s="352">
        <v>4506</v>
      </c>
      <c r="AQ358" s="352" t="s">
        <v>3342</v>
      </c>
      <c r="AR358" s="352" t="s">
        <v>3343</v>
      </c>
      <c r="AS358" s="352">
        <v>1</v>
      </c>
      <c r="AV358" s="352">
        <v>5.0093255000000001</v>
      </c>
      <c r="AW358" s="352" t="s">
        <v>3344</v>
      </c>
    </row>
    <row r="359" spans="1:49">
      <c r="A359" s="352" t="s">
        <v>2496</v>
      </c>
      <c r="B359" s="352" t="s">
        <v>3221</v>
      </c>
      <c r="C359" s="352">
        <v>84</v>
      </c>
      <c r="D359" s="352" t="s">
        <v>256</v>
      </c>
      <c r="E359" s="352" t="s">
        <v>512</v>
      </c>
      <c r="F359" s="352">
        <v>0.748</v>
      </c>
      <c r="L359" s="352">
        <v>22294</v>
      </c>
      <c r="M359" s="352">
        <v>9.8390000000000004</v>
      </c>
      <c r="O359" s="352">
        <v>127.264</v>
      </c>
      <c r="R359" s="352">
        <v>121.19199999999999</v>
      </c>
      <c r="S359" s="352" t="s">
        <v>645</v>
      </c>
      <c r="T359" s="352">
        <v>0</v>
      </c>
      <c r="U359" s="352" t="s">
        <v>646</v>
      </c>
      <c r="V359" s="352" t="s">
        <v>673</v>
      </c>
      <c r="X359" s="352" t="s">
        <v>675</v>
      </c>
      <c r="Y359" s="352">
        <v>2</v>
      </c>
      <c r="Z359" s="352">
        <v>412.8</v>
      </c>
      <c r="AA359" s="352">
        <v>465</v>
      </c>
      <c r="AB359" s="352">
        <v>52.3</v>
      </c>
      <c r="AF359" s="352">
        <v>6.0720000000000001</v>
      </c>
      <c r="AJ359" s="352">
        <v>4451</v>
      </c>
      <c r="AQ359" s="352" t="s">
        <v>2315</v>
      </c>
      <c r="AR359" s="352" t="s">
        <v>881</v>
      </c>
      <c r="AS359" s="352">
        <v>0</v>
      </c>
      <c r="AV359" s="352">
        <v>5.0104138000000003</v>
      </c>
      <c r="AW359" s="352" t="s">
        <v>3344</v>
      </c>
    </row>
    <row r="360" spans="1:49">
      <c r="A360" s="352" t="s">
        <v>2500</v>
      </c>
      <c r="B360" s="352" t="s">
        <v>3221</v>
      </c>
      <c r="C360" s="352">
        <v>85</v>
      </c>
      <c r="D360" s="352" t="s">
        <v>257</v>
      </c>
      <c r="E360" s="352" t="s">
        <v>512</v>
      </c>
      <c r="F360" s="352">
        <v>0.752</v>
      </c>
      <c r="H360" s="352">
        <v>10073</v>
      </c>
      <c r="I360" s="352">
        <v>0.42099999999999999</v>
      </c>
      <c r="O360" s="352">
        <v>184.22399999999999</v>
      </c>
      <c r="P360" s="352">
        <v>182.851</v>
      </c>
      <c r="S360" s="352" t="s">
        <v>619</v>
      </c>
      <c r="T360" s="352">
        <v>0</v>
      </c>
      <c r="U360" s="352" t="s">
        <v>620</v>
      </c>
      <c r="V360" s="352" t="s">
        <v>1105</v>
      </c>
      <c r="X360" s="352" t="s">
        <v>1105</v>
      </c>
      <c r="Y360" s="352">
        <v>1</v>
      </c>
      <c r="Z360" s="352">
        <v>13.2</v>
      </c>
      <c r="AA360" s="352">
        <v>38.4</v>
      </c>
      <c r="AB360" s="352">
        <v>25.2</v>
      </c>
      <c r="AC360" s="352">
        <v>1.373</v>
      </c>
      <c r="AG360" s="352">
        <v>6873</v>
      </c>
      <c r="AK360" s="352" t="s">
        <v>1391</v>
      </c>
      <c r="AL360" s="352" t="s">
        <v>1756</v>
      </c>
      <c r="AM360" s="352" t="s">
        <v>1891</v>
      </c>
      <c r="AS360" s="352">
        <v>0</v>
      </c>
      <c r="AT360" s="352">
        <v>0.6826314</v>
      </c>
      <c r="AW360" s="352" t="s">
        <v>3345</v>
      </c>
    </row>
    <row r="361" spans="1:49">
      <c r="A361" s="352" t="s">
        <v>2502</v>
      </c>
      <c r="B361" s="352" t="s">
        <v>3221</v>
      </c>
      <c r="C361" s="352">
        <v>85</v>
      </c>
      <c r="D361" s="352" t="s">
        <v>257</v>
      </c>
      <c r="E361" s="352" t="s">
        <v>512</v>
      </c>
      <c r="F361" s="352">
        <v>0.752</v>
      </c>
      <c r="H361" s="352">
        <v>10081</v>
      </c>
      <c r="I361" s="352">
        <v>0</v>
      </c>
      <c r="O361" s="352">
        <v>185.167</v>
      </c>
      <c r="P361" s="352">
        <v>183.78800000000001</v>
      </c>
      <c r="S361" s="352" t="s">
        <v>619</v>
      </c>
      <c r="T361" s="352">
        <v>0</v>
      </c>
      <c r="U361" s="352" t="s">
        <v>620</v>
      </c>
      <c r="V361" s="352" t="s">
        <v>1105</v>
      </c>
      <c r="X361" s="352" t="s">
        <v>1105</v>
      </c>
      <c r="Y361" s="352">
        <v>2</v>
      </c>
      <c r="Z361" s="352">
        <v>53.5</v>
      </c>
      <c r="AA361" s="352">
        <v>78.599999999999994</v>
      </c>
      <c r="AB361" s="352">
        <v>25.2</v>
      </c>
      <c r="AC361" s="352">
        <v>1.379</v>
      </c>
      <c r="AG361" s="352">
        <v>6877</v>
      </c>
      <c r="AK361" s="352" t="s">
        <v>1230</v>
      </c>
      <c r="AL361" s="352" t="s">
        <v>1188</v>
      </c>
      <c r="AM361" s="352" t="s">
        <v>3346</v>
      </c>
      <c r="AS361" s="352">
        <v>1</v>
      </c>
      <c r="AT361" s="352">
        <v>0.68234410000000001</v>
      </c>
      <c r="AW361" s="352" t="s">
        <v>3345</v>
      </c>
    </row>
    <row r="362" spans="1:49">
      <c r="A362" s="352" t="s">
        <v>2506</v>
      </c>
      <c r="B362" s="352" t="s">
        <v>3221</v>
      </c>
      <c r="C362" s="352">
        <v>85</v>
      </c>
      <c r="D362" s="352" t="s">
        <v>257</v>
      </c>
      <c r="E362" s="352" t="s">
        <v>512</v>
      </c>
      <c r="F362" s="352">
        <v>0.752</v>
      </c>
      <c r="G362" s="352" t="s">
        <v>630</v>
      </c>
      <c r="H362" s="352">
        <v>2600</v>
      </c>
      <c r="I362" s="352">
        <v>28.922999999999998</v>
      </c>
      <c r="N362" s="352">
        <v>11.7584839</v>
      </c>
      <c r="O362" s="352">
        <v>51.784999999999997</v>
      </c>
      <c r="P362" s="352">
        <v>51.387999999999998</v>
      </c>
      <c r="S362" s="352" t="s">
        <v>619</v>
      </c>
      <c r="T362" s="352">
        <v>0</v>
      </c>
      <c r="U362" s="352" t="s">
        <v>620</v>
      </c>
      <c r="V362" s="352" t="s">
        <v>1105</v>
      </c>
      <c r="X362" s="352" t="s">
        <v>1105</v>
      </c>
      <c r="Y362" s="352">
        <v>3</v>
      </c>
      <c r="Z362" s="352">
        <v>82.4</v>
      </c>
      <c r="AA362" s="352">
        <v>145.30000000000001</v>
      </c>
      <c r="AB362" s="352">
        <v>62.9</v>
      </c>
      <c r="AC362" s="352">
        <v>0.39700000000000002</v>
      </c>
      <c r="AG362" s="352">
        <v>1826</v>
      </c>
      <c r="AK362" s="352" t="s">
        <v>1985</v>
      </c>
      <c r="AL362" s="352" t="s">
        <v>1253</v>
      </c>
      <c r="AM362" s="352" t="s">
        <v>3347</v>
      </c>
      <c r="AS362" s="352">
        <v>0</v>
      </c>
      <c r="AT362" s="352">
        <v>0.70207929999999996</v>
      </c>
      <c r="AW362" s="352" t="s">
        <v>3345</v>
      </c>
    </row>
    <row r="363" spans="1:49">
      <c r="A363" s="352" t="s">
        <v>2508</v>
      </c>
      <c r="B363" s="352" t="s">
        <v>3221</v>
      </c>
      <c r="C363" s="352">
        <v>85</v>
      </c>
      <c r="D363" s="352" t="s">
        <v>257</v>
      </c>
      <c r="E363" s="352" t="s">
        <v>512</v>
      </c>
      <c r="F363" s="352">
        <v>0.752</v>
      </c>
      <c r="G363" s="352" t="s">
        <v>634</v>
      </c>
      <c r="J363" s="352">
        <v>6358</v>
      </c>
      <c r="K363" s="352">
        <v>62.98</v>
      </c>
      <c r="N363" s="352">
        <v>76.499638500000003</v>
      </c>
      <c r="O363" s="352">
        <v>179.846</v>
      </c>
      <c r="Q363" s="352">
        <v>176.88300000000001</v>
      </c>
      <c r="S363" s="352" t="s">
        <v>635</v>
      </c>
      <c r="T363" s="352">
        <v>89</v>
      </c>
      <c r="U363" s="352" t="s">
        <v>620</v>
      </c>
      <c r="V363" s="352" t="s">
        <v>1105</v>
      </c>
      <c r="X363" s="352" t="s">
        <v>1105</v>
      </c>
      <c r="Y363" s="352">
        <v>4</v>
      </c>
      <c r="Z363" s="352">
        <v>200</v>
      </c>
      <c r="AA363" s="352">
        <v>292.5</v>
      </c>
      <c r="AB363" s="352">
        <v>92.5</v>
      </c>
      <c r="AD363" s="352">
        <v>2.2189999999999999</v>
      </c>
      <c r="AE363" s="352">
        <v>0.74399999999999999</v>
      </c>
      <c r="AH363" s="352">
        <v>8074</v>
      </c>
      <c r="AI363" s="352">
        <v>8930</v>
      </c>
      <c r="AN363" s="352" t="s">
        <v>736</v>
      </c>
      <c r="AO363" s="352" t="s">
        <v>1585</v>
      </c>
      <c r="AP363" s="352" t="s">
        <v>881</v>
      </c>
      <c r="AS363" s="352">
        <v>0</v>
      </c>
      <c r="AU363" s="352">
        <v>1.2547078</v>
      </c>
      <c r="AW363" s="352" t="s">
        <v>3345</v>
      </c>
    </row>
    <row r="364" spans="1:49">
      <c r="A364" s="352" t="s">
        <v>2510</v>
      </c>
      <c r="B364" s="352" t="s">
        <v>3221</v>
      </c>
      <c r="C364" s="352">
        <v>85</v>
      </c>
      <c r="D364" s="352" t="s">
        <v>257</v>
      </c>
      <c r="E364" s="352" t="s">
        <v>512</v>
      </c>
      <c r="F364" s="352">
        <v>0.752</v>
      </c>
      <c r="J364" s="352">
        <v>6419</v>
      </c>
      <c r="K364" s="352">
        <v>-10.92</v>
      </c>
      <c r="O364" s="352">
        <v>183.072</v>
      </c>
      <c r="Q364" s="352">
        <v>180.20699999999999</v>
      </c>
      <c r="S364" s="352" t="s">
        <v>635</v>
      </c>
      <c r="T364" s="352">
        <v>89</v>
      </c>
      <c r="U364" s="352" t="s">
        <v>620</v>
      </c>
      <c r="V364" s="352" t="s">
        <v>1105</v>
      </c>
      <c r="X364" s="352" t="s">
        <v>1105</v>
      </c>
      <c r="Y364" s="352">
        <v>5</v>
      </c>
      <c r="Z364" s="352">
        <v>437.8</v>
      </c>
      <c r="AA364" s="352">
        <v>473</v>
      </c>
      <c r="AB364" s="352">
        <v>35.200000000000003</v>
      </c>
      <c r="AD364" s="352">
        <v>2.113</v>
      </c>
      <c r="AE364" s="352">
        <v>0.751</v>
      </c>
      <c r="AH364" s="352">
        <v>7525</v>
      </c>
      <c r="AI364" s="352">
        <v>8915</v>
      </c>
      <c r="AN364" s="352" t="s">
        <v>741</v>
      </c>
      <c r="AO364" s="352" t="s">
        <v>1972</v>
      </c>
      <c r="AP364" s="352" t="s">
        <v>1349</v>
      </c>
      <c r="AS364" s="352">
        <v>0</v>
      </c>
      <c r="AU364" s="352">
        <v>1.1727263000000001</v>
      </c>
      <c r="AW364" s="352" t="s">
        <v>3345</v>
      </c>
    </row>
    <row r="365" spans="1:49">
      <c r="A365" s="352" t="s">
        <v>2511</v>
      </c>
      <c r="B365" s="352" t="s">
        <v>3221</v>
      </c>
      <c r="C365" s="352">
        <v>85</v>
      </c>
      <c r="D365" s="352" t="s">
        <v>257</v>
      </c>
      <c r="E365" s="352" t="s">
        <v>512</v>
      </c>
      <c r="F365" s="352">
        <v>0.752</v>
      </c>
      <c r="J365" s="352">
        <v>6420</v>
      </c>
      <c r="K365" s="352">
        <v>-11.5</v>
      </c>
      <c r="O365" s="352">
        <v>183.25899999999999</v>
      </c>
      <c r="Q365" s="352">
        <v>180.39400000000001</v>
      </c>
      <c r="S365" s="352" t="s">
        <v>635</v>
      </c>
      <c r="T365" s="352">
        <v>89</v>
      </c>
      <c r="U365" s="352" t="s">
        <v>620</v>
      </c>
      <c r="V365" s="352" t="s">
        <v>1105</v>
      </c>
      <c r="X365" s="352" t="s">
        <v>1105</v>
      </c>
      <c r="Y365" s="352">
        <v>6</v>
      </c>
      <c r="Z365" s="352">
        <v>488.1</v>
      </c>
      <c r="AA365" s="352">
        <v>523.29999999999995</v>
      </c>
      <c r="AB365" s="352">
        <v>35.200000000000003</v>
      </c>
      <c r="AD365" s="352">
        <v>2.1139999999999999</v>
      </c>
      <c r="AE365" s="352">
        <v>0.751</v>
      </c>
      <c r="AH365" s="352">
        <v>7523</v>
      </c>
      <c r="AI365" s="352">
        <v>8911</v>
      </c>
      <c r="AN365" s="352" t="s">
        <v>717</v>
      </c>
      <c r="AO365" s="352" t="s">
        <v>1972</v>
      </c>
      <c r="AP365" s="352" t="s">
        <v>1562</v>
      </c>
      <c r="AS365" s="352">
        <v>1</v>
      </c>
      <c r="AU365" s="352">
        <v>1.1720535000000001</v>
      </c>
      <c r="AW365" s="352" t="s">
        <v>3345</v>
      </c>
    </row>
    <row r="366" spans="1:49">
      <c r="A366" s="352" t="s">
        <v>2513</v>
      </c>
      <c r="B366" s="352" t="s">
        <v>3221</v>
      </c>
      <c r="C366" s="352">
        <v>86</v>
      </c>
      <c r="D366" s="352" t="s">
        <v>257</v>
      </c>
      <c r="E366" s="352" t="s">
        <v>512</v>
      </c>
      <c r="F366" s="352">
        <v>0.752</v>
      </c>
      <c r="L366" s="352">
        <v>22483</v>
      </c>
      <c r="M366" s="352">
        <v>9.6</v>
      </c>
      <c r="O366" s="352">
        <v>130.72200000000001</v>
      </c>
      <c r="R366" s="352">
        <v>124.485</v>
      </c>
      <c r="S366" s="352" t="s">
        <v>645</v>
      </c>
      <c r="T366" s="352">
        <v>0</v>
      </c>
      <c r="U366" s="352" t="s">
        <v>646</v>
      </c>
      <c r="V366" s="352" t="s">
        <v>673</v>
      </c>
      <c r="X366" s="352" t="s">
        <v>675</v>
      </c>
      <c r="Y366" s="352">
        <v>1</v>
      </c>
      <c r="Z366" s="352">
        <v>29.7</v>
      </c>
      <c r="AA366" s="352">
        <v>83.4</v>
      </c>
      <c r="AB366" s="352">
        <v>53.7</v>
      </c>
      <c r="AF366" s="352">
        <v>6.2370000000000001</v>
      </c>
      <c r="AJ366" s="352">
        <v>4489</v>
      </c>
      <c r="AQ366" s="352" t="s">
        <v>3342</v>
      </c>
      <c r="AR366" s="352" t="s">
        <v>1218</v>
      </c>
      <c r="AS366" s="352">
        <v>1</v>
      </c>
      <c r="AV366" s="352">
        <v>5.0104939000000002</v>
      </c>
      <c r="AW366" s="352" t="s">
        <v>3348</v>
      </c>
    </row>
    <row r="367" spans="1:49">
      <c r="A367" s="352" t="s">
        <v>2515</v>
      </c>
      <c r="B367" s="352" t="s">
        <v>3221</v>
      </c>
      <c r="C367" s="352">
        <v>86</v>
      </c>
      <c r="D367" s="352" t="s">
        <v>257</v>
      </c>
      <c r="E367" s="352" t="s">
        <v>512</v>
      </c>
      <c r="F367" s="352">
        <v>0.752</v>
      </c>
      <c r="L367" s="352">
        <v>22271</v>
      </c>
      <c r="M367" s="352">
        <v>9.8580000000000005</v>
      </c>
      <c r="O367" s="352">
        <v>127.066</v>
      </c>
      <c r="R367" s="352">
        <v>121.002</v>
      </c>
      <c r="S367" s="352" t="s">
        <v>645</v>
      </c>
      <c r="T367" s="352">
        <v>0</v>
      </c>
      <c r="U367" s="352" t="s">
        <v>646</v>
      </c>
      <c r="V367" s="352" t="s">
        <v>673</v>
      </c>
      <c r="X367" s="352" t="s">
        <v>675</v>
      </c>
      <c r="Y367" s="352">
        <v>2</v>
      </c>
      <c r="Z367" s="352">
        <v>412.8</v>
      </c>
      <c r="AA367" s="352">
        <v>464.8</v>
      </c>
      <c r="AB367" s="352">
        <v>52</v>
      </c>
      <c r="AF367" s="352">
        <v>6.0640000000000001</v>
      </c>
      <c r="AJ367" s="352">
        <v>4446</v>
      </c>
      <c r="AQ367" s="352" t="s">
        <v>2332</v>
      </c>
      <c r="AR367" s="352" t="s">
        <v>3119</v>
      </c>
      <c r="AS367" s="352">
        <v>0</v>
      </c>
      <c r="AV367" s="352">
        <v>5.0116683000000002</v>
      </c>
      <c r="AW367" s="352" t="s">
        <v>3348</v>
      </c>
    </row>
    <row r="368" spans="1:49">
      <c r="A368" s="352" t="s">
        <v>2519</v>
      </c>
      <c r="B368" s="352" t="s">
        <v>3221</v>
      </c>
      <c r="C368" s="352">
        <v>87</v>
      </c>
      <c r="D368" s="352" t="s">
        <v>260</v>
      </c>
      <c r="E368" s="352" t="s">
        <v>25</v>
      </c>
      <c r="F368" s="352">
        <v>1.0329999999999999</v>
      </c>
      <c r="H368" s="352">
        <v>10115</v>
      </c>
      <c r="I368" s="352">
        <v>0.42699999999999999</v>
      </c>
      <c r="O368" s="352">
        <v>184.54300000000001</v>
      </c>
      <c r="P368" s="352">
        <v>183.16800000000001</v>
      </c>
      <c r="S368" s="352" t="s">
        <v>619</v>
      </c>
      <c r="T368" s="352">
        <v>0</v>
      </c>
      <c r="U368" s="352" t="s">
        <v>620</v>
      </c>
      <c r="V368" s="352" t="s">
        <v>1105</v>
      </c>
      <c r="X368" s="352" t="s">
        <v>1105</v>
      </c>
      <c r="Y368" s="352">
        <v>1</v>
      </c>
      <c r="Z368" s="352">
        <v>13.2</v>
      </c>
      <c r="AA368" s="352">
        <v>38.4</v>
      </c>
      <c r="AB368" s="352">
        <v>25.2</v>
      </c>
      <c r="AC368" s="352">
        <v>1.375</v>
      </c>
      <c r="AG368" s="352">
        <v>6902</v>
      </c>
      <c r="AK368" s="352" t="s">
        <v>1669</v>
      </c>
      <c r="AL368" s="352" t="s">
        <v>1756</v>
      </c>
      <c r="AM368" s="352" t="s">
        <v>3349</v>
      </c>
      <c r="AS368" s="352">
        <v>0</v>
      </c>
      <c r="AT368" s="352">
        <v>0.68261249999999996</v>
      </c>
      <c r="AW368" s="352" t="s">
        <v>3350</v>
      </c>
    </row>
    <row r="369" spans="1:49">
      <c r="A369" s="352" t="s">
        <v>2520</v>
      </c>
      <c r="B369" s="352" t="s">
        <v>3221</v>
      </c>
      <c r="C369" s="352">
        <v>87</v>
      </c>
      <c r="D369" s="352" t="s">
        <v>260</v>
      </c>
      <c r="E369" s="352" t="s">
        <v>25</v>
      </c>
      <c r="F369" s="352">
        <v>1.0329999999999999</v>
      </c>
      <c r="H369" s="352">
        <v>10096</v>
      </c>
      <c r="I369" s="352">
        <v>0</v>
      </c>
      <c r="O369" s="352">
        <v>185.31700000000001</v>
      </c>
      <c r="P369" s="352">
        <v>183.93700000000001</v>
      </c>
      <c r="S369" s="352" t="s">
        <v>619</v>
      </c>
      <c r="T369" s="352">
        <v>0</v>
      </c>
      <c r="U369" s="352" t="s">
        <v>620</v>
      </c>
      <c r="V369" s="352" t="s">
        <v>1105</v>
      </c>
      <c r="X369" s="352" t="s">
        <v>1105</v>
      </c>
      <c r="Y369" s="352">
        <v>2</v>
      </c>
      <c r="Z369" s="352">
        <v>53.5</v>
      </c>
      <c r="AA369" s="352">
        <v>78.599999999999994</v>
      </c>
      <c r="AB369" s="352">
        <v>25.2</v>
      </c>
      <c r="AC369" s="352">
        <v>1.381</v>
      </c>
      <c r="AG369" s="352">
        <v>6885</v>
      </c>
      <c r="AK369" s="352" t="s">
        <v>1230</v>
      </c>
      <c r="AL369" s="352" t="s">
        <v>1188</v>
      </c>
      <c r="AM369" s="352" t="s">
        <v>3351</v>
      </c>
      <c r="AS369" s="352">
        <v>1</v>
      </c>
      <c r="AT369" s="352">
        <v>0.68232099999999996</v>
      </c>
      <c r="AW369" s="352" t="s">
        <v>3350</v>
      </c>
    </row>
    <row r="370" spans="1:49">
      <c r="A370" s="352" t="s">
        <v>2524</v>
      </c>
      <c r="B370" s="352" t="s">
        <v>3221</v>
      </c>
      <c r="C370" s="352">
        <v>87</v>
      </c>
      <c r="D370" s="352" t="s">
        <v>260</v>
      </c>
      <c r="E370" s="352" t="s">
        <v>25</v>
      </c>
      <c r="F370" s="352">
        <v>1.0329999999999999</v>
      </c>
      <c r="G370" s="352" t="s">
        <v>630</v>
      </c>
      <c r="H370" s="352">
        <v>4938</v>
      </c>
      <c r="I370" s="352">
        <v>7.4080000000000004</v>
      </c>
      <c r="N370" s="352">
        <v>16.5779946</v>
      </c>
      <c r="O370" s="352">
        <v>100.29300000000001</v>
      </c>
      <c r="P370" s="352">
        <v>99.54</v>
      </c>
      <c r="S370" s="352" t="s">
        <v>619</v>
      </c>
      <c r="T370" s="352">
        <v>0</v>
      </c>
      <c r="U370" s="352" t="s">
        <v>620</v>
      </c>
      <c r="V370" s="352" t="s">
        <v>1105</v>
      </c>
      <c r="X370" s="352" t="s">
        <v>1105</v>
      </c>
      <c r="Y370" s="352">
        <v>3</v>
      </c>
      <c r="Z370" s="352">
        <v>81.8</v>
      </c>
      <c r="AA370" s="352">
        <v>150.30000000000001</v>
      </c>
      <c r="AB370" s="352">
        <v>68.599999999999994</v>
      </c>
      <c r="AC370" s="352">
        <v>0.753</v>
      </c>
      <c r="AG370" s="352">
        <v>3395</v>
      </c>
      <c r="AK370" s="352" t="s">
        <v>1955</v>
      </c>
      <c r="AL370" s="352" t="s">
        <v>1299</v>
      </c>
      <c r="AM370" s="352" t="s">
        <v>3352</v>
      </c>
      <c r="AS370" s="352">
        <v>0</v>
      </c>
      <c r="AT370" s="352">
        <v>0.68737570000000003</v>
      </c>
      <c r="AW370" s="352" t="s">
        <v>3350</v>
      </c>
    </row>
    <row r="371" spans="1:49">
      <c r="A371" s="352" t="s">
        <v>2525</v>
      </c>
      <c r="B371" s="352" t="s">
        <v>3221</v>
      </c>
      <c r="C371" s="352">
        <v>87</v>
      </c>
      <c r="D371" s="352" t="s">
        <v>260</v>
      </c>
      <c r="E371" s="352" t="s">
        <v>25</v>
      </c>
      <c r="F371" s="352">
        <v>1.0329999999999999</v>
      </c>
      <c r="G371" s="352" t="s">
        <v>634</v>
      </c>
      <c r="J371" s="352">
        <v>9190</v>
      </c>
      <c r="K371" s="352">
        <v>9.9830000000000005</v>
      </c>
      <c r="N371" s="352">
        <v>86.404181600000001</v>
      </c>
      <c r="O371" s="352">
        <v>279.036</v>
      </c>
      <c r="Q371" s="352">
        <v>274.59699999999998</v>
      </c>
      <c r="S371" s="352" t="s">
        <v>635</v>
      </c>
      <c r="T371" s="352">
        <v>89</v>
      </c>
      <c r="U371" s="352" t="s">
        <v>620</v>
      </c>
      <c r="V371" s="352" t="s">
        <v>1105</v>
      </c>
      <c r="X371" s="352" t="s">
        <v>1105</v>
      </c>
      <c r="Y371" s="352">
        <v>4</v>
      </c>
      <c r="Z371" s="352">
        <v>196.9</v>
      </c>
      <c r="AA371" s="352">
        <v>296.89999999999998</v>
      </c>
      <c r="AB371" s="352">
        <v>100</v>
      </c>
      <c r="AD371" s="352">
        <v>3.2839999999999998</v>
      </c>
      <c r="AE371" s="352">
        <v>1.155</v>
      </c>
      <c r="AH371" s="352">
        <v>11167</v>
      </c>
      <c r="AI371" s="352">
        <v>12908</v>
      </c>
      <c r="AN371" s="352" t="s">
        <v>666</v>
      </c>
      <c r="AO371" s="352" t="s">
        <v>667</v>
      </c>
      <c r="AP371" s="352" t="s">
        <v>2826</v>
      </c>
      <c r="AS371" s="352">
        <v>0</v>
      </c>
      <c r="AU371" s="352">
        <v>1.1960843000000001</v>
      </c>
      <c r="AW371" s="352" t="s">
        <v>3350</v>
      </c>
    </row>
    <row r="372" spans="1:49">
      <c r="A372" s="352" t="s">
        <v>2527</v>
      </c>
      <c r="B372" s="352" t="s">
        <v>3221</v>
      </c>
      <c r="C372" s="352">
        <v>87</v>
      </c>
      <c r="D372" s="352" t="s">
        <v>260</v>
      </c>
      <c r="E372" s="352" t="s">
        <v>25</v>
      </c>
      <c r="F372" s="352">
        <v>1.0329999999999999</v>
      </c>
      <c r="J372" s="352">
        <v>6434</v>
      </c>
      <c r="K372" s="352">
        <v>-11.032999999999999</v>
      </c>
      <c r="O372" s="352">
        <v>183.14599999999999</v>
      </c>
      <c r="Q372" s="352">
        <v>180.28100000000001</v>
      </c>
      <c r="S372" s="352" t="s">
        <v>635</v>
      </c>
      <c r="T372" s="352">
        <v>89</v>
      </c>
      <c r="U372" s="352" t="s">
        <v>620</v>
      </c>
      <c r="V372" s="352" t="s">
        <v>1105</v>
      </c>
      <c r="X372" s="352" t="s">
        <v>1105</v>
      </c>
      <c r="Y372" s="352">
        <v>5</v>
      </c>
      <c r="Z372" s="352">
        <v>438.4</v>
      </c>
      <c r="AA372" s="352">
        <v>473</v>
      </c>
      <c r="AB372" s="352">
        <v>34.6</v>
      </c>
      <c r="AD372" s="352">
        <v>2.1139999999999999</v>
      </c>
      <c r="AE372" s="352">
        <v>0.751</v>
      </c>
      <c r="AH372" s="352">
        <v>7541</v>
      </c>
      <c r="AI372" s="352">
        <v>8933</v>
      </c>
      <c r="AN372" s="352" t="s">
        <v>1427</v>
      </c>
      <c r="AO372" s="352" t="s">
        <v>3353</v>
      </c>
      <c r="AP372" s="352" t="s">
        <v>1520</v>
      </c>
      <c r="AS372" s="352">
        <v>0</v>
      </c>
      <c r="AU372" s="352">
        <v>1.1725078</v>
      </c>
      <c r="AW372" s="352" t="s">
        <v>3350</v>
      </c>
    </row>
    <row r="373" spans="1:49">
      <c r="A373" s="352" t="s">
        <v>2528</v>
      </c>
      <c r="B373" s="352" t="s">
        <v>3221</v>
      </c>
      <c r="C373" s="352">
        <v>87</v>
      </c>
      <c r="D373" s="352" t="s">
        <v>260</v>
      </c>
      <c r="E373" s="352" t="s">
        <v>25</v>
      </c>
      <c r="F373" s="352">
        <v>1.0329999999999999</v>
      </c>
      <c r="J373" s="352">
        <v>6419</v>
      </c>
      <c r="K373" s="352">
        <v>-11.5</v>
      </c>
      <c r="O373" s="352">
        <v>183.63900000000001</v>
      </c>
      <c r="Q373" s="352">
        <v>180.767</v>
      </c>
      <c r="S373" s="352" t="s">
        <v>635</v>
      </c>
      <c r="T373" s="352">
        <v>89</v>
      </c>
      <c r="U373" s="352" t="s">
        <v>620</v>
      </c>
      <c r="V373" s="352" t="s">
        <v>1105</v>
      </c>
      <c r="X373" s="352" t="s">
        <v>1105</v>
      </c>
      <c r="Y373" s="352">
        <v>6</v>
      </c>
      <c r="Z373" s="352">
        <v>488.1</v>
      </c>
      <c r="AA373" s="352">
        <v>523.29999999999995</v>
      </c>
      <c r="AB373" s="352">
        <v>35.200000000000003</v>
      </c>
      <c r="AD373" s="352">
        <v>2.1190000000000002</v>
      </c>
      <c r="AE373" s="352">
        <v>0.753</v>
      </c>
      <c r="AH373" s="352">
        <v>7521</v>
      </c>
      <c r="AI373" s="352">
        <v>8909</v>
      </c>
      <c r="AN373" s="352" t="s">
        <v>637</v>
      </c>
      <c r="AO373" s="352" t="s">
        <v>3354</v>
      </c>
      <c r="AP373" s="352" t="s">
        <v>2036</v>
      </c>
      <c r="AS373" s="352">
        <v>1</v>
      </c>
      <c r="AU373" s="352">
        <v>1.1719641999999999</v>
      </c>
      <c r="AW373" s="352" t="s">
        <v>3350</v>
      </c>
    </row>
    <row r="374" spans="1:49">
      <c r="A374" s="352" t="s">
        <v>2529</v>
      </c>
      <c r="B374" s="352" t="s">
        <v>3221</v>
      </c>
      <c r="C374" s="352">
        <v>88</v>
      </c>
      <c r="D374" s="352" t="s">
        <v>260</v>
      </c>
      <c r="E374" s="352" t="s">
        <v>25</v>
      </c>
      <c r="F374" s="352">
        <v>1.0329999999999999</v>
      </c>
      <c r="L374" s="352">
        <v>22493</v>
      </c>
      <c r="M374" s="352">
        <v>9.6</v>
      </c>
      <c r="O374" s="352">
        <v>130.85900000000001</v>
      </c>
      <c r="R374" s="352">
        <v>124.61499999999999</v>
      </c>
      <c r="S374" s="352" t="s">
        <v>645</v>
      </c>
      <c r="T374" s="352">
        <v>0</v>
      </c>
      <c r="U374" s="352" t="s">
        <v>646</v>
      </c>
      <c r="V374" s="352" t="s">
        <v>673</v>
      </c>
      <c r="X374" s="352" t="s">
        <v>675</v>
      </c>
      <c r="Y374" s="352">
        <v>1</v>
      </c>
      <c r="Z374" s="352">
        <v>29.7</v>
      </c>
      <c r="AA374" s="352">
        <v>83.2</v>
      </c>
      <c r="AB374" s="352">
        <v>53.5</v>
      </c>
      <c r="AF374" s="352">
        <v>6.2430000000000003</v>
      </c>
      <c r="AJ374" s="352">
        <v>4492</v>
      </c>
      <c r="AQ374" s="352" t="s">
        <v>2497</v>
      </c>
      <c r="AR374" s="352" t="s">
        <v>3355</v>
      </c>
      <c r="AS374" s="352">
        <v>1</v>
      </c>
      <c r="AV374" s="352">
        <v>5.0098751000000004</v>
      </c>
      <c r="AW374" s="352" t="s">
        <v>3356</v>
      </c>
    </row>
    <row r="375" spans="1:49">
      <c r="A375" s="352" t="s">
        <v>2531</v>
      </c>
      <c r="B375" s="352" t="s">
        <v>3221</v>
      </c>
      <c r="C375" s="352">
        <v>88</v>
      </c>
      <c r="D375" s="352" t="s">
        <v>260</v>
      </c>
      <c r="E375" s="352" t="s">
        <v>25</v>
      </c>
      <c r="F375" s="352">
        <v>1.0329999999999999</v>
      </c>
      <c r="G375" s="352" t="s">
        <v>764</v>
      </c>
      <c r="L375" s="352">
        <v>3580</v>
      </c>
      <c r="M375" s="352">
        <v>10.239000000000001</v>
      </c>
      <c r="O375" s="352">
        <v>5.87</v>
      </c>
      <c r="R375" s="352">
        <v>5.5890000000000004</v>
      </c>
      <c r="S375" s="352" t="s">
        <v>645</v>
      </c>
      <c r="T375" s="352">
        <v>0</v>
      </c>
      <c r="U375" s="352" t="s">
        <v>646</v>
      </c>
      <c r="V375" s="352" t="s">
        <v>673</v>
      </c>
      <c r="X375" s="352" t="s">
        <v>675</v>
      </c>
      <c r="Y375" s="352">
        <v>2</v>
      </c>
      <c r="Z375" s="352">
        <v>231.8</v>
      </c>
      <c r="AA375" s="352">
        <v>260.39999999999998</v>
      </c>
      <c r="AB375" s="352">
        <v>28.6</v>
      </c>
      <c r="AF375" s="352">
        <v>0.28000000000000003</v>
      </c>
      <c r="AJ375" s="352">
        <v>717</v>
      </c>
      <c r="AQ375" s="352" t="s">
        <v>1227</v>
      </c>
      <c r="AR375" s="352" t="s">
        <v>3357</v>
      </c>
      <c r="AS375" s="352">
        <v>0</v>
      </c>
      <c r="AV375" s="352">
        <v>5.0127857999999996</v>
      </c>
      <c r="AW375" s="352" t="s">
        <v>3356</v>
      </c>
    </row>
    <row r="376" spans="1:49">
      <c r="A376" s="352" t="s">
        <v>2534</v>
      </c>
      <c r="B376" s="352" t="s">
        <v>3221</v>
      </c>
      <c r="C376" s="352">
        <v>88</v>
      </c>
      <c r="D376" s="352" t="s">
        <v>260</v>
      </c>
      <c r="E376" s="352" t="s">
        <v>25</v>
      </c>
      <c r="F376" s="352">
        <v>1.0329999999999999</v>
      </c>
      <c r="L376" s="352">
        <v>22302</v>
      </c>
      <c r="M376" s="352">
        <v>9.8309999999999995</v>
      </c>
      <c r="O376" s="352">
        <v>127.81699999999999</v>
      </c>
      <c r="R376" s="352">
        <v>121.718</v>
      </c>
      <c r="S376" s="352" t="s">
        <v>645</v>
      </c>
      <c r="T376" s="352">
        <v>0</v>
      </c>
      <c r="U376" s="352" t="s">
        <v>646</v>
      </c>
      <c r="V376" s="352" t="s">
        <v>673</v>
      </c>
      <c r="X376" s="352" t="s">
        <v>675</v>
      </c>
      <c r="Y376" s="352">
        <v>3</v>
      </c>
      <c r="Z376" s="352">
        <v>412.8</v>
      </c>
      <c r="AA376" s="352">
        <v>464.6</v>
      </c>
      <c r="AB376" s="352">
        <v>51.8</v>
      </c>
      <c r="AF376" s="352">
        <v>6.0990000000000002</v>
      </c>
      <c r="AJ376" s="352">
        <v>4452</v>
      </c>
      <c r="AQ376" s="352" t="s">
        <v>921</v>
      </c>
      <c r="AR376" s="352" t="s">
        <v>1847</v>
      </c>
      <c r="AS376" s="352">
        <v>0</v>
      </c>
      <c r="AV376" s="352">
        <v>5.010929</v>
      </c>
      <c r="AW376" s="352" t="s">
        <v>3356</v>
      </c>
    </row>
    <row r="377" spans="1:49">
      <c r="A377" s="352" t="s">
        <v>2535</v>
      </c>
      <c r="B377" s="352" t="s">
        <v>3221</v>
      </c>
      <c r="C377" s="352">
        <v>89</v>
      </c>
      <c r="D377" s="352" t="s">
        <v>261</v>
      </c>
      <c r="E377" s="352" t="s">
        <v>25</v>
      </c>
      <c r="F377" s="352">
        <v>1.046</v>
      </c>
      <c r="H377" s="352">
        <v>10098</v>
      </c>
      <c r="I377" s="352">
        <v>0.42699999999999999</v>
      </c>
      <c r="O377" s="352">
        <v>184.58699999999999</v>
      </c>
      <c r="P377" s="352">
        <v>183.21199999999999</v>
      </c>
      <c r="S377" s="352" t="s">
        <v>619</v>
      </c>
      <c r="T377" s="352">
        <v>0</v>
      </c>
      <c r="U377" s="352" t="s">
        <v>620</v>
      </c>
      <c r="V377" s="352" t="s">
        <v>1105</v>
      </c>
      <c r="X377" s="352" t="s">
        <v>1105</v>
      </c>
      <c r="Y377" s="352">
        <v>1</v>
      </c>
      <c r="Z377" s="352">
        <v>13.2</v>
      </c>
      <c r="AA377" s="352">
        <v>38.4</v>
      </c>
      <c r="AB377" s="352">
        <v>25.2</v>
      </c>
      <c r="AC377" s="352">
        <v>1.3759999999999999</v>
      </c>
      <c r="AG377" s="352">
        <v>6890</v>
      </c>
      <c r="AK377" s="352" t="s">
        <v>1669</v>
      </c>
      <c r="AL377" s="352" t="s">
        <v>1756</v>
      </c>
      <c r="AM377" s="352" t="s">
        <v>3358</v>
      </c>
      <c r="AS377" s="352">
        <v>0</v>
      </c>
      <c r="AT377" s="352">
        <v>0.6826023</v>
      </c>
      <c r="AW377" s="352" t="s">
        <v>3359</v>
      </c>
    </row>
    <row r="378" spans="1:49">
      <c r="A378" s="352" t="s">
        <v>2537</v>
      </c>
      <c r="B378" s="352" t="s">
        <v>3221</v>
      </c>
      <c r="C378" s="352">
        <v>89</v>
      </c>
      <c r="D378" s="352" t="s">
        <v>261</v>
      </c>
      <c r="E378" s="352" t="s">
        <v>25</v>
      </c>
      <c r="F378" s="352">
        <v>1.046</v>
      </c>
      <c r="H378" s="352">
        <v>10107</v>
      </c>
      <c r="I378" s="352">
        <v>0</v>
      </c>
      <c r="O378" s="352">
        <v>185.15299999999999</v>
      </c>
      <c r="P378" s="352">
        <v>183.773</v>
      </c>
      <c r="S378" s="352" t="s">
        <v>619</v>
      </c>
      <c r="T378" s="352">
        <v>0</v>
      </c>
      <c r="U378" s="352" t="s">
        <v>620</v>
      </c>
      <c r="V378" s="352" t="s">
        <v>1105</v>
      </c>
      <c r="X378" s="352" t="s">
        <v>1105</v>
      </c>
      <c r="Y378" s="352">
        <v>2</v>
      </c>
      <c r="Z378" s="352">
        <v>53.5</v>
      </c>
      <c r="AA378" s="352">
        <v>78.599999999999994</v>
      </c>
      <c r="AB378" s="352">
        <v>25.2</v>
      </c>
      <c r="AC378" s="352">
        <v>1.379</v>
      </c>
      <c r="AG378" s="352">
        <v>6892</v>
      </c>
      <c r="AK378" s="352" t="s">
        <v>1230</v>
      </c>
      <c r="AL378" s="352" t="s">
        <v>1362</v>
      </c>
      <c r="AM378" s="352" t="s">
        <v>1938</v>
      </c>
      <c r="AS378" s="352">
        <v>1</v>
      </c>
      <c r="AT378" s="352">
        <v>0.6823108</v>
      </c>
      <c r="AW378" s="352" t="s">
        <v>3359</v>
      </c>
    </row>
    <row r="379" spans="1:49">
      <c r="A379" s="352" t="s">
        <v>2541</v>
      </c>
      <c r="B379" s="352" t="s">
        <v>3221</v>
      </c>
      <c r="C379" s="352">
        <v>89</v>
      </c>
      <c r="D379" s="352" t="s">
        <v>261</v>
      </c>
      <c r="E379" s="352" t="s">
        <v>25</v>
      </c>
      <c r="F379" s="352">
        <v>1.046</v>
      </c>
      <c r="G379" s="352" t="s">
        <v>630</v>
      </c>
      <c r="H379" s="352">
        <v>4981</v>
      </c>
      <c r="I379" s="352">
        <v>7.39</v>
      </c>
      <c r="N379" s="352">
        <v>16.482645099999999</v>
      </c>
      <c r="O379" s="352">
        <v>100.971</v>
      </c>
      <c r="P379" s="352">
        <v>100.21299999999999</v>
      </c>
      <c r="S379" s="352" t="s">
        <v>619</v>
      </c>
      <c r="T379" s="352">
        <v>0</v>
      </c>
      <c r="U379" s="352" t="s">
        <v>620</v>
      </c>
      <c r="V379" s="352" t="s">
        <v>1105</v>
      </c>
      <c r="X379" s="352" t="s">
        <v>1105</v>
      </c>
      <c r="Y379" s="352">
        <v>3</v>
      </c>
      <c r="Z379" s="352">
        <v>81.8</v>
      </c>
      <c r="AA379" s="352">
        <v>150.30000000000001</v>
      </c>
      <c r="AB379" s="352">
        <v>68.599999999999994</v>
      </c>
      <c r="AC379" s="352">
        <v>0.75800000000000001</v>
      </c>
      <c r="AG379" s="352">
        <v>3425</v>
      </c>
      <c r="AK379" s="352" t="s">
        <v>1955</v>
      </c>
      <c r="AL379" s="352" t="s">
        <v>1299</v>
      </c>
      <c r="AM379" s="352" t="s">
        <v>3360</v>
      </c>
      <c r="AS379" s="352">
        <v>0</v>
      </c>
      <c r="AT379" s="352">
        <v>0.6873534</v>
      </c>
      <c r="AW379" s="352" t="s">
        <v>3359</v>
      </c>
    </row>
    <row r="380" spans="1:49">
      <c r="A380" s="352" t="s">
        <v>2542</v>
      </c>
      <c r="B380" s="352" t="s">
        <v>3221</v>
      </c>
      <c r="C380" s="352">
        <v>89</v>
      </c>
      <c r="D380" s="352" t="s">
        <v>261</v>
      </c>
      <c r="E380" s="352" t="s">
        <v>25</v>
      </c>
      <c r="F380" s="352">
        <v>1.046</v>
      </c>
      <c r="G380" s="352" t="s">
        <v>634</v>
      </c>
      <c r="J380" s="352">
        <v>9267</v>
      </c>
      <c r="K380" s="352">
        <v>9.9440000000000008</v>
      </c>
      <c r="N380" s="352">
        <v>86.376449600000001</v>
      </c>
      <c r="O380" s="352">
        <v>282.45699999999999</v>
      </c>
      <c r="Q380" s="352">
        <v>277.96300000000002</v>
      </c>
      <c r="S380" s="352" t="s">
        <v>635</v>
      </c>
      <c r="T380" s="352">
        <v>89</v>
      </c>
      <c r="U380" s="352" t="s">
        <v>620</v>
      </c>
      <c r="V380" s="352" t="s">
        <v>1105</v>
      </c>
      <c r="X380" s="352" t="s">
        <v>1105</v>
      </c>
      <c r="Y380" s="352">
        <v>4</v>
      </c>
      <c r="Z380" s="352">
        <v>196.9</v>
      </c>
      <c r="AA380" s="352">
        <v>297.5</v>
      </c>
      <c r="AB380" s="352">
        <v>100.6</v>
      </c>
      <c r="AD380" s="352">
        <v>3.3250000000000002</v>
      </c>
      <c r="AE380" s="352">
        <v>1.169</v>
      </c>
      <c r="AH380" s="352">
        <v>11259</v>
      </c>
      <c r="AI380" s="352">
        <v>13012</v>
      </c>
      <c r="AN380" s="352" t="s">
        <v>666</v>
      </c>
      <c r="AO380" s="352" t="s">
        <v>643</v>
      </c>
      <c r="AP380" s="352" t="s">
        <v>1722</v>
      </c>
      <c r="AS380" s="352">
        <v>0</v>
      </c>
      <c r="AU380" s="352">
        <v>1.1960496</v>
      </c>
      <c r="AW380" s="352" t="s">
        <v>3359</v>
      </c>
    </row>
    <row r="381" spans="1:49">
      <c r="A381" s="352" t="s">
        <v>2544</v>
      </c>
      <c r="B381" s="352" t="s">
        <v>3221</v>
      </c>
      <c r="C381" s="352">
        <v>89</v>
      </c>
      <c r="D381" s="352" t="s">
        <v>261</v>
      </c>
      <c r="E381" s="352" t="s">
        <v>25</v>
      </c>
      <c r="F381" s="352">
        <v>1.046</v>
      </c>
      <c r="J381" s="352">
        <v>6425</v>
      </c>
      <c r="K381" s="352">
        <v>-11.038</v>
      </c>
      <c r="O381" s="352">
        <v>183.23699999999999</v>
      </c>
      <c r="Q381" s="352">
        <v>180.37100000000001</v>
      </c>
      <c r="S381" s="352" t="s">
        <v>635</v>
      </c>
      <c r="T381" s="352">
        <v>89</v>
      </c>
      <c r="U381" s="352" t="s">
        <v>620</v>
      </c>
      <c r="V381" s="352" t="s">
        <v>1105</v>
      </c>
      <c r="X381" s="352" t="s">
        <v>1105</v>
      </c>
      <c r="Y381" s="352">
        <v>5</v>
      </c>
      <c r="Z381" s="352">
        <v>438.4</v>
      </c>
      <c r="AA381" s="352">
        <v>473</v>
      </c>
      <c r="AB381" s="352">
        <v>34.6</v>
      </c>
      <c r="AD381" s="352">
        <v>2.1150000000000002</v>
      </c>
      <c r="AE381" s="352">
        <v>0.752</v>
      </c>
      <c r="AH381" s="352">
        <v>7531</v>
      </c>
      <c r="AI381" s="352">
        <v>8922</v>
      </c>
      <c r="AN381" s="352" t="s">
        <v>738</v>
      </c>
      <c r="AO381" s="352" t="s">
        <v>3361</v>
      </c>
      <c r="AP381" s="352" t="s">
        <v>1790</v>
      </c>
      <c r="AS381" s="352">
        <v>0</v>
      </c>
      <c r="AU381" s="352">
        <v>1.1725212</v>
      </c>
      <c r="AW381" s="352" t="s">
        <v>3359</v>
      </c>
    </row>
    <row r="382" spans="1:49">
      <c r="A382" s="352" t="s">
        <v>2545</v>
      </c>
      <c r="B382" s="352" t="s">
        <v>3221</v>
      </c>
      <c r="C382" s="352">
        <v>89</v>
      </c>
      <c r="D382" s="352" t="s">
        <v>261</v>
      </c>
      <c r="E382" s="352" t="s">
        <v>25</v>
      </c>
      <c r="F382" s="352">
        <v>1.046</v>
      </c>
      <c r="J382" s="352">
        <v>6417</v>
      </c>
      <c r="K382" s="352">
        <v>-11.5</v>
      </c>
      <c r="O382" s="352">
        <v>183.34899999999999</v>
      </c>
      <c r="Q382" s="352">
        <v>180.482</v>
      </c>
      <c r="S382" s="352" t="s">
        <v>635</v>
      </c>
      <c r="T382" s="352">
        <v>89</v>
      </c>
      <c r="U382" s="352" t="s">
        <v>620</v>
      </c>
      <c r="V382" s="352" t="s">
        <v>1105</v>
      </c>
      <c r="X382" s="352" t="s">
        <v>1105</v>
      </c>
      <c r="Y382" s="352">
        <v>6</v>
      </c>
      <c r="Z382" s="352">
        <v>488.1</v>
      </c>
      <c r="AA382" s="352">
        <v>523.29999999999995</v>
      </c>
      <c r="AB382" s="352">
        <v>35.200000000000003</v>
      </c>
      <c r="AD382" s="352">
        <v>2.1150000000000002</v>
      </c>
      <c r="AE382" s="352">
        <v>0.752</v>
      </c>
      <c r="AH382" s="352">
        <v>7519</v>
      </c>
      <c r="AI382" s="352">
        <v>8906</v>
      </c>
      <c r="AN382" s="352" t="s">
        <v>695</v>
      </c>
      <c r="AO382" s="352" t="s">
        <v>739</v>
      </c>
      <c r="AP382" s="352" t="s">
        <v>748</v>
      </c>
      <c r="AS382" s="352">
        <v>1</v>
      </c>
      <c r="AU382" s="352">
        <v>1.1719827</v>
      </c>
      <c r="AW382" s="352" t="s">
        <v>3359</v>
      </c>
    </row>
    <row r="383" spans="1:49">
      <c r="A383" s="352" t="s">
        <v>2546</v>
      </c>
      <c r="B383" s="352" t="s">
        <v>3221</v>
      </c>
      <c r="C383" s="352">
        <v>90</v>
      </c>
      <c r="D383" s="352" t="s">
        <v>261</v>
      </c>
      <c r="E383" s="352" t="s">
        <v>25</v>
      </c>
      <c r="F383" s="352">
        <v>1.046</v>
      </c>
      <c r="L383" s="352">
        <v>22404</v>
      </c>
      <c r="M383" s="352">
        <v>9.6</v>
      </c>
      <c r="O383" s="352">
        <v>130.399</v>
      </c>
      <c r="R383" s="352">
        <v>124.17700000000001</v>
      </c>
      <c r="S383" s="352" t="s">
        <v>645</v>
      </c>
      <c r="T383" s="352">
        <v>0</v>
      </c>
      <c r="U383" s="352" t="s">
        <v>646</v>
      </c>
      <c r="V383" s="352" t="s">
        <v>673</v>
      </c>
      <c r="X383" s="352" t="s">
        <v>675</v>
      </c>
      <c r="Y383" s="352">
        <v>1</v>
      </c>
      <c r="Z383" s="352">
        <v>29.7</v>
      </c>
      <c r="AA383" s="352">
        <v>83.2</v>
      </c>
      <c r="AB383" s="352">
        <v>53.5</v>
      </c>
      <c r="AF383" s="352">
        <v>6.2220000000000004</v>
      </c>
      <c r="AJ383" s="352">
        <v>4474</v>
      </c>
      <c r="AQ383" s="352" t="s">
        <v>2516</v>
      </c>
      <c r="AR383" s="352" t="s">
        <v>3362</v>
      </c>
      <c r="AS383" s="352">
        <v>1</v>
      </c>
      <c r="AV383" s="352">
        <v>5.0107692000000004</v>
      </c>
      <c r="AW383" s="352" t="s">
        <v>3363</v>
      </c>
    </row>
    <row r="384" spans="1:49">
      <c r="A384" s="352" t="s">
        <v>2547</v>
      </c>
      <c r="B384" s="352" t="s">
        <v>3221</v>
      </c>
      <c r="C384" s="352">
        <v>90</v>
      </c>
      <c r="D384" s="352" t="s">
        <v>261</v>
      </c>
      <c r="E384" s="352" t="s">
        <v>25</v>
      </c>
      <c r="F384" s="352">
        <v>1.046</v>
      </c>
      <c r="G384" s="352" t="s">
        <v>764</v>
      </c>
      <c r="L384" s="352">
        <v>3404</v>
      </c>
      <c r="M384" s="352">
        <v>9.2620000000000005</v>
      </c>
      <c r="O384" s="352">
        <v>5.8940000000000001</v>
      </c>
      <c r="R384" s="352">
        <v>5.6130000000000004</v>
      </c>
      <c r="S384" s="352" t="s">
        <v>645</v>
      </c>
      <c r="T384" s="352">
        <v>0</v>
      </c>
      <c r="U384" s="352" t="s">
        <v>646</v>
      </c>
      <c r="V384" s="352" t="s">
        <v>673</v>
      </c>
      <c r="X384" s="352" t="s">
        <v>675</v>
      </c>
      <c r="Y384" s="352">
        <v>2</v>
      </c>
      <c r="Z384" s="352">
        <v>232.8</v>
      </c>
      <c r="AA384" s="352">
        <v>262.10000000000002</v>
      </c>
      <c r="AB384" s="352">
        <v>29.3</v>
      </c>
      <c r="AF384" s="352">
        <v>0.28100000000000003</v>
      </c>
      <c r="AJ384" s="352">
        <v>682</v>
      </c>
      <c r="AQ384" s="352" t="s">
        <v>1295</v>
      </c>
      <c r="AR384" s="352" t="s">
        <v>3364</v>
      </c>
      <c r="AS384" s="352">
        <v>0</v>
      </c>
      <c r="AV384" s="352">
        <v>5.0092281999999999</v>
      </c>
      <c r="AW384" s="352" t="s">
        <v>3363</v>
      </c>
    </row>
    <row r="385" spans="1:49">
      <c r="A385" s="352" t="s">
        <v>2550</v>
      </c>
      <c r="B385" s="352" t="s">
        <v>3221</v>
      </c>
      <c r="C385" s="352">
        <v>90</v>
      </c>
      <c r="D385" s="352" t="s">
        <v>261</v>
      </c>
      <c r="E385" s="352" t="s">
        <v>25</v>
      </c>
      <c r="F385" s="352">
        <v>1.046</v>
      </c>
      <c r="L385" s="352">
        <v>22300</v>
      </c>
      <c r="M385" s="352">
        <v>9.8130000000000006</v>
      </c>
      <c r="O385" s="352">
        <v>127.633</v>
      </c>
      <c r="R385" s="352">
        <v>121.542</v>
      </c>
      <c r="S385" s="352" t="s">
        <v>645</v>
      </c>
      <c r="T385" s="352">
        <v>0</v>
      </c>
      <c r="U385" s="352" t="s">
        <v>646</v>
      </c>
      <c r="V385" s="352" t="s">
        <v>673</v>
      </c>
      <c r="X385" s="352" t="s">
        <v>675</v>
      </c>
      <c r="Y385" s="352">
        <v>3</v>
      </c>
      <c r="Z385" s="352">
        <v>412.8</v>
      </c>
      <c r="AA385" s="352">
        <v>464.8</v>
      </c>
      <c r="AB385" s="352">
        <v>52</v>
      </c>
      <c r="AF385" s="352">
        <v>6.0910000000000002</v>
      </c>
      <c r="AJ385" s="352">
        <v>4451</v>
      </c>
      <c r="AQ385" s="352" t="s">
        <v>765</v>
      </c>
      <c r="AR385" s="352" t="s">
        <v>941</v>
      </c>
      <c r="AS385" s="352">
        <v>0</v>
      </c>
      <c r="AV385" s="352">
        <v>5.0117403999999999</v>
      </c>
      <c r="AW385" s="352" t="s">
        <v>3363</v>
      </c>
    </row>
    <row r="386" spans="1:49">
      <c r="A386" s="352" t="s">
        <v>2552</v>
      </c>
      <c r="B386" s="352" t="s">
        <v>3221</v>
      </c>
      <c r="C386" s="352">
        <v>91</v>
      </c>
      <c r="D386" s="352" t="s">
        <v>264</v>
      </c>
      <c r="E386" s="352" t="s">
        <v>21</v>
      </c>
      <c r="F386" s="352">
        <v>8.6999999999999994E-2</v>
      </c>
      <c r="H386" s="352">
        <v>10092</v>
      </c>
      <c r="I386" s="352">
        <v>0.45700000000000002</v>
      </c>
      <c r="O386" s="352">
        <v>184.66800000000001</v>
      </c>
      <c r="P386" s="352">
        <v>183.292</v>
      </c>
      <c r="S386" s="352" t="s">
        <v>619</v>
      </c>
      <c r="T386" s="352">
        <v>0</v>
      </c>
      <c r="U386" s="352" t="s">
        <v>620</v>
      </c>
      <c r="V386" s="352" t="s">
        <v>1083</v>
      </c>
      <c r="X386" s="352" t="s">
        <v>1083</v>
      </c>
      <c r="Y386" s="352">
        <v>1</v>
      </c>
      <c r="Z386" s="352">
        <v>13.2</v>
      </c>
      <c r="AA386" s="352">
        <v>38.4</v>
      </c>
      <c r="AB386" s="352">
        <v>25.2</v>
      </c>
      <c r="AC386" s="352">
        <v>1.377</v>
      </c>
      <c r="AG386" s="352">
        <v>6890</v>
      </c>
      <c r="AK386" s="352" t="s">
        <v>1669</v>
      </c>
      <c r="AL386" s="352" t="s">
        <v>1344</v>
      </c>
      <c r="AM386" s="352" t="s">
        <v>3365</v>
      </c>
      <c r="AS386" s="352">
        <v>0</v>
      </c>
      <c r="AT386" s="352">
        <v>0.68282489999999996</v>
      </c>
      <c r="AW386" s="352" t="s">
        <v>3366</v>
      </c>
    </row>
    <row r="387" spans="1:49">
      <c r="A387" s="352" t="s">
        <v>2553</v>
      </c>
      <c r="B387" s="352" t="s">
        <v>3221</v>
      </c>
      <c r="C387" s="352">
        <v>91</v>
      </c>
      <c r="D387" s="352" t="s">
        <v>264</v>
      </c>
      <c r="E387" s="352" t="s">
        <v>21</v>
      </c>
      <c r="F387" s="352">
        <v>8.6999999999999994E-2</v>
      </c>
      <c r="H387" s="352">
        <v>10078</v>
      </c>
      <c r="I387" s="352">
        <v>0</v>
      </c>
      <c r="O387" s="352">
        <v>185.01599999999999</v>
      </c>
      <c r="P387" s="352">
        <v>183.637</v>
      </c>
      <c r="S387" s="352" t="s">
        <v>619</v>
      </c>
      <c r="T387" s="352">
        <v>0</v>
      </c>
      <c r="U387" s="352" t="s">
        <v>620</v>
      </c>
      <c r="V387" s="352" t="s">
        <v>1083</v>
      </c>
      <c r="X387" s="352" t="s">
        <v>1083</v>
      </c>
      <c r="Y387" s="352">
        <v>2</v>
      </c>
      <c r="Z387" s="352">
        <v>53.5</v>
      </c>
      <c r="AA387" s="352">
        <v>78.599999999999994</v>
      </c>
      <c r="AB387" s="352">
        <v>25.2</v>
      </c>
      <c r="AC387" s="352">
        <v>1.379</v>
      </c>
      <c r="AG387" s="352">
        <v>6876</v>
      </c>
      <c r="AK387" s="352" t="s">
        <v>1340</v>
      </c>
      <c r="AL387" s="352" t="s">
        <v>1362</v>
      </c>
      <c r="AM387" s="352" t="s">
        <v>1549</v>
      </c>
      <c r="AS387" s="352">
        <v>1</v>
      </c>
      <c r="AT387" s="352">
        <v>0.68251320000000004</v>
      </c>
      <c r="AW387" s="352" t="s">
        <v>3366</v>
      </c>
    </row>
    <row r="388" spans="1:49">
      <c r="A388" s="352" t="s">
        <v>2557</v>
      </c>
      <c r="B388" s="352" t="s">
        <v>3221</v>
      </c>
      <c r="C388" s="352">
        <v>91</v>
      </c>
      <c r="D388" s="352" t="s">
        <v>264</v>
      </c>
      <c r="E388" s="352" t="s">
        <v>21</v>
      </c>
      <c r="F388" s="352">
        <v>8.6999999999999994E-2</v>
      </c>
      <c r="J388" s="352">
        <v>6415</v>
      </c>
      <c r="K388" s="352">
        <v>-10.465</v>
      </c>
      <c r="O388" s="352">
        <v>182.87899999999999</v>
      </c>
      <c r="Q388" s="352">
        <v>180.01499999999999</v>
      </c>
      <c r="S388" s="352" t="s">
        <v>635</v>
      </c>
      <c r="T388" s="352">
        <v>89</v>
      </c>
      <c r="U388" s="352" t="s">
        <v>620</v>
      </c>
      <c r="V388" s="352" t="s">
        <v>1083</v>
      </c>
      <c r="X388" s="352" t="s">
        <v>1083</v>
      </c>
      <c r="Y388" s="352">
        <v>3</v>
      </c>
      <c r="Z388" s="352">
        <v>437.8</v>
      </c>
      <c r="AA388" s="352">
        <v>473</v>
      </c>
      <c r="AB388" s="352">
        <v>35.200000000000003</v>
      </c>
      <c r="AD388" s="352">
        <v>2.113</v>
      </c>
      <c r="AE388" s="352">
        <v>0.751</v>
      </c>
      <c r="AH388" s="352">
        <v>7523</v>
      </c>
      <c r="AI388" s="352">
        <v>8913</v>
      </c>
      <c r="AN388" s="352" t="s">
        <v>694</v>
      </c>
      <c r="AO388" s="352" t="s">
        <v>697</v>
      </c>
      <c r="AP388" s="352" t="s">
        <v>2429</v>
      </c>
      <c r="AS388" s="352">
        <v>0</v>
      </c>
      <c r="AU388" s="352">
        <v>1.1736964999999999</v>
      </c>
      <c r="AW388" s="352" t="s">
        <v>3366</v>
      </c>
    </row>
    <row r="389" spans="1:49">
      <c r="A389" s="352" t="s">
        <v>2559</v>
      </c>
      <c r="B389" s="352" t="s">
        <v>3221</v>
      </c>
      <c r="C389" s="352">
        <v>91</v>
      </c>
      <c r="D389" s="352" t="s">
        <v>264</v>
      </c>
      <c r="E389" s="352" t="s">
        <v>21</v>
      </c>
      <c r="F389" s="352">
        <v>8.6999999999999994E-2</v>
      </c>
      <c r="J389" s="352">
        <v>6419</v>
      </c>
      <c r="K389" s="352">
        <v>-11.5</v>
      </c>
      <c r="O389" s="352">
        <v>183.53</v>
      </c>
      <c r="Q389" s="352">
        <v>180.65899999999999</v>
      </c>
      <c r="S389" s="352" t="s">
        <v>635</v>
      </c>
      <c r="T389" s="352">
        <v>89</v>
      </c>
      <c r="U389" s="352" t="s">
        <v>620</v>
      </c>
      <c r="V389" s="352" t="s">
        <v>1083</v>
      </c>
      <c r="X389" s="352" t="s">
        <v>1083</v>
      </c>
      <c r="Y389" s="352">
        <v>4</v>
      </c>
      <c r="Z389" s="352">
        <v>488.1</v>
      </c>
      <c r="AA389" s="352">
        <v>523.29999999999995</v>
      </c>
      <c r="AB389" s="352">
        <v>35.200000000000003</v>
      </c>
      <c r="AD389" s="352">
        <v>2.1179999999999999</v>
      </c>
      <c r="AE389" s="352">
        <v>0.753</v>
      </c>
      <c r="AH389" s="352">
        <v>7524</v>
      </c>
      <c r="AI389" s="352">
        <v>8912</v>
      </c>
      <c r="AN389" s="352" t="s">
        <v>869</v>
      </c>
      <c r="AO389" s="352" t="s">
        <v>809</v>
      </c>
      <c r="AP389" s="352" t="s">
        <v>1349</v>
      </c>
      <c r="AS389" s="352">
        <v>1</v>
      </c>
      <c r="AU389" s="352">
        <v>1.1725028</v>
      </c>
      <c r="AW389" s="352" t="s">
        <v>3366</v>
      </c>
    </row>
    <row r="390" spans="1:49">
      <c r="A390" s="352" t="s">
        <v>2561</v>
      </c>
      <c r="B390" s="352" t="s">
        <v>3221</v>
      </c>
      <c r="C390" s="352">
        <v>92</v>
      </c>
      <c r="D390" s="352" t="s">
        <v>264</v>
      </c>
      <c r="E390" s="352" t="s">
        <v>21</v>
      </c>
      <c r="F390" s="352">
        <v>8.6999999999999994E-2</v>
      </c>
      <c r="L390" s="352">
        <v>22372</v>
      </c>
      <c r="M390" s="352">
        <v>9.6</v>
      </c>
      <c r="O390" s="352">
        <v>130.25200000000001</v>
      </c>
      <c r="R390" s="352">
        <v>124.03700000000001</v>
      </c>
      <c r="S390" s="352" t="s">
        <v>645</v>
      </c>
      <c r="T390" s="352">
        <v>0</v>
      </c>
      <c r="U390" s="352" t="s">
        <v>646</v>
      </c>
      <c r="V390" s="352" t="s">
        <v>673</v>
      </c>
      <c r="X390" s="352" t="s">
        <v>675</v>
      </c>
      <c r="Y390" s="352">
        <v>1</v>
      </c>
      <c r="Z390" s="352">
        <v>29.7</v>
      </c>
      <c r="AA390" s="352">
        <v>83.2</v>
      </c>
      <c r="AB390" s="352">
        <v>53.5</v>
      </c>
      <c r="AF390" s="352">
        <v>6.2149999999999999</v>
      </c>
      <c r="AJ390" s="352">
        <v>4467</v>
      </c>
      <c r="AQ390" s="352" t="s">
        <v>1907</v>
      </c>
      <c r="AR390" s="352" t="s">
        <v>2608</v>
      </c>
      <c r="AS390" s="352">
        <v>1</v>
      </c>
      <c r="AV390" s="352">
        <v>5.0109142999999996</v>
      </c>
      <c r="AW390" s="352" t="s">
        <v>3367</v>
      </c>
    </row>
    <row r="391" spans="1:49">
      <c r="A391" s="352" t="s">
        <v>2562</v>
      </c>
      <c r="B391" s="352" t="s">
        <v>3221</v>
      </c>
      <c r="C391" s="352">
        <v>92</v>
      </c>
      <c r="D391" s="352" t="s">
        <v>264</v>
      </c>
      <c r="E391" s="352" t="s">
        <v>21</v>
      </c>
      <c r="F391" s="352">
        <v>8.6999999999999994E-2</v>
      </c>
      <c r="G391" s="352" t="s">
        <v>764</v>
      </c>
      <c r="L391" s="352">
        <v>6179</v>
      </c>
      <c r="M391" s="352">
        <v>20.161999999999999</v>
      </c>
      <c r="O391" s="352">
        <v>10.106</v>
      </c>
      <c r="R391" s="352">
        <v>9.6199999999999992</v>
      </c>
      <c r="S391" s="352" t="s">
        <v>645</v>
      </c>
      <c r="T391" s="352">
        <v>0</v>
      </c>
      <c r="U391" s="352" t="s">
        <v>646</v>
      </c>
      <c r="V391" s="352" t="s">
        <v>673</v>
      </c>
      <c r="X391" s="352" t="s">
        <v>675</v>
      </c>
      <c r="Y391" s="352">
        <v>2</v>
      </c>
      <c r="Z391" s="352">
        <v>230.9</v>
      </c>
      <c r="AA391" s="352">
        <v>262.10000000000002</v>
      </c>
      <c r="AB391" s="352">
        <v>31.1</v>
      </c>
      <c r="AF391" s="352">
        <v>0.48699999999999999</v>
      </c>
      <c r="AJ391" s="352">
        <v>1226</v>
      </c>
      <c r="AQ391" s="352" t="s">
        <v>1240</v>
      </c>
      <c r="AR391" s="352" t="s">
        <v>3368</v>
      </c>
      <c r="AS391" s="352">
        <v>0</v>
      </c>
      <c r="AV391" s="352">
        <v>5.0590096999999998</v>
      </c>
      <c r="AW391" s="352" t="s">
        <v>3367</v>
      </c>
    </row>
    <row r="392" spans="1:49">
      <c r="A392" s="352" t="s">
        <v>2566</v>
      </c>
      <c r="B392" s="352" t="s">
        <v>3221</v>
      </c>
      <c r="C392" s="352">
        <v>92</v>
      </c>
      <c r="D392" s="352" t="s">
        <v>264</v>
      </c>
      <c r="E392" s="352" t="s">
        <v>21</v>
      </c>
      <c r="F392" s="352">
        <v>8.6999999999999994E-2</v>
      </c>
      <c r="L392" s="352">
        <v>22335</v>
      </c>
      <c r="M392" s="352">
        <v>9.8350000000000009</v>
      </c>
      <c r="O392" s="352">
        <v>127.643</v>
      </c>
      <c r="R392" s="352">
        <v>121.551</v>
      </c>
      <c r="S392" s="352" t="s">
        <v>645</v>
      </c>
      <c r="T392" s="352">
        <v>0</v>
      </c>
      <c r="U392" s="352" t="s">
        <v>646</v>
      </c>
      <c r="V392" s="352" t="s">
        <v>673</v>
      </c>
      <c r="X392" s="352" t="s">
        <v>675</v>
      </c>
      <c r="Y392" s="352">
        <v>3</v>
      </c>
      <c r="Z392" s="352">
        <v>412.8</v>
      </c>
      <c r="AA392" s="352">
        <v>465</v>
      </c>
      <c r="AB392" s="352">
        <v>52.3</v>
      </c>
      <c r="AF392" s="352">
        <v>6.0919999999999996</v>
      </c>
      <c r="AJ392" s="352">
        <v>4458</v>
      </c>
      <c r="AQ392" s="352" t="s">
        <v>792</v>
      </c>
      <c r="AR392" s="352" t="s">
        <v>3369</v>
      </c>
      <c r="AS392" s="352">
        <v>0</v>
      </c>
      <c r="AV392" s="352">
        <v>5.0119826999999999</v>
      </c>
      <c r="AW392" s="352" t="s">
        <v>3367</v>
      </c>
    </row>
    <row r="393" spans="1:49">
      <c r="A393" s="352" t="s">
        <v>2567</v>
      </c>
      <c r="B393" s="352" t="s">
        <v>3221</v>
      </c>
      <c r="C393" s="352">
        <v>93</v>
      </c>
      <c r="D393" s="352" t="s">
        <v>265</v>
      </c>
      <c r="E393" s="352" t="s">
        <v>21</v>
      </c>
      <c r="F393" s="352">
        <v>7.5999999999999998E-2</v>
      </c>
      <c r="H393" s="352">
        <v>10124</v>
      </c>
      <c r="I393" s="352">
        <v>0.46</v>
      </c>
      <c r="O393" s="352">
        <v>184.99799999999999</v>
      </c>
      <c r="P393" s="352">
        <v>183.619</v>
      </c>
      <c r="S393" s="352" t="s">
        <v>619</v>
      </c>
      <c r="T393" s="352">
        <v>0</v>
      </c>
      <c r="U393" s="352" t="s">
        <v>620</v>
      </c>
      <c r="V393" s="352" t="s">
        <v>1105</v>
      </c>
      <c r="X393" s="352" t="s">
        <v>1105</v>
      </c>
      <c r="Y393" s="352">
        <v>1</v>
      </c>
      <c r="Z393" s="352">
        <v>13.2</v>
      </c>
      <c r="AA393" s="352">
        <v>38.4</v>
      </c>
      <c r="AB393" s="352">
        <v>25.2</v>
      </c>
      <c r="AC393" s="352">
        <v>1.379</v>
      </c>
      <c r="AG393" s="352">
        <v>6908</v>
      </c>
      <c r="AK393" s="352" t="s">
        <v>1391</v>
      </c>
      <c r="AL393" s="352" t="s">
        <v>1379</v>
      </c>
      <c r="AM393" s="352" t="s">
        <v>2558</v>
      </c>
      <c r="AS393" s="352">
        <v>0</v>
      </c>
      <c r="AT393" s="352">
        <v>0.6826274</v>
      </c>
      <c r="AW393" s="352" t="s">
        <v>3370</v>
      </c>
    </row>
    <row r="394" spans="1:49">
      <c r="A394" s="352" t="s">
        <v>2569</v>
      </c>
      <c r="B394" s="352" t="s">
        <v>3221</v>
      </c>
      <c r="C394" s="352">
        <v>93</v>
      </c>
      <c r="D394" s="352" t="s">
        <v>265</v>
      </c>
      <c r="E394" s="352" t="s">
        <v>21</v>
      </c>
      <c r="F394" s="352">
        <v>7.5999999999999998E-2</v>
      </c>
      <c r="H394" s="352">
        <v>10091</v>
      </c>
      <c r="I394" s="352">
        <v>0</v>
      </c>
      <c r="O394" s="352">
        <v>185.43299999999999</v>
      </c>
      <c r="P394" s="352">
        <v>184.05099999999999</v>
      </c>
      <c r="S394" s="352" t="s">
        <v>619</v>
      </c>
      <c r="T394" s="352">
        <v>0</v>
      </c>
      <c r="U394" s="352" t="s">
        <v>620</v>
      </c>
      <c r="V394" s="352" t="s">
        <v>1105</v>
      </c>
      <c r="X394" s="352" t="s">
        <v>1105</v>
      </c>
      <c r="Y394" s="352">
        <v>2</v>
      </c>
      <c r="Z394" s="352">
        <v>53.5</v>
      </c>
      <c r="AA394" s="352">
        <v>78.599999999999994</v>
      </c>
      <c r="AB394" s="352">
        <v>25.2</v>
      </c>
      <c r="AC394" s="352">
        <v>1.381</v>
      </c>
      <c r="AG394" s="352">
        <v>6884</v>
      </c>
      <c r="AK394" s="352" t="s">
        <v>1881</v>
      </c>
      <c r="AL394" s="352" t="s">
        <v>1328</v>
      </c>
      <c r="AM394" s="352" t="s">
        <v>3371</v>
      </c>
      <c r="AS394" s="352">
        <v>1</v>
      </c>
      <c r="AT394" s="352">
        <v>0.68231379999999997</v>
      </c>
      <c r="AW394" s="352" t="s">
        <v>3370</v>
      </c>
    </row>
    <row r="395" spans="1:49">
      <c r="A395" s="352" t="s">
        <v>2573</v>
      </c>
      <c r="B395" s="352" t="s">
        <v>3221</v>
      </c>
      <c r="C395" s="352">
        <v>93</v>
      </c>
      <c r="D395" s="352" t="s">
        <v>265</v>
      </c>
      <c r="E395" s="352" t="s">
        <v>21</v>
      </c>
      <c r="F395" s="352">
        <v>7.5999999999999998E-2</v>
      </c>
      <c r="J395" s="352">
        <v>6437</v>
      </c>
      <c r="K395" s="352">
        <v>-10.454000000000001</v>
      </c>
      <c r="O395" s="352">
        <v>183.09800000000001</v>
      </c>
      <c r="Q395" s="352">
        <v>180.23099999999999</v>
      </c>
      <c r="S395" s="352" t="s">
        <v>635</v>
      </c>
      <c r="T395" s="352">
        <v>89</v>
      </c>
      <c r="U395" s="352" t="s">
        <v>620</v>
      </c>
      <c r="V395" s="352" t="s">
        <v>1105</v>
      </c>
      <c r="X395" s="352" t="s">
        <v>1105</v>
      </c>
      <c r="Y395" s="352">
        <v>3</v>
      </c>
      <c r="Z395" s="352">
        <v>437.8</v>
      </c>
      <c r="AA395" s="352">
        <v>473</v>
      </c>
      <c r="AB395" s="352">
        <v>35.200000000000003</v>
      </c>
      <c r="AD395" s="352">
        <v>2.1160000000000001</v>
      </c>
      <c r="AE395" s="352">
        <v>0.752</v>
      </c>
      <c r="AH395" s="352">
        <v>7551</v>
      </c>
      <c r="AI395" s="352">
        <v>8947</v>
      </c>
      <c r="AN395" s="352" t="s">
        <v>694</v>
      </c>
      <c r="AO395" s="352" t="s">
        <v>695</v>
      </c>
      <c r="AP395" s="352" t="s">
        <v>1076</v>
      </c>
      <c r="AS395" s="352">
        <v>0</v>
      </c>
      <c r="AU395" s="352">
        <v>1.1737957999999999</v>
      </c>
      <c r="AW395" s="352" t="s">
        <v>3370</v>
      </c>
    </row>
    <row r="396" spans="1:49">
      <c r="A396" s="352" t="s">
        <v>2574</v>
      </c>
      <c r="B396" s="352" t="s">
        <v>3221</v>
      </c>
      <c r="C396" s="352">
        <v>93</v>
      </c>
      <c r="D396" s="352" t="s">
        <v>265</v>
      </c>
      <c r="E396" s="352" t="s">
        <v>21</v>
      </c>
      <c r="F396" s="352">
        <v>7.5999999999999998E-2</v>
      </c>
      <c r="J396" s="352">
        <v>6422</v>
      </c>
      <c r="K396" s="352">
        <v>-11.5</v>
      </c>
      <c r="O396" s="352">
        <v>183.56299999999999</v>
      </c>
      <c r="Q396" s="352">
        <v>180.691</v>
      </c>
      <c r="S396" s="352" t="s">
        <v>635</v>
      </c>
      <c r="T396" s="352">
        <v>89</v>
      </c>
      <c r="U396" s="352" t="s">
        <v>620</v>
      </c>
      <c r="V396" s="352" t="s">
        <v>1105</v>
      </c>
      <c r="X396" s="352" t="s">
        <v>1105</v>
      </c>
      <c r="Y396" s="352">
        <v>4</v>
      </c>
      <c r="Z396" s="352">
        <v>488.1</v>
      </c>
      <c r="AA396" s="352">
        <v>523.29999999999995</v>
      </c>
      <c r="AB396" s="352">
        <v>35.200000000000003</v>
      </c>
      <c r="AD396" s="352">
        <v>2.1190000000000002</v>
      </c>
      <c r="AE396" s="352">
        <v>0.753</v>
      </c>
      <c r="AH396" s="352">
        <v>7528</v>
      </c>
      <c r="AI396" s="352">
        <v>8915</v>
      </c>
      <c r="AN396" s="352" t="s">
        <v>869</v>
      </c>
      <c r="AO396" s="352" t="s">
        <v>1131</v>
      </c>
      <c r="AP396" s="352" t="s">
        <v>1396</v>
      </c>
      <c r="AS396" s="352">
        <v>1</v>
      </c>
      <c r="AU396" s="352">
        <v>1.1725886999999999</v>
      </c>
      <c r="AW396" s="352" t="s">
        <v>3370</v>
      </c>
    </row>
    <row r="397" spans="1:49">
      <c r="A397" s="352" t="s">
        <v>2575</v>
      </c>
      <c r="B397" s="352" t="s">
        <v>3221</v>
      </c>
      <c r="C397" s="352">
        <v>94</v>
      </c>
      <c r="D397" s="352" t="s">
        <v>265</v>
      </c>
      <c r="E397" s="352" t="s">
        <v>21</v>
      </c>
      <c r="F397" s="352">
        <v>7.5999999999999998E-2</v>
      </c>
      <c r="L397" s="352">
        <v>22354</v>
      </c>
      <c r="M397" s="352">
        <v>9.6</v>
      </c>
      <c r="O397" s="352">
        <v>129.953</v>
      </c>
      <c r="R397" s="352">
        <v>123.751</v>
      </c>
      <c r="S397" s="352" t="s">
        <v>645</v>
      </c>
      <c r="T397" s="352">
        <v>0</v>
      </c>
      <c r="U397" s="352" t="s">
        <v>646</v>
      </c>
      <c r="V397" s="352" t="s">
        <v>673</v>
      </c>
      <c r="X397" s="352" t="s">
        <v>675</v>
      </c>
      <c r="Y397" s="352">
        <v>1</v>
      </c>
      <c r="Z397" s="352">
        <v>29.7</v>
      </c>
      <c r="AA397" s="352">
        <v>83.2</v>
      </c>
      <c r="AB397" s="352">
        <v>53.5</v>
      </c>
      <c r="AF397" s="352">
        <v>6.2009999999999996</v>
      </c>
      <c r="AJ397" s="352">
        <v>4464</v>
      </c>
      <c r="AQ397" s="352" t="s">
        <v>2563</v>
      </c>
      <c r="AR397" s="352" t="s">
        <v>3372</v>
      </c>
      <c r="AS397" s="352">
        <v>1</v>
      </c>
      <c r="AV397" s="352">
        <v>5.0110916000000003</v>
      </c>
      <c r="AW397" s="352" t="s">
        <v>3373</v>
      </c>
    </row>
    <row r="398" spans="1:49">
      <c r="A398" s="352" t="s">
        <v>2576</v>
      </c>
      <c r="B398" s="352" t="s">
        <v>3221</v>
      </c>
      <c r="C398" s="352">
        <v>94</v>
      </c>
      <c r="D398" s="352" t="s">
        <v>265</v>
      </c>
      <c r="E398" s="352" t="s">
        <v>21</v>
      </c>
      <c r="F398" s="352">
        <v>7.5999999999999998E-2</v>
      </c>
      <c r="G398" s="352" t="s">
        <v>764</v>
      </c>
      <c r="L398" s="352">
        <v>5316</v>
      </c>
      <c r="M398" s="352">
        <v>20.613</v>
      </c>
      <c r="O398" s="352">
        <v>8.6379999999999999</v>
      </c>
      <c r="R398" s="352">
        <v>8.2219999999999995</v>
      </c>
      <c r="S398" s="352" t="s">
        <v>645</v>
      </c>
      <c r="T398" s="352">
        <v>0</v>
      </c>
      <c r="U398" s="352" t="s">
        <v>646</v>
      </c>
      <c r="V398" s="352" t="s">
        <v>673</v>
      </c>
      <c r="X398" s="352" t="s">
        <v>675</v>
      </c>
      <c r="Y398" s="352">
        <v>2</v>
      </c>
      <c r="Z398" s="352">
        <v>231.6</v>
      </c>
      <c r="AA398" s="352">
        <v>261.89999999999998</v>
      </c>
      <c r="AB398" s="352">
        <v>30.3</v>
      </c>
      <c r="AF398" s="352">
        <v>0.41599999999999998</v>
      </c>
      <c r="AJ398" s="352">
        <v>1055</v>
      </c>
      <c r="AQ398" s="352" t="s">
        <v>1579</v>
      </c>
      <c r="AR398" s="352" t="s">
        <v>3374</v>
      </c>
      <c r="AS398" s="352">
        <v>0</v>
      </c>
      <c r="AV398" s="352">
        <v>5.0612424000000003</v>
      </c>
      <c r="AW398" s="352" t="s">
        <v>3373</v>
      </c>
    </row>
    <row r="399" spans="1:49">
      <c r="A399" s="352" t="s">
        <v>2580</v>
      </c>
      <c r="B399" s="352" t="s">
        <v>3221</v>
      </c>
      <c r="C399" s="352">
        <v>94</v>
      </c>
      <c r="D399" s="352" t="s">
        <v>265</v>
      </c>
      <c r="E399" s="352" t="s">
        <v>21</v>
      </c>
      <c r="F399" s="352">
        <v>7.5999999999999998E-2</v>
      </c>
      <c r="L399" s="352">
        <v>22310</v>
      </c>
      <c r="M399" s="352">
        <v>9.8650000000000002</v>
      </c>
      <c r="O399" s="352">
        <v>127.705</v>
      </c>
      <c r="R399" s="352">
        <v>121.60899999999999</v>
      </c>
      <c r="S399" s="352" t="s">
        <v>645</v>
      </c>
      <c r="T399" s="352">
        <v>0</v>
      </c>
      <c r="U399" s="352" t="s">
        <v>646</v>
      </c>
      <c r="V399" s="352" t="s">
        <v>673</v>
      </c>
      <c r="X399" s="352" t="s">
        <v>675</v>
      </c>
      <c r="Y399" s="352">
        <v>3</v>
      </c>
      <c r="Z399" s="352">
        <v>412.8</v>
      </c>
      <c r="AA399" s="352">
        <v>465</v>
      </c>
      <c r="AB399" s="352">
        <v>52.3</v>
      </c>
      <c r="AF399" s="352">
        <v>6.0949999999999998</v>
      </c>
      <c r="AJ399" s="352">
        <v>4453</v>
      </c>
      <c r="AQ399" s="352" t="s">
        <v>1566</v>
      </c>
      <c r="AR399" s="352" t="s">
        <v>2158</v>
      </c>
      <c r="AS399" s="352">
        <v>0</v>
      </c>
      <c r="AV399" s="352">
        <v>5.0123002999999997</v>
      </c>
      <c r="AW399" s="352" t="s">
        <v>3373</v>
      </c>
    </row>
    <row r="400" spans="1:49">
      <c r="A400" s="352" t="s">
        <v>2581</v>
      </c>
      <c r="B400" s="352" t="s">
        <v>3221</v>
      </c>
      <c r="C400" s="352">
        <v>95</v>
      </c>
      <c r="D400" s="352" t="s">
        <v>269</v>
      </c>
      <c r="E400" s="352" t="s">
        <v>23</v>
      </c>
      <c r="F400" s="352">
        <v>7.2999999999999995E-2</v>
      </c>
      <c r="H400" s="352">
        <v>10106</v>
      </c>
      <c r="I400" s="352">
        <v>0.44600000000000001</v>
      </c>
      <c r="O400" s="352">
        <v>184.29</v>
      </c>
      <c r="P400" s="352">
        <v>182.917</v>
      </c>
      <c r="S400" s="352" t="s">
        <v>619</v>
      </c>
      <c r="T400" s="352">
        <v>0</v>
      </c>
      <c r="U400" s="352" t="s">
        <v>620</v>
      </c>
      <c r="V400" s="352" t="s">
        <v>1105</v>
      </c>
      <c r="X400" s="352" t="s">
        <v>1105</v>
      </c>
      <c r="Y400" s="352">
        <v>1</v>
      </c>
      <c r="Z400" s="352">
        <v>13.2</v>
      </c>
      <c r="AA400" s="352">
        <v>38.4</v>
      </c>
      <c r="AB400" s="352">
        <v>25.2</v>
      </c>
      <c r="AC400" s="352">
        <v>1.373</v>
      </c>
      <c r="AG400" s="352">
        <v>6897</v>
      </c>
      <c r="AK400" s="352" t="s">
        <v>1408</v>
      </c>
      <c r="AL400" s="352" t="s">
        <v>1379</v>
      </c>
      <c r="AM400" s="352" t="s">
        <v>3375</v>
      </c>
      <c r="AS400" s="352">
        <v>0</v>
      </c>
      <c r="AT400" s="352">
        <v>0.68261959999999999</v>
      </c>
      <c r="AW400" s="352" t="s">
        <v>3376</v>
      </c>
    </row>
    <row r="401" spans="1:49">
      <c r="A401" s="352" t="s">
        <v>2583</v>
      </c>
      <c r="B401" s="352" t="s">
        <v>3221</v>
      </c>
      <c r="C401" s="352">
        <v>95</v>
      </c>
      <c r="D401" s="352" t="s">
        <v>269</v>
      </c>
      <c r="E401" s="352" t="s">
        <v>23</v>
      </c>
      <c r="F401" s="352">
        <v>7.2999999999999995E-2</v>
      </c>
      <c r="H401" s="352">
        <v>10098</v>
      </c>
      <c r="I401" s="352">
        <v>0</v>
      </c>
      <c r="O401" s="352">
        <v>185.36699999999999</v>
      </c>
      <c r="P401" s="352">
        <v>183.98599999999999</v>
      </c>
      <c r="S401" s="352" t="s">
        <v>619</v>
      </c>
      <c r="T401" s="352">
        <v>0</v>
      </c>
      <c r="U401" s="352" t="s">
        <v>620</v>
      </c>
      <c r="V401" s="352" t="s">
        <v>1105</v>
      </c>
      <c r="X401" s="352" t="s">
        <v>1105</v>
      </c>
      <c r="Y401" s="352">
        <v>2</v>
      </c>
      <c r="Z401" s="352">
        <v>53.5</v>
      </c>
      <c r="AA401" s="352">
        <v>78.599999999999994</v>
      </c>
      <c r="AB401" s="352">
        <v>25.2</v>
      </c>
      <c r="AC401" s="352">
        <v>1.381</v>
      </c>
      <c r="AG401" s="352">
        <v>6886</v>
      </c>
      <c r="AK401" s="352" t="s">
        <v>1881</v>
      </c>
      <c r="AL401" s="352" t="s">
        <v>1328</v>
      </c>
      <c r="AM401" s="352" t="s">
        <v>3377</v>
      </c>
      <c r="AS401" s="352">
        <v>1</v>
      </c>
      <c r="AT401" s="352">
        <v>0.68231549999999996</v>
      </c>
      <c r="AW401" s="352" t="s">
        <v>3376</v>
      </c>
    </row>
    <row r="402" spans="1:49">
      <c r="A402" s="352" t="s">
        <v>2587</v>
      </c>
      <c r="B402" s="352" t="s">
        <v>3221</v>
      </c>
      <c r="C402" s="352">
        <v>95</v>
      </c>
      <c r="D402" s="352" t="s">
        <v>269</v>
      </c>
      <c r="E402" s="352" t="s">
        <v>23</v>
      </c>
      <c r="F402" s="352">
        <v>7.2999999999999995E-2</v>
      </c>
      <c r="J402" s="352">
        <v>6436</v>
      </c>
      <c r="K402" s="352">
        <v>-10.439</v>
      </c>
      <c r="O402" s="352">
        <v>183.161</v>
      </c>
      <c r="Q402" s="352">
        <v>180.292</v>
      </c>
      <c r="S402" s="352" t="s">
        <v>635</v>
      </c>
      <c r="T402" s="352">
        <v>89</v>
      </c>
      <c r="U402" s="352" t="s">
        <v>620</v>
      </c>
      <c r="V402" s="352" t="s">
        <v>1105</v>
      </c>
      <c r="X402" s="352" t="s">
        <v>1105</v>
      </c>
      <c r="Y402" s="352">
        <v>3</v>
      </c>
      <c r="Z402" s="352">
        <v>437.8</v>
      </c>
      <c r="AA402" s="352">
        <v>473</v>
      </c>
      <c r="AB402" s="352">
        <v>35.200000000000003</v>
      </c>
      <c r="AD402" s="352">
        <v>2.1160000000000001</v>
      </c>
      <c r="AE402" s="352">
        <v>0.752</v>
      </c>
      <c r="AH402" s="352">
        <v>7550</v>
      </c>
      <c r="AI402" s="352">
        <v>8946</v>
      </c>
      <c r="AN402" s="352" t="s">
        <v>1000</v>
      </c>
      <c r="AO402" s="352" t="s">
        <v>695</v>
      </c>
      <c r="AP402" s="352" t="s">
        <v>2512</v>
      </c>
      <c r="AS402" s="352">
        <v>0</v>
      </c>
      <c r="AU402" s="352">
        <v>1.1738561999999999</v>
      </c>
      <c r="AW402" s="352" t="s">
        <v>3376</v>
      </c>
    </row>
    <row r="403" spans="1:49">
      <c r="A403" s="352" t="s">
        <v>2588</v>
      </c>
      <c r="B403" s="352" t="s">
        <v>3221</v>
      </c>
      <c r="C403" s="352">
        <v>95</v>
      </c>
      <c r="D403" s="352" t="s">
        <v>269</v>
      </c>
      <c r="E403" s="352" t="s">
        <v>23</v>
      </c>
      <c r="F403" s="352">
        <v>7.2999999999999995E-2</v>
      </c>
      <c r="J403" s="352">
        <v>6426</v>
      </c>
      <c r="K403" s="352">
        <v>-11.5</v>
      </c>
      <c r="O403" s="352">
        <v>183.54400000000001</v>
      </c>
      <c r="Q403" s="352">
        <v>180.673</v>
      </c>
      <c r="S403" s="352" t="s">
        <v>635</v>
      </c>
      <c r="T403" s="352">
        <v>89</v>
      </c>
      <c r="U403" s="352" t="s">
        <v>620</v>
      </c>
      <c r="V403" s="352" t="s">
        <v>1105</v>
      </c>
      <c r="X403" s="352" t="s">
        <v>1105</v>
      </c>
      <c r="Y403" s="352">
        <v>4</v>
      </c>
      <c r="Z403" s="352">
        <v>488.1</v>
      </c>
      <c r="AA403" s="352">
        <v>523.29999999999995</v>
      </c>
      <c r="AB403" s="352">
        <v>35.200000000000003</v>
      </c>
      <c r="AD403" s="352">
        <v>2.1190000000000002</v>
      </c>
      <c r="AE403" s="352">
        <v>0.753</v>
      </c>
      <c r="AH403" s="352">
        <v>7533</v>
      </c>
      <c r="AI403" s="352">
        <v>8922</v>
      </c>
      <c r="AN403" s="352" t="s">
        <v>869</v>
      </c>
      <c r="AO403" s="352" t="s">
        <v>1131</v>
      </c>
      <c r="AP403" s="352" t="s">
        <v>1286</v>
      </c>
      <c r="AS403" s="352">
        <v>1</v>
      </c>
      <c r="AU403" s="352">
        <v>1.1726308000000001</v>
      </c>
      <c r="AW403" s="352" t="s">
        <v>3376</v>
      </c>
    </row>
    <row r="404" spans="1:49">
      <c r="A404" s="352" t="s">
        <v>2589</v>
      </c>
      <c r="B404" s="352" t="s">
        <v>3221</v>
      </c>
      <c r="C404" s="352">
        <v>96</v>
      </c>
      <c r="D404" s="352" t="s">
        <v>269</v>
      </c>
      <c r="E404" s="352" t="s">
        <v>23</v>
      </c>
      <c r="F404" s="352">
        <v>7.2999999999999995E-2</v>
      </c>
      <c r="L404" s="352">
        <v>22437</v>
      </c>
      <c r="M404" s="352">
        <v>9.6</v>
      </c>
      <c r="O404" s="352">
        <v>130.262</v>
      </c>
      <c r="R404" s="352">
        <v>124.045</v>
      </c>
      <c r="S404" s="352" t="s">
        <v>645</v>
      </c>
      <c r="T404" s="352">
        <v>0</v>
      </c>
      <c r="U404" s="352" t="s">
        <v>646</v>
      </c>
      <c r="V404" s="352" t="s">
        <v>673</v>
      </c>
      <c r="X404" s="352" t="s">
        <v>675</v>
      </c>
      <c r="Y404" s="352">
        <v>1</v>
      </c>
      <c r="Z404" s="352">
        <v>29.7</v>
      </c>
      <c r="AA404" s="352">
        <v>83.6</v>
      </c>
      <c r="AB404" s="352">
        <v>53.9</v>
      </c>
      <c r="AF404" s="352">
        <v>6.2169999999999996</v>
      </c>
      <c r="AJ404" s="352">
        <v>4479</v>
      </c>
      <c r="AQ404" s="352" t="s">
        <v>2577</v>
      </c>
      <c r="AR404" s="352" t="s">
        <v>3378</v>
      </c>
      <c r="AS404" s="352">
        <v>1</v>
      </c>
      <c r="AV404" s="352">
        <v>5.0119464000000002</v>
      </c>
      <c r="AW404" s="352" t="s">
        <v>3379</v>
      </c>
    </row>
    <row r="405" spans="1:49">
      <c r="A405" s="352" t="s">
        <v>2591</v>
      </c>
      <c r="B405" s="352" t="s">
        <v>3221</v>
      </c>
      <c r="C405" s="352">
        <v>96</v>
      </c>
      <c r="D405" s="352" t="s">
        <v>269</v>
      </c>
      <c r="E405" s="352" t="s">
        <v>23</v>
      </c>
      <c r="F405" s="352">
        <v>7.2999999999999995E-2</v>
      </c>
      <c r="G405" s="352" t="s">
        <v>764</v>
      </c>
      <c r="L405" s="352">
        <v>4087</v>
      </c>
      <c r="M405" s="352">
        <v>8.1910000000000007</v>
      </c>
      <c r="O405" s="352">
        <v>7.8319999999999999</v>
      </c>
      <c r="R405" s="352">
        <v>7.4589999999999996</v>
      </c>
      <c r="S405" s="352" t="s">
        <v>645</v>
      </c>
      <c r="T405" s="352">
        <v>0</v>
      </c>
      <c r="U405" s="352" t="s">
        <v>646</v>
      </c>
      <c r="V405" s="352" t="s">
        <v>673</v>
      </c>
      <c r="X405" s="352" t="s">
        <v>675</v>
      </c>
      <c r="Y405" s="352">
        <v>2</v>
      </c>
      <c r="Z405" s="352">
        <v>232.8</v>
      </c>
      <c r="AA405" s="352">
        <v>264.39999999999998</v>
      </c>
      <c r="AB405" s="352">
        <v>31.6</v>
      </c>
      <c r="AF405" s="352">
        <v>0.373</v>
      </c>
      <c r="AJ405" s="352">
        <v>819</v>
      </c>
      <c r="AQ405" s="352" t="s">
        <v>1299</v>
      </c>
      <c r="AR405" s="352" t="s">
        <v>3380</v>
      </c>
      <c r="AS405" s="352">
        <v>0</v>
      </c>
      <c r="AV405" s="352">
        <v>5.0055309000000001</v>
      </c>
      <c r="AW405" s="352" t="s">
        <v>3379</v>
      </c>
    </row>
    <row r="406" spans="1:49">
      <c r="A406" s="352" t="s">
        <v>2594</v>
      </c>
      <c r="B406" s="352" t="s">
        <v>3221</v>
      </c>
      <c r="C406" s="352">
        <v>96</v>
      </c>
      <c r="D406" s="352" t="s">
        <v>269</v>
      </c>
      <c r="E406" s="352" t="s">
        <v>23</v>
      </c>
      <c r="F406" s="352">
        <v>7.2999999999999995E-2</v>
      </c>
      <c r="L406" s="352">
        <v>22217</v>
      </c>
      <c r="M406" s="352">
        <v>9.8379999999999992</v>
      </c>
      <c r="O406" s="352">
        <v>127.54900000000001</v>
      </c>
      <c r="R406" s="352">
        <v>121.46</v>
      </c>
      <c r="S406" s="352" t="s">
        <v>645</v>
      </c>
      <c r="T406" s="352">
        <v>0</v>
      </c>
      <c r="U406" s="352" t="s">
        <v>646</v>
      </c>
      <c r="V406" s="352" t="s">
        <v>673</v>
      </c>
      <c r="X406" s="352" t="s">
        <v>675</v>
      </c>
      <c r="Y406" s="352">
        <v>3</v>
      </c>
      <c r="Z406" s="352">
        <v>412.8</v>
      </c>
      <c r="AA406" s="352">
        <v>465</v>
      </c>
      <c r="AB406" s="352">
        <v>52.3</v>
      </c>
      <c r="AF406" s="352">
        <v>6.0890000000000004</v>
      </c>
      <c r="AJ406" s="352">
        <v>4434</v>
      </c>
      <c r="AQ406" s="352" t="s">
        <v>924</v>
      </c>
      <c r="AR406" s="352" t="s">
        <v>2704</v>
      </c>
      <c r="AS406" s="352">
        <v>0</v>
      </c>
      <c r="AV406" s="352">
        <v>5.0130293999999997</v>
      </c>
      <c r="AW406" s="352" t="s">
        <v>3379</v>
      </c>
    </row>
    <row r="407" spans="1:49">
      <c r="A407" s="352" t="s">
        <v>2596</v>
      </c>
      <c r="B407" s="352" t="s">
        <v>3221</v>
      </c>
      <c r="C407" s="352">
        <v>97</v>
      </c>
      <c r="D407" s="352" t="s">
        <v>270</v>
      </c>
      <c r="E407" s="352" t="s">
        <v>23</v>
      </c>
      <c r="F407" s="352">
        <v>0.08</v>
      </c>
      <c r="H407" s="352">
        <v>10102</v>
      </c>
      <c r="I407" s="352">
        <v>0.45</v>
      </c>
      <c r="O407" s="352">
        <v>184.74</v>
      </c>
      <c r="P407" s="352">
        <v>183.363</v>
      </c>
      <c r="S407" s="352" t="s">
        <v>619</v>
      </c>
      <c r="T407" s="352">
        <v>0</v>
      </c>
      <c r="U407" s="352" t="s">
        <v>620</v>
      </c>
      <c r="V407" s="352" t="s">
        <v>705</v>
      </c>
      <c r="X407" s="352" t="s">
        <v>705</v>
      </c>
      <c r="Y407" s="352">
        <v>1</v>
      </c>
      <c r="Z407" s="352">
        <v>13.2</v>
      </c>
      <c r="AA407" s="352">
        <v>38.4</v>
      </c>
      <c r="AB407" s="352">
        <v>25.2</v>
      </c>
      <c r="AC407" s="352">
        <v>1.3779999999999999</v>
      </c>
      <c r="AG407" s="352">
        <v>6897</v>
      </c>
      <c r="AK407" s="352" t="s">
        <v>1408</v>
      </c>
      <c r="AL407" s="352" t="s">
        <v>1379</v>
      </c>
      <c r="AM407" s="352" t="s">
        <v>3381</v>
      </c>
      <c r="AS407" s="352">
        <v>0</v>
      </c>
      <c r="AT407" s="352">
        <v>0.68297189999999997</v>
      </c>
      <c r="AW407" s="352" t="s">
        <v>3382</v>
      </c>
    </row>
    <row r="408" spans="1:49">
      <c r="A408" s="352" t="s">
        <v>2598</v>
      </c>
      <c r="B408" s="352" t="s">
        <v>3221</v>
      </c>
      <c r="C408" s="352">
        <v>97</v>
      </c>
      <c r="D408" s="352" t="s">
        <v>270</v>
      </c>
      <c r="E408" s="352" t="s">
        <v>23</v>
      </c>
      <c r="F408" s="352">
        <v>0.08</v>
      </c>
      <c r="H408" s="352">
        <v>10106</v>
      </c>
      <c r="I408" s="352">
        <v>0</v>
      </c>
      <c r="O408" s="352">
        <v>185.38399999999999</v>
      </c>
      <c r="P408" s="352">
        <v>184.00299999999999</v>
      </c>
      <c r="S408" s="352" t="s">
        <v>619</v>
      </c>
      <c r="T408" s="352">
        <v>0</v>
      </c>
      <c r="U408" s="352" t="s">
        <v>620</v>
      </c>
      <c r="V408" s="352" t="s">
        <v>705</v>
      </c>
      <c r="X408" s="352" t="s">
        <v>705</v>
      </c>
      <c r="Y408" s="352">
        <v>2</v>
      </c>
      <c r="Z408" s="352">
        <v>53.5</v>
      </c>
      <c r="AA408" s="352">
        <v>78.599999999999994</v>
      </c>
      <c r="AB408" s="352">
        <v>25.2</v>
      </c>
      <c r="AC408" s="352">
        <v>1.3819999999999999</v>
      </c>
      <c r="AG408" s="352">
        <v>6896</v>
      </c>
      <c r="AK408" s="352" t="s">
        <v>1881</v>
      </c>
      <c r="AL408" s="352" t="s">
        <v>1328</v>
      </c>
      <c r="AM408" s="352" t="s">
        <v>3383</v>
      </c>
      <c r="AS408" s="352">
        <v>1</v>
      </c>
      <c r="AT408" s="352">
        <v>0.68266459999999995</v>
      </c>
      <c r="AW408" s="352" t="s">
        <v>3382</v>
      </c>
    </row>
    <row r="409" spans="1:49">
      <c r="A409" s="352" t="s">
        <v>2602</v>
      </c>
      <c r="B409" s="352" t="s">
        <v>3221</v>
      </c>
      <c r="C409" s="352">
        <v>97</v>
      </c>
      <c r="D409" s="352" t="s">
        <v>270</v>
      </c>
      <c r="E409" s="352" t="s">
        <v>23</v>
      </c>
      <c r="F409" s="352">
        <v>0.08</v>
      </c>
      <c r="J409" s="352">
        <v>6424</v>
      </c>
      <c r="K409" s="352">
        <v>-10.432</v>
      </c>
      <c r="O409" s="352">
        <v>183.374</v>
      </c>
      <c r="Q409" s="352">
        <v>180.50200000000001</v>
      </c>
      <c r="S409" s="352" t="s">
        <v>635</v>
      </c>
      <c r="T409" s="352">
        <v>89</v>
      </c>
      <c r="U409" s="352" t="s">
        <v>620</v>
      </c>
      <c r="V409" s="352" t="s">
        <v>705</v>
      </c>
      <c r="X409" s="352" t="s">
        <v>705</v>
      </c>
      <c r="Y409" s="352">
        <v>3</v>
      </c>
      <c r="Z409" s="352">
        <v>437.8</v>
      </c>
      <c r="AA409" s="352">
        <v>473</v>
      </c>
      <c r="AB409" s="352">
        <v>35.200000000000003</v>
      </c>
      <c r="AD409" s="352">
        <v>2.1190000000000002</v>
      </c>
      <c r="AE409" s="352">
        <v>0.753</v>
      </c>
      <c r="AH409" s="352">
        <v>7536</v>
      </c>
      <c r="AI409" s="352">
        <v>8931</v>
      </c>
      <c r="AN409" s="352" t="s">
        <v>1000</v>
      </c>
      <c r="AO409" s="352" t="s">
        <v>695</v>
      </c>
      <c r="AP409" s="352" t="s">
        <v>2512</v>
      </c>
      <c r="AS409" s="352">
        <v>0</v>
      </c>
      <c r="AU409" s="352">
        <v>1.1738748000000001</v>
      </c>
      <c r="AW409" s="352" t="s">
        <v>3382</v>
      </c>
    </row>
    <row r="410" spans="1:49">
      <c r="A410" s="352" t="s">
        <v>2604</v>
      </c>
      <c r="B410" s="352" t="s">
        <v>3221</v>
      </c>
      <c r="C410" s="352">
        <v>97</v>
      </c>
      <c r="D410" s="352" t="s">
        <v>270</v>
      </c>
      <c r="E410" s="352" t="s">
        <v>23</v>
      </c>
      <c r="F410" s="352">
        <v>0.08</v>
      </c>
      <c r="J410" s="352">
        <v>6435</v>
      </c>
      <c r="K410" s="352">
        <v>-11.5</v>
      </c>
      <c r="O410" s="352">
        <v>183.905</v>
      </c>
      <c r="Q410" s="352">
        <v>181.02799999999999</v>
      </c>
      <c r="S410" s="352" t="s">
        <v>635</v>
      </c>
      <c r="T410" s="352">
        <v>89</v>
      </c>
      <c r="U410" s="352" t="s">
        <v>620</v>
      </c>
      <c r="V410" s="352" t="s">
        <v>705</v>
      </c>
      <c r="X410" s="352" t="s">
        <v>705</v>
      </c>
      <c r="Y410" s="352">
        <v>4</v>
      </c>
      <c r="Z410" s="352">
        <v>488.1</v>
      </c>
      <c r="AA410" s="352">
        <v>523.29999999999995</v>
      </c>
      <c r="AB410" s="352">
        <v>35.200000000000003</v>
      </c>
      <c r="AD410" s="352">
        <v>2.1230000000000002</v>
      </c>
      <c r="AE410" s="352">
        <v>0.754</v>
      </c>
      <c r="AH410" s="352">
        <v>7543</v>
      </c>
      <c r="AI410" s="352">
        <v>8936</v>
      </c>
      <c r="AN410" s="352" t="s">
        <v>869</v>
      </c>
      <c r="AO410" s="352" t="s">
        <v>1131</v>
      </c>
      <c r="AP410" s="352" t="s">
        <v>1286</v>
      </c>
      <c r="AS410" s="352">
        <v>1</v>
      </c>
      <c r="AU410" s="352">
        <v>1.1726428</v>
      </c>
      <c r="AW410" s="352" t="s">
        <v>3382</v>
      </c>
    </row>
    <row r="411" spans="1:49">
      <c r="A411" s="352" t="s">
        <v>2606</v>
      </c>
      <c r="B411" s="352" t="s">
        <v>3221</v>
      </c>
      <c r="C411" s="352">
        <v>98</v>
      </c>
      <c r="D411" s="352" t="s">
        <v>270</v>
      </c>
      <c r="E411" s="352" t="s">
        <v>23</v>
      </c>
      <c r="F411" s="352">
        <v>0.08</v>
      </c>
      <c r="L411" s="352">
        <v>22420</v>
      </c>
      <c r="M411" s="352">
        <v>9.6</v>
      </c>
      <c r="O411" s="352">
        <v>130.64500000000001</v>
      </c>
      <c r="R411" s="352">
        <v>124.41</v>
      </c>
      <c r="S411" s="352" t="s">
        <v>645</v>
      </c>
      <c r="T411" s="352">
        <v>0</v>
      </c>
      <c r="U411" s="352" t="s">
        <v>646</v>
      </c>
      <c r="V411" s="352" t="s">
        <v>673</v>
      </c>
      <c r="X411" s="352" t="s">
        <v>675</v>
      </c>
      <c r="Y411" s="352">
        <v>1</v>
      </c>
      <c r="Z411" s="352">
        <v>29.7</v>
      </c>
      <c r="AA411" s="352">
        <v>83.2</v>
      </c>
      <c r="AB411" s="352">
        <v>53.5</v>
      </c>
      <c r="AF411" s="352">
        <v>6.2350000000000003</v>
      </c>
      <c r="AJ411" s="352">
        <v>4476</v>
      </c>
      <c r="AQ411" s="352" t="s">
        <v>1175</v>
      </c>
      <c r="AR411" s="352" t="s">
        <v>3384</v>
      </c>
      <c r="AS411" s="352">
        <v>1</v>
      </c>
      <c r="AV411" s="352">
        <v>5.0118263000000001</v>
      </c>
      <c r="AW411" s="352" t="s">
        <v>3385</v>
      </c>
    </row>
    <row r="412" spans="1:49">
      <c r="A412" s="352" t="s">
        <v>2607</v>
      </c>
      <c r="B412" s="352" t="s">
        <v>3221</v>
      </c>
      <c r="C412" s="352">
        <v>98</v>
      </c>
      <c r="D412" s="352" t="s">
        <v>270</v>
      </c>
      <c r="E412" s="352" t="s">
        <v>23</v>
      </c>
      <c r="F412" s="352">
        <v>0.08</v>
      </c>
      <c r="G412" s="352" t="s">
        <v>764</v>
      </c>
      <c r="L412" s="352">
        <v>6006</v>
      </c>
      <c r="M412" s="352">
        <v>10.176</v>
      </c>
      <c r="O412" s="352">
        <v>9.2929999999999993</v>
      </c>
      <c r="R412" s="352">
        <v>8.8490000000000002</v>
      </c>
      <c r="S412" s="352" t="s">
        <v>645</v>
      </c>
      <c r="T412" s="352">
        <v>0</v>
      </c>
      <c r="U412" s="352" t="s">
        <v>646</v>
      </c>
      <c r="V412" s="352" t="s">
        <v>673</v>
      </c>
      <c r="X412" s="352" t="s">
        <v>675</v>
      </c>
      <c r="Y412" s="352">
        <v>2</v>
      </c>
      <c r="Z412" s="352">
        <v>229.9</v>
      </c>
      <c r="AA412" s="352">
        <v>260.2</v>
      </c>
      <c r="AB412" s="352">
        <v>30.3</v>
      </c>
      <c r="AF412" s="352">
        <v>0.44400000000000001</v>
      </c>
      <c r="AJ412" s="352">
        <v>1204</v>
      </c>
      <c r="AQ412" s="352" t="s">
        <v>862</v>
      </c>
      <c r="AR412" s="352" t="s">
        <v>2711</v>
      </c>
      <c r="AS412" s="352">
        <v>0</v>
      </c>
      <c r="AV412" s="352">
        <v>5.0144482999999997</v>
      </c>
      <c r="AW412" s="352" t="s">
        <v>3385</v>
      </c>
    </row>
    <row r="413" spans="1:49">
      <c r="A413" s="352" t="s">
        <v>2610</v>
      </c>
      <c r="B413" s="352" t="s">
        <v>3221</v>
      </c>
      <c r="C413" s="352">
        <v>98</v>
      </c>
      <c r="D413" s="352" t="s">
        <v>270</v>
      </c>
      <c r="E413" s="352" t="s">
        <v>23</v>
      </c>
      <c r="F413" s="352">
        <v>0.08</v>
      </c>
      <c r="L413" s="352">
        <v>22292</v>
      </c>
      <c r="M413" s="352">
        <v>9.8569999999999993</v>
      </c>
      <c r="O413" s="352">
        <v>127.71599999999999</v>
      </c>
      <c r="R413" s="352">
        <v>121.619</v>
      </c>
      <c r="S413" s="352" t="s">
        <v>645</v>
      </c>
      <c r="T413" s="352">
        <v>0</v>
      </c>
      <c r="U413" s="352" t="s">
        <v>646</v>
      </c>
      <c r="V413" s="352" t="s">
        <v>673</v>
      </c>
      <c r="X413" s="352" t="s">
        <v>675</v>
      </c>
      <c r="Y413" s="352">
        <v>3</v>
      </c>
      <c r="Z413" s="352">
        <v>412.8</v>
      </c>
      <c r="AA413" s="352">
        <v>464.8</v>
      </c>
      <c r="AB413" s="352">
        <v>52</v>
      </c>
      <c r="AF413" s="352">
        <v>6.0970000000000004</v>
      </c>
      <c r="AJ413" s="352">
        <v>4449</v>
      </c>
      <c r="AQ413" s="352" t="s">
        <v>624</v>
      </c>
      <c r="AR413" s="352" t="s">
        <v>3386</v>
      </c>
      <c r="AS413" s="352">
        <v>0</v>
      </c>
      <c r="AV413" s="352">
        <v>5.0129970999999998</v>
      </c>
      <c r="AW413" s="352" t="s">
        <v>3385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9185-B0F5-4304-939F-FF74E6444DF3}">
  <dimension ref="A1:AX404"/>
  <sheetViews>
    <sheetView topLeftCell="A253"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0">
      <c r="B1" s="352" t="s">
        <v>475</v>
      </c>
      <c r="C1" s="352" t="s">
        <v>476</v>
      </c>
      <c r="D1" s="352" t="s">
        <v>573</v>
      </c>
      <c r="E1" s="352" t="s">
        <v>574</v>
      </c>
      <c r="F1" s="352" t="s">
        <v>479</v>
      </c>
      <c r="G1" s="352" t="s">
        <v>575</v>
      </c>
      <c r="H1" s="352" t="s">
        <v>576</v>
      </c>
      <c r="I1" s="352" t="s">
        <v>577</v>
      </c>
      <c r="J1" s="352" t="s">
        <v>578</v>
      </c>
      <c r="K1" s="352" t="s">
        <v>579</v>
      </c>
      <c r="L1" s="352" t="s">
        <v>580</v>
      </c>
      <c r="M1" s="352" t="s">
        <v>581</v>
      </c>
      <c r="N1" s="352" t="s">
        <v>582</v>
      </c>
      <c r="O1" s="352" t="s">
        <v>583</v>
      </c>
      <c r="P1" s="352" t="s">
        <v>584</v>
      </c>
      <c r="Q1" s="352" t="s">
        <v>585</v>
      </c>
      <c r="R1" s="352" t="s">
        <v>586</v>
      </c>
      <c r="S1" s="352" t="s">
        <v>587</v>
      </c>
      <c r="T1" s="352" t="s">
        <v>588</v>
      </c>
      <c r="U1" s="352" t="s">
        <v>589</v>
      </c>
      <c r="V1" s="352" t="s">
        <v>590</v>
      </c>
      <c r="W1" s="352" t="s">
        <v>591</v>
      </c>
      <c r="X1" s="352" t="s">
        <v>592</v>
      </c>
      <c r="Y1" s="352" t="s">
        <v>593</v>
      </c>
      <c r="Z1" s="352" t="s">
        <v>594</v>
      </c>
      <c r="AA1" s="352" t="s">
        <v>595</v>
      </c>
      <c r="AB1" s="352" t="s">
        <v>596</v>
      </c>
      <c r="AC1" s="352" t="s">
        <v>597</v>
      </c>
      <c r="AD1" s="352" t="s">
        <v>598</v>
      </c>
      <c r="AE1" s="352" t="s">
        <v>599</v>
      </c>
      <c r="AF1" s="352" t="s">
        <v>600</v>
      </c>
      <c r="AG1" s="352" t="s">
        <v>601</v>
      </c>
      <c r="AH1" s="352" t="s">
        <v>602</v>
      </c>
      <c r="AI1" s="352" t="s">
        <v>603</v>
      </c>
      <c r="AJ1" s="352" t="s">
        <v>604</v>
      </c>
      <c r="AK1" s="352" t="s">
        <v>605</v>
      </c>
      <c r="AL1" s="352" t="s">
        <v>606</v>
      </c>
      <c r="AM1" s="352" t="s">
        <v>607</v>
      </c>
      <c r="AN1" s="352" t="s">
        <v>3387</v>
      </c>
      <c r="AO1" s="352" t="s">
        <v>608</v>
      </c>
      <c r="AP1" s="352" t="s">
        <v>609</v>
      </c>
      <c r="AQ1" s="352" t="s">
        <v>610</v>
      </c>
      <c r="AR1" s="352" t="s">
        <v>611</v>
      </c>
      <c r="AS1" s="352" t="s">
        <v>612</v>
      </c>
      <c r="AT1" s="352" t="s">
        <v>613</v>
      </c>
      <c r="AU1" s="352" t="s">
        <v>614</v>
      </c>
      <c r="AV1" s="352" t="s">
        <v>615</v>
      </c>
      <c r="AW1" s="352" t="s">
        <v>616</v>
      </c>
      <c r="AX1" s="352" t="s">
        <v>617</v>
      </c>
    </row>
    <row r="2" spans="1:50">
      <c r="A2" s="352" t="s">
        <v>505</v>
      </c>
      <c r="B2" s="352" t="s">
        <v>3388</v>
      </c>
      <c r="C2" s="352">
        <v>1</v>
      </c>
      <c r="D2" s="352" t="s">
        <v>3389</v>
      </c>
      <c r="E2" s="352" t="s">
        <v>506</v>
      </c>
      <c r="F2" s="352">
        <v>0.71199999999999997</v>
      </c>
      <c r="H2" s="352">
        <v>11347</v>
      </c>
      <c r="I2" s="352">
        <v>0.51200000000000001</v>
      </c>
      <c r="O2" s="352">
        <v>207.57400000000001</v>
      </c>
      <c r="P2" s="352">
        <v>206.023</v>
      </c>
      <c r="S2" s="352" t="s">
        <v>619</v>
      </c>
      <c r="T2" s="352">
        <v>0</v>
      </c>
      <c r="U2" s="352" t="s">
        <v>620</v>
      </c>
      <c r="V2" s="352" t="s">
        <v>3390</v>
      </c>
      <c r="W2" s="352" t="s">
        <v>3391</v>
      </c>
      <c r="X2" s="352" t="s">
        <v>3390</v>
      </c>
      <c r="Y2" s="352">
        <v>1</v>
      </c>
      <c r="Z2" s="352">
        <v>13.2</v>
      </c>
      <c r="AA2" s="352">
        <v>38.4</v>
      </c>
      <c r="AB2" s="352">
        <v>25.2</v>
      </c>
      <c r="AC2" s="352">
        <v>1.5509999999999999</v>
      </c>
      <c r="AG2" s="352">
        <v>7762</v>
      </c>
      <c r="AK2" s="352" t="s">
        <v>1428</v>
      </c>
      <c r="AL2" s="352" t="s">
        <v>2617</v>
      </c>
      <c r="AM2" s="352" t="s">
        <v>3392</v>
      </c>
      <c r="AN2" s="352">
        <v>4072</v>
      </c>
      <c r="AT2" s="352">
        <v>0</v>
      </c>
      <c r="AU2" s="352">
        <v>0.68425320000000001</v>
      </c>
      <c r="AX2" s="352" t="s">
        <v>3393</v>
      </c>
    </row>
    <row r="3" spans="1:50">
      <c r="A3" s="352" t="s">
        <v>507</v>
      </c>
      <c r="B3" s="352" t="s">
        <v>3388</v>
      </c>
      <c r="C3" s="352">
        <v>1</v>
      </c>
      <c r="D3" s="352" t="s">
        <v>3389</v>
      </c>
      <c r="E3" s="352" t="s">
        <v>506</v>
      </c>
      <c r="F3" s="352">
        <v>0.71199999999999997</v>
      </c>
      <c r="H3" s="352">
        <v>11322</v>
      </c>
      <c r="I3" s="352">
        <v>0</v>
      </c>
      <c r="O3" s="352">
        <v>207.66300000000001</v>
      </c>
      <c r="P3" s="352">
        <v>206.113</v>
      </c>
      <c r="S3" s="352" t="s">
        <v>619</v>
      </c>
      <c r="T3" s="352">
        <v>0</v>
      </c>
      <c r="U3" s="352" t="s">
        <v>620</v>
      </c>
      <c r="V3" s="352" t="s">
        <v>3390</v>
      </c>
      <c r="W3" s="352" t="s">
        <v>3391</v>
      </c>
      <c r="X3" s="352" t="s">
        <v>3390</v>
      </c>
      <c r="Y3" s="352">
        <v>2</v>
      </c>
      <c r="Z3" s="352">
        <v>53.5</v>
      </c>
      <c r="AA3" s="352">
        <v>78.599999999999994</v>
      </c>
      <c r="AB3" s="352">
        <v>25.2</v>
      </c>
      <c r="AC3" s="352">
        <v>1.5509999999999999</v>
      </c>
      <c r="AG3" s="352">
        <v>7740</v>
      </c>
      <c r="AK3" s="352" t="s">
        <v>1554</v>
      </c>
      <c r="AL3" s="352" t="s">
        <v>2005</v>
      </c>
      <c r="AM3" s="352" t="s">
        <v>3394</v>
      </c>
      <c r="AN3" s="352">
        <v>4065</v>
      </c>
      <c r="AT3" s="352">
        <v>1</v>
      </c>
      <c r="AU3" s="352">
        <v>0.68390289999999998</v>
      </c>
      <c r="AX3" s="352" t="s">
        <v>3393</v>
      </c>
    </row>
    <row r="4" spans="1:50">
      <c r="A4" s="352" t="s">
        <v>508</v>
      </c>
      <c r="B4" s="352" t="s">
        <v>3388</v>
      </c>
      <c r="C4" s="352">
        <v>1</v>
      </c>
      <c r="D4" s="352" t="s">
        <v>3389</v>
      </c>
      <c r="E4" s="352" t="s">
        <v>506</v>
      </c>
      <c r="F4" s="352">
        <v>0.71199999999999997</v>
      </c>
      <c r="G4" s="352" t="s">
        <v>630</v>
      </c>
      <c r="H4" s="352">
        <v>2576</v>
      </c>
      <c r="I4" s="352">
        <v>-1.5509999999999999</v>
      </c>
      <c r="N4" s="352">
        <v>13.4627616</v>
      </c>
      <c r="O4" s="352">
        <v>56.137</v>
      </c>
      <c r="P4" s="352">
        <v>55.719000000000001</v>
      </c>
      <c r="S4" s="352" t="s">
        <v>619</v>
      </c>
      <c r="T4" s="352">
        <v>0</v>
      </c>
      <c r="U4" s="352" t="s">
        <v>620</v>
      </c>
      <c r="V4" s="352" t="s">
        <v>3390</v>
      </c>
      <c r="W4" s="352" t="s">
        <v>3391</v>
      </c>
      <c r="X4" s="352" t="s">
        <v>3390</v>
      </c>
      <c r="Y4" s="352">
        <v>3</v>
      </c>
      <c r="Z4" s="352">
        <v>84.9</v>
      </c>
      <c r="AA4" s="352">
        <v>157.30000000000001</v>
      </c>
      <c r="AB4" s="352">
        <v>72.3</v>
      </c>
      <c r="AC4" s="352">
        <v>0.41899999999999998</v>
      </c>
      <c r="AG4" s="352">
        <v>1759</v>
      </c>
      <c r="AK4" s="352" t="s">
        <v>1651</v>
      </c>
      <c r="AL4" s="352" t="s">
        <v>744</v>
      </c>
      <c r="AM4" s="352" t="s">
        <v>3395</v>
      </c>
      <c r="AN4" s="352">
        <v>13965</v>
      </c>
      <c r="AT4" s="352">
        <v>0</v>
      </c>
      <c r="AU4" s="352">
        <v>0.6828419</v>
      </c>
      <c r="AX4" s="352" t="s">
        <v>3393</v>
      </c>
    </row>
    <row r="5" spans="1:50">
      <c r="A5" s="352" t="s">
        <v>509</v>
      </c>
      <c r="B5" s="352" t="s">
        <v>3388</v>
      </c>
      <c r="C5" s="352">
        <v>1</v>
      </c>
      <c r="D5" s="352" t="s">
        <v>3389</v>
      </c>
      <c r="E5" s="352" t="s">
        <v>506</v>
      </c>
      <c r="F5" s="352">
        <v>0.71199999999999997</v>
      </c>
      <c r="G5" s="352" t="s">
        <v>634</v>
      </c>
      <c r="J5" s="352">
        <v>5928</v>
      </c>
      <c r="K5" s="352">
        <v>8.4990000000000006</v>
      </c>
      <c r="N5" s="352">
        <v>75.219251099999994</v>
      </c>
      <c r="O5" s="352">
        <v>167.43</v>
      </c>
      <c r="Q5" s="352">
        <v>164.76900000000001</v>
      </c>
      <c r="S5" s="352" t="s">
        <v>635</v>
      </c>
      <c r="T5" s="352">
        <v>89</v>
      </c>
      <c r="U5" s="352" t="s">
        <v>620</v>
      </c>
      <c r="V5" s="352" t="s">
        <v>3390</v>
      </c>
      <c r="W5" s="352" t="s">
        <v>3391</v>
      </c>
      <c r="X5" s="352" t="s">
        <v>3390</v>
      </c>
      <c r="Y5" s="352">
        <v>4</v>
      </c>
      <c r="Z5" s="352">
        <v>208.2</v>
      </c>
      <c r="AA5" s="352">
        <v>298.8</v>
      </c>
      <c r="AB5" s="352">
        <v>90.6</v>
      </c>
      <c r="AD5" s="352">
        <v>1.9670000000000001</v>
      </c>
      <c r="AE5" s="352">
        <v>0.69399999999999995</v>
      </c>
      <c r="AH5" s="352">
        <v>7154</v>
      </c>
      <c r="AI5" s="352">
        <v>8327</v>
      </c>
      <c r="AO5" s="352" t="s">
        <v>832</v>
      </c>
      <c r="AP5" s="352" t="s">
        <v>692</v>
      </c>
      <c r="AQ5" s="352" t="s">
        <v>2189</v>
      </c>
      <c r="AT5" s="352">
        <v>0</v>
      </c>
      <c r="AV5" s="352">
        <v>1.1936135000000001</v>
      </c>
      <c r="AX5" s="352" t="s">
        <v>3393</v>
      </c>
    </row>
    <row r="6" spans="1:50">
      <c r="A6" s="352" t="s">
        <v>510</v>
      </c>
      <c r="B6" s="352" t="s">
        <v>3388</v>
      </c>
      <c r="C6" s="352">
        <v>1</v>
      </c>
      <c r="D6" s="352" t="s">
        <v>3389</v>
      </c>
      <c r="E6" s="352" t="s">
        <v>506</v>
      </c>
      <c r="F6" s="352">
        <v>0.71199999999999997</v>
      </c>
      <c r="J6" s="352">
        <v>6774</v>
      </c>
      <c r="K6" s="352">
        <v>-11.026999999999999</v>
      </c>
      <c r="O6" s="352">
        <v>193.10300000000001</v>
      </c>
      <c r="Q6" s="352">
        <v>190.08500000000001</v>
      </c>
      <c r="S6" s="352" t="s">
        <v>635</v>
      </c>
      <c r="T6" s="352">
        <v>89</v>
      </c>
      <c r="U6" s="352" t="s">
        <v>620</v>
      </c>
      <c r="V6" s="352" t="s">
        <v>3390</v>
      </c>
      <c r="W6" s="352" t="s">
        <v>3391</v>
      </c>
      <c r="X6" s="352" t="s">
        <v>3390</v>
      </c>
      <c r="Y6" s="352">
        <v>5</v>
      </c>
      <c r="Z6" s="352">
        <v>437.8</v>
      </c>
      <c r="AA6" s="352">
        <v>473.6</v>
      </c>
      <c r="AB6" s="352">
        <v>35.9</v>
      </c>
      <c r="AD6" s="352">
        <v>2.2269999999999999</v>
      </c>
      <c r="AE6" s="352">
        <v>0.79100000000000004</v>
      </c>
      <c r="AH6" s="352">
        <v>7933</v>
      </c>
      <c r="AI6" s="352">
        <v>9394</v>
      </c>
      <c r="AO6" s="352" t="s">
        <v>736</v>
      </c>
      <c r="AP6" s="352" t="s">
        <v>1133</v>
      </c>
      <c r="AQ6" s="352" t="s">
        <v>3396</v>
      </c>
      <c r="AT6" s="352">
        <v>0</v>
      </c>
      <c r="AV6" s="352">
        <v>1.1715469000000001</v>
      </c>
      <c r="AX6" s="352" t="s">
        <v>3393</v>
      </c>
    </row>
    <row r="7" spans="1:50">
      <c r="A7" s="352" t="s">
        <v>499</v>
      </c>
      <c r="B7" s="352" t="s">
        <v>3388</v>
      </c>
      <c r="C7" s="352">
        <v>1</v>
      </c>
      <c r="D7" s="352" t="s">
        <v>3389</v>
      </c>
      <c r="E7" s="352" t="s">
        <v>506</v>
      </c>
      <c r="F7" s="352">
        <v>0.71199999999999997</v>
      </c>
      <c r="J7" s="352">
        <v>6790</v>
      </c>
      <c r="K7" s="352">
        <v>-11.5</v>
      </c>
      <c r="O7" s="352">
        <v>193.976</v>
      </c>
      <c r="Q7" s="352">
        <v>190.94499999999999</v>
      </c>
      <c r="S7" s="352" t="s">
        <v>635</v>
      </c>
      <c r="T7" s="352">
        <v>89</v>
      </c>
      <c r="U7" s="352" t="s">
        <v>620</v>
      </c>
      <c r="V7" s="352" t="s">
        <v>3390</v>
      </c>
      <c r="W7" s="352" t="s">
        <v>3391</v>
      </c>
      <c r="X7" s="352" t="s">
        <v>3390</v>
      </c>
      <c r="Y7" s="352">
        <v>6</v>
      </c>
      <c r="Z7" s="352">
        <v>488.1</v>
      </c>
      <c r="AA7" s="352">
        <v>523.29999999999995</v>
      </c>
      <c r="AB7" s="352">
        <v>35.200000000000003</v>
      </c>
      <c r="AD7" s="352">
        <v>2.2360000000000002</v>
      </c>
      <c r="AE7" s="352">
        <v>0.79400000000000004</v>
      </c>
      <c r="AH7" s="352">
        <v>7950</v>
      </c>
      <c r="AI7" s="352">
        <v>9413</v>
      </c>
      <c r="AO7" s="352" t="s">
        <v>1129</v>
      </c>
      <c r="AP7" s="352" t="s">
        <v>829</v>
      </c>
      <c r="AQ7" s="352" t="s">
        <v>3397</v>
      </c>
      <c r="AT7" s="352">
        <v>1</v>
      </c>
      <c r="AV7" s="352">
        <v>1.1710012000000001</v>
      </c>
      <c r="AX7" s="352" t="s">
        <v>3393</v>
      </c>
    </row>
    <row r="8" spans="1:50">
      <c r="A8" s="352" t="s">
        <v>500</v>
      </c>
      <c r="B8" s="352" t="s">
        <v>3388</v>
      </c>
      <c r="C8" s="352">
        <v>2</v>
      </c>
      <c r="D8" s="352" t="s">
        <v>3389</v>
      </c>
      <c r="E8" s="352" t="s">
        <v>506</v>
      </c>
      <c r="F8" s="352">
        <v>0.71199999999999997</v>
      </c>
      <c r="L8" s="352">
        <v>24202</v>
      </c>
      <c r="M8" s="352">
        <v>9.6</v>
      </c>
      <c r="O8" s="352">
        <v>140.24199999999999</v>
      </c>
      <c r="R8" s="352">
        <v>133.54900000000001</v>
      </c>
      <c r="S8" s="352" t="s">
        <v>645</v>
      </c>
      <c r="T8" s="352">
        <v>0</v>
      </c>
      <c r="U8" s="352" t="s">
        <v>646</v>
      </c>
      <c r="V8" s="352" t="s">
        <v>3398</v>
      </c>
      <c r="W8" s="352" t="s">
        <v>3399</v>
      </c>
      <c r="X8" s="352" t="s">
        <v>3400</v>
      </c>
      <c r="Y8" s="352">
        <v>1</v>
      </c>
      <c r="Z8" s="352">
        <v>29.7</v>
      </c>
      <c r="AA8" s="352">
        <v>92.6</v>
      </c>
      <c r="AB8" s="352">
        <v>62.9</v>
      </c>
      <c r="AF8" s="352">
        <v>6.6929999999999996</v>
      </c>
      <c r="AJ8" s="352">
        <v>4831</v>
      </c>
      <c r="AR8" s="352" t="s">
        <v>3401</v>
      </c>
      <c r="AS8" s="352" t="s">
        <v>1848</v>
      </c>
      <c r="AT8" s="352">
        <v>1</v>
      </c>
      <c r="AW8" s="352">
        <v>5.0112734999999997</v>
      </c>
      <c r="AX8" s="352" t="s">
        <v>3402</v>
      </c>
    </row>
    <row r="9" spans="1:50">
      <c r="A9" s="352" t="s">
        <v>511</v>
      </c>
      <c r="B9" s="352" t="s">
        <v>3388</v>
      </c>
      <c r="C9" s="352">
        <v>2</v>
      </c>
      <c r="D9" s="352" t="s">
        <v>3389</v>
      </c>
      <c r="E9" s="352" t="s">
        <v>506</v>
      </c>
      <c r="F9" s="352">
        <v>0.71199999999999997</v>
      </c>
      <c r="L9" s="352">
        <v>24038</v>
      </c>
      <c r="M9" s="352">
        <v>9.43</v>
      </c>
      <c r="O9" s="352">
        <v>135.97499999999999</v>
      </c>
      <c r="R9" s="352">
        <v>129.48699999999999</v>
      </c>
      <c r="S9" s="352" t="s">
        <v>645</v>
      </c>
      <c r="T9" s="352">
        <v>0</v>
      </c>
      <c r="U9" s="352" t="s">
        <v>646</v>
      </c>
      <c r="V9" s="352" t="s">
        <v>3398</v>
      </c>
      <c r="W9" s="352" t="s">
        <v>3399</v>
      </c>
      <c r="X9" s="352" t="s">
        <v>3400</v>
      </c>
      <c r="Y9" s="352">
        <v>2</v>
      </c>
      <c r="Z9" s="352">
        <v>413</v>
      </c>
      <c r="AA9" s="352">
        <v>473</v>
      </c>
      <c r="AB9" s="352">
        <v>60</v>
      </c>
      <c r="AF9" s="352">
        <v>6.4880000000000004</v>
      </c>
      <c r="AJ9" s="352">
        <v>4799</v>
      </c>
      <c r="AR9" s="352" t="s">
        <v>3286</v>
      </c>
      <c r="AS9" s="352" t="s">
        <v>2643</v>
      </c>
      <c r="AT9" s="352">
        <v>0</v>
      </c>
      <c r="AW9" s="352">
        <v>5.0104987000000003</v>
      </c>
      <c r="AX9" s="352" t="s">
        <v>3402</v>
      </c>
    </row>
    <row r="10" spans="1:50">
      <c r="A10" s="352" t="s">
        <v>513</v>
      </c>
      <c r="B10" s="352" t="s">
        <v>3388</v>
      </c>
      <c r="C10" s="352">
        <v>3</v>
      </c>
      <c r="D10" s="352" t="s">
        <v>3403</v>
      </c>
      <c r="E10" s="352" t="s">
        <v>506</v>
      </c>
      <c r="F10" s="352">
        <v>0.28000000000000003</v>
      </c>
      <c r="H10" s="352">
        <v>11212</v>
      </c>
      <c r="I10" s="352">
        <v>0.37</v>
      </c>
      <c r="O10" s="352">
        <v>204.892</v>
      </c>
      <c r="P10" s="352">
        <v>203.36199999999999</v>
      </c>
      <c r="S10" s="352" t="s">
        <v>619</v>
      </c>
      <c r="T10" s="352">
        <v>0</v>
      </c>
      <c r="U10" s="352" t="s">
        <v>620</v>
      </c>
      <c r="V10" s="352" t="s">
        <v>3390</v>
      </c>
      <c r="W10" s="352" t="s">
        <v>3404</v>
      </c>
      <c r="X10" s="352" t="s">
        <v>3390</v>
      </c>
      <c r="Y10" s="352">
        <v>1</v>
      </c>
      <c r="Z10" s="352">
        <v>13.2</v>
      </c>
      <c r="AA10" s="352">
        <v>38.4</v>
      </c>
      <c r="AB10" s="352">
        <v>25.2</v>
      </c>
      <c r="AC10" s="352">
        <v>1.53</v>
      </c>
      <c r="AG10" s="352">
        <v>7666</v>
      </c>
      <c r="AK10" s="352" t="s">
        <v>3405</v>
      </c>
      <c r="AL10" s="352" t="s">
        <v>2207</v>
      </c>
      <c r="AM10" s="352" t="s">
        <v>3406</v>
      </c>
      <c r="AN10" s="352">
        <v>5061</v>
      </c>
      <c r="AT10" s="352">
        <v>0</v>
      </c>
      <c r="AU10" s="352">
        <v>0.68398190000000003</v>
      </c>
      <c r="AX10" s="352" t="s">
        <v>3407</v>
      </c>
    </row>
    <row r="11" spans="1:50">
      <c r="A11" s="352" t="s">
        <v>514</v>
      </c>
      <c r="B11" s="352" t="s">
        <v>3388</v>
      </c>
      <c r="C11" s="352">
        <v>3</v>
      </c>
      <c r="D11" s="352" t="s">
        <v>3403</v>
      </c>
      <c r="E11" s="352" t="s">
        <v>506</v>
      </c>
      <c r="F11" s="352">
        <v>0.28000000000000003</v>
      </c>
      <c r="H11" s="352">
        <v>11213</v>
      </c>
      <c r="I11" s="352">
        <v>0</v>
      </c>
      <c r="O11" s="352">
        <v>205.41800000000001</v>
      </c>
      <c r="P11" s="352">
        <v>203.88499999999999</v>
      </c>
      <c r="S11" s="352" t="s">
        <v>619</v>
      </c>
      <c r="T11" s="352">
        <v>0</v>
      </c>
      <c r="U11" s="352" t="s">
        <v>620</v>
      </c>
      <c r="V11" s="352" t="s">
        <v>3390</v>
      </c>
      <c r="W11" s="352" t="s">
        <v>3404</v>
      </c>
      <c r="X11" s="352" t="s">
        <v>3390</v>
      </c>
      <c r="Y11" s="352">
        <v>2</v>
      </c>
      <c r="Z11" s="352">
        <v>53.5</v>
      </c>
      <c r="AA11" s="352">
        <v>78.599999999999994</v>
      </c>
      <c r="AB11" s="352">
        <v>25.2</v>
      </c>
      <c r="AC11" s="352">
        <v>1.5329999999999999</v>
      </c>
      <c r="AG11" s="352">
        <v>7664</v>
      </c>
      <c r="AK11" s="352" t="s">
        <v>768</v>
      </c>
      <c r="AL11" s="352" t="s">
        <v>3173</v>
      </c>
      <c r="AM11" s="352" t="s">
        <v>3408</v>
      </c>
      <c r="AN11" s="352">
        <v>4888</v>
      </c>
      <c r="AT11" s="352">
        <v>1</v>
      </c>
      <c r="AU11" s="352">
        <v>0.68372880000000003</v>
      </c>
      <c r="AX11" s="352" t="s">
        <v>3407</v>
      </c>
    </row>
    <row r="12" spans="1:50">
      <c r="A12" s="352" t="s">
        <v>515</v>
      </c>
      <c r="B12" s="352" t="s">
        <v>3388</v>
      </c>
      <c r="C12" s="352">
        <v>3</v>
      </c>
      <c r="D12" s="352" t="s">
        <v>3403</v>
      </c>
      <c r="E12" s="352" t="s">
        <v>506</v>
      </c>
      <c r="F12" s="352">
        <v>0.28000000000000003</v>
      </c>
      <c r="G12" s="352" t="s">
        <v>630</v>
      </c>
      <c r="H12" s="352">
        <v>991</v>
      </c>
      <c r="I12" s="352">
        <v>-2.0289999999999999</v>
      </c>
      <c r="N12" s="352">
        <v>14.7959321</v>
      </c>
      <c r="O12" s="352">
        <v>24.263000000000002</v>
      </c>
      <c r="P12" s="352">
        <v>24.082000000000001</v>
      </c>
      <c r="S12" s="352" t="s">
        <v>619</v>
      </c>
      <c r="T12" s="352">
        <v>0</v>
      </c>
      <c r="U12" s="352" t="s">
        <v>620</v>
      </c>
      <c r="V12" s="352" t="s">
        <v>3390</v>
      </c>
      <c r="W12" s="352" t="s">
        <v>3404</v>
      </c>
      <c r="X12" s="352" t="s">
        <v>3390</v>
      </c>
      <c r="Y12" s="352">
        <v>3</v>
      </c>
      <c r="Z12" s="352">
        <v>84.3</v>
      </c>
      <c r="AA12" s="352">
        <v>174.9</v>
      </c>
      <c r="AB12" s="352">
        <v>90.6</v>
      </c>
      <c r="AC12" s="352">
        <v>0.18099999999999999</v>
      </c>
      <c r="AG12" s="352">
        <v>676</v>
      </c>
      <c r="AK12" s="352" t="s">
        <v>768</v>
      </c>
      <c r="AL12" s="352" t="s">
        <v>2258</v>
      </c>
      <c r="AM12" s="352" t="s">
        <v>3409</v>
      </c>
      <c r="AN12" s="352">
        <v>3611</v>
      </c>
      <c r="AT12" s="352">
        <v>0</v>
      </c>
      <c r="AU12" s="352">
        <v>0.68234139999999999</v>
      </c>
      <c r="AX12" s="352" t="s">
        <v>3407</v>
      </c>
    </row>
    <row r="13" spans="1:50">
      <c r="A13" s="352" t="s">
        <v>516</v>
      </c>
      <c r="B13" s="352" t="s">
        <v>3388</v>
      </c>
      <c r="C13" s="352">
        <v>3</v>
      </c>
      <c r="D13" s="352" t="s">
        <v>3403</v>
      </c>
      <c r="E13" s="352" t="s">
        <v>506</v>
      </c>
      <c r="F13" s="352">
        <v>0.28000000000000003</v>
      </c>
      <c r="G13" s="352" t="s">
        <v>634</v>
      </c>
      <c r="J13" s="352">
        <v>2366</v>
      </c>
      <c r="K13" s="352">
        <v>9.08</v>
      </c>
      <c r="N13" s="352">
        <v>73.630180600000003</v>
      </c>
      <c r="O13" s="352">
        <v>64.451999999999998</v>
      </c>
      <c r="Q13" s="352">
        <v>63.427</v>
      </c>
      <c r="S13" s="352" t="s">
        <v>635</v>
      </c>
      <c r="T13" s="352">
        <v>89</v>
      </c>
      <c r="U13" s="352" t="s">
        <v>620</v>
      </c>
      <c r="V13" s="352" t="s">
        <v>3390</v>
      </c>
      <c r="W13" s="352" t="s">
        <v>3404</v>
      </c>
      <c r="X13" s="352" t="s">
        <v>3390</v>
      </c>
      <c r="Y13" s="352">
        <v>4</v>
      </c>
      <c r="Z13" s="352">
        <v>205.1</v>
      </c>
      <c r="AA13" s="352">
        <v>287.5</v>
      </c>
      <c r="AB13" s="352">
        <v>82.4</v>
      </c>
      <c r="AD13" s="352">
        <v>0.75800000000000001</v>
      </c>
      <c r="AE13" s="352">
        <v>0.26800000000000002</v>
      </c>
      <c r="AH13" s="352">
        <v>2839</v>
      </c>
      <c r="AI13" s="352">
        <v>3334</v>
      </c>
      <c r="AO13" s="352" t="s">
        <v>894</v>
      </c>
      <c r="AP13" s="352" t="s">
        <v>829</v>
      </c>
      <c r="AQ13" s="352" t="s">
        <v>748</v>
      </c>
      <c r="AT13" s="352">
        <v>0</v>
      </c>
      <c r="AV13" s="352">
        <v>1.1943208999999999</v>
      </c>
      <c r="AX13" s="352" t="s">
        <v>3407</v>
      </c>
    </row>
    <row r="14" spans="1:50">
      <c r="A14" s="352" t="s">
        <v>517</v>
      </c>
      <c r="B14" s="352" t="s">
        <v>3388</v>
      </c>
      <c r="C14" s="352">
        <v>3</v>
      </c>
      <c r="D14" s="352" t="s">
        <v>3403</v>
      </c>
      <c r="E14" s="352" t="s">
        <v>506</v>
      </c>
      <c r="F14" s="352">
        <v>0.28000000000000003</v>
      </c>
      <c r="J14" s="352">
        <v>6799</v>
      </c>
      <c r="K14" s="352">
        <v>-10.718</v>
      </c>
      <c r="O14" s="352">
        <v>194.202</v>
      </c>
      <c r="Q14" s="352">
        <v>191.166</v>
      </c>
      <c r="S14" s="352" t="s">
        <v>635</v>
      </c>
      <c r="T14" s="352">
        <v>89</v>
      </c>
      <c r="U14" s="352" t="s">
        <v>620</v>
      </c>
      <c r="V14" s="352" t="s">
        <v>3390</v>
      </c>
      <c r="W14" s="352" t="s">
        <v>3404</v>
      </c>
      <c r="X14" s="352" t="s">
        <v>3390</v>
      </c>
      <c r="Y14" s="352">
        <v>5</v>
      </c>
      <c r="Z14" s="352">
        <v>437.8</v>
      </c>
      <c r="AA14" s="352">
        <v>473.6</v>
      </c>
      <c r="AB14" s="352">
        <v>35.9</v>
      </c>
      <c r="AD14" s="352">
        <v>2.2400000000000002</v>
      </c>
      <c r="AE14" s="352">
        <v>0.79600000000000004</v>
      </c>
      <c r="AH14" s="352">
        <v>7963</v>
      </c>
      <c r="AI14" s="352">
        <v>9432</v>
      </c>
      <c r="AO14" s="352" t="s">
        <v>973</v>
      </c>
      <c r="AP14" s="352" t="s">
        <v>671</v>
      </c>
      <c r="AQ14" s="352" t="s">
        <v>3410</v>
      </c>
      <c r="AT14" s="352">
        <v>0</v>
      </c>
      <c r="AV14" s="352">
        <v>1.1719169</v>
      </c>
      <c r="AX14" s="352" t="s">
        <v>3407</v>
      </c>
    </row>
    <row r="15" spans="1:50">
      <c r="A15" s="352" t="s">
        <v>518</v>
      </c>
      <c r="B15" s="352" t="s">
        <v>3388</v>
      </c>
      <c r="C15" s="352">
        <v>3</v>
      </c>
      <c r="D15" s="352" t="s">
        <v>3403</v>
      </c>
      <c r="E15" s="352" t="s">
        <v>506</v>
      </c>
      <c r="F15" s="352">
        <v>0.28000000000000003</v>
      </c>
      <c r="J15" s="352">
        <v>6810</v>
      </c>
      <c r="K15" s="352">
        <v>-11.5</v>
      </c>
      <c r="O15" s="352">
        <v>194.4</v>
      </c>
      <c r="Q15" s="352">
        <v>191.363</v>
      </c>
      <c r="S15" s="352" t="s">
        <v>635</v>
      </c>
      <c r="T15" s="352">
        <v>89</v>
      </c>
      <c r="U15" s="352" t="s">
        <v>620</v>
      </c>
      <c r="V15" s="352" t="s">
        <v>3390</v>
      </c>
      <c r="W15" s="352" t="s">
        <v>3404</v>
      </c>
      <c r="X15" s="352" t="s">
        <v>3390</v>
      </c>
      <c r="Y15" s="352">
        <v>6</v>
      </c>
      <c r="Z15" s="352">
        <v>488.1</v>
      </c>
      <c r="AA15" s="352">
        <v>523.29999999999995</v>
      </c>
      <c r="AB15" s="352">
        <v>35.200000000000003</v>
      </c>
      <c r="AD15" s="352">
        <v>2.2410000000000001</v>
      </c>
      <c r="AE15" s="352">
        <v>0.79600000000000004</v>
      </c>
      <c r="AH15" s="352">
        <v>7973</v>
      </c>
      <c r="AI15" s="352">
        <v>9442</v>
      </c>
      <c r="AO15" s="352" t="s">
        <v>721</v>
      </c>
      <c r="AP15" s="352" t="s">
        <v>1133</v>
      </c>
      <c r="AQ15" s="352" t="s">
        <v>3134</v>
      </c>
      <c r="AT15" s="352">
        <v>1</v>
      </c>
      <c r="AV15" s="352">
        <v>1.1710164000000001</v>
      </c>
      <c r="AX15" s="352" t="s">
        <v>3407</v>
      </c>
    </row>
    <row r="16" spans="1:50">
      <c r="A16" s="352" t="s">
        <v>495</v>
      </c>
      <c r="B16" s="352" t="s">
        <v>3388</v>
      </c>
      <c r="C16" s="352">
        <v>4</v>
      </c>
      <c r="D16" s="352" t="s">
        <v>3403</v>
      </c>
      <c r="E16" s="352" t="s">
        <v>506</v>
      </c>
      <c r="F16" s="352">
        <v>0.28000000000000003</v>
      </c>
      <c r="L16" s="352">
        <v>24354</v>
      </c>
      <c r="M16" s="352">
        <v>9.6</v>
      </c>
      <c r="O16" s="352">
        <v>141.346</v>
      </c>
      <c r="R16" s="352">
        <v>134.60300000000001</v>
      </c>
      <c r="S16" s="352" t="s">
        <v>645</v>
      </c>
      <c r="T16" s="352">
        <v>0</v>
      </c>
      <c r="U16" s="352" t="s">
        <v>646</v>
      </c>
      <c r="V16" s="352" t="s">
        <v>3398</v>
      </c>
      <c r="W16" s="352" t="s">
        <v>3411</v>
      </c>
      <c r="X16" s="352" t="s">
        <v>3400</v>
      </c>
      <c r="Y16" s="352">
        <v>1</v>
      </c>
      <c r="Z16" s="352">
        <v>29.7</v>
      </c>
      <c r="AA16" s="352">
        <v>92.8</v>
      </c>
      <c r="AB16" s="352">
        <v>63.1</v>
      </c>
      <c r="AF16" s="352">
        <v>6.7430000000000003</v>
      </c>
      <c r="AJ16" s="352">
        <v>4864</v>
      </c>
      <c r="AR16" s="352" t="s">
        <v>2013</v>
      </c>
      <c r="AS16" s="352" t="s">
        <v>3412</v>
      </c>
      <c r="AT16" s="352">
        <v>1</v>
      </c>
      <c r="AW16" s="352">
        <v>5.0095342</v>
      </c>
      <c r="AX16" s="352" t="s">
        <v>3413</v>
      </c>
    </row>
    <row r="17" spans="1:50">
      <c r="A17" s="352" t="s">
        <v>496</v>
      </c>
      <c r="B17" s="352" t="s">
        <v>3388</v>
      </c>
      <c r="C17" s="352">
        <v>4</v>
      </c>
      <c r="D17" s="352" t="s">
        <v>3403</v>
      </c>
      <c r="E17" s="352" t="s">
        <v>506</v>
      </c>
      <c r="F17" s="352">
        <v>0.28000000000000003</v>
      </c>
      <c r="L17" s="352">
        <v>24102</v>
      </c>
      <c r="M17" s="352">
        <v>9.61</v>
      </c>
      <c r="O17" s="352">
        <v>136.80799999999999</v>
      </c>
      <c r="R17" s="352">
        <v>130.28200000000001</v>
      </c>
      <c r="S17" s="352" t="s">
        <v>645</v>
      </c>
      <c r="T17" s="352">
        <v>0</v>
      </c>
      <c r="U17" s="352" t="s">
        <v>646</v>
      </c>
      <c r="V17" s="352" t="s">
        <v>3398</v>
      </c>
      <c r="W17" s="352" t="s">
        <v>3411</v>
      </c>
      <c r="X17" s="352" t="s">
        <v>3400</v>
      </c>
      <c r="Y17" s="352">
        <v>2</v>
      </c>
      <c r="Z17" s="352">
        <v>413</v>
      </c>
      <c r="AA17" s="352">
        <v>473.2</v>
      </c>
      <c r="AB17" s="352">
        <v>60.2</v>
      </c>
      <c r="AF17" s="352">
        <v>6.5270000000000001</v>
      </c>
      <c r="AJ17" s="352">
        <v>4813</v>
      </c>
      <c r="AR17" s="352" t="s">
        <v>902</v>
      </c>
      <c r="AS17" s="352" t="s">
        <v>3414</v>
      </c>
      <c r="AT17" s="352">
        <v>0</v>
      </c>
      <c r="AW17" s="352">
        <v>5.0095780999999997</v>
      </c>
      <c r="AX17" s="352" t="s">
        <v>3413</v>
      </c>
    </row>
    <row r="18" spans="1:50">
      <c r="A18" s="352" t="s">
        <v>497</v>
      </c>
      <c r="B18" s="352" t="s">
        <v>3388</v>
      </c>
      <c r="C18" s="352">
        <v>5</v>
      </c>
      <c r="D18" s="352" t="s">
        <v>203</v>
      </c>
      <c r="E18" s="352" t="s">
        <v>506</v>
      </c>
      <c r="F18" s="352">
        <v>0.435</v>
      </c>
      <c r="H18" s="352">
        <v>11153</v>
      </c>
      <c r="I18" s="352">
        <v>0.36099999999999999</v>
      </c>
      <c r="O18" s="352">
        <v>204.01300000000001</v>
      </c>
      <c r="P18" s="352">
        <v>202.489</v>
      </c>
      <c r="S18" s="352" t="s">
        <v>619</v>
      </c>
      <c r="T18" s="352">
        <v>0</v>
      </c>
      <c r="U18" s="352" t="s">
        <v>620</v>
      </c>
      <c r="V18" s="352" t="s">
        <v>3390</v>
      </c>
      <c r="X18" s="352" t="s">
        <v>3390</v>
      </c>
      <c r="Y18" s="352">
        <v>1</v>
      </c>
      <c r="Z18" s="352">
        <v>13.2</v>
      </c>
      <c r="AA18" s="352">
        <v>38.4</v>
      </c>
      <c r="AB18" s="352">
        <v>25.2</v>
      </c>
      <c r="AC18" s="352">
        <v>1.5229999999999999</v>
      </c>
      <c r="AG18" s="352">
        <v>7626</v>
      </c>
      <c r="AK18" s="352" t="s">
        <v>2081</v>
      </c>
      <c r="AL18" s="352" t="s">
        <v>931</v>
      </c>
      <c r="AM18" s="352" t="s">
        <v>3415</v>
      </c>
      <c r="AN18" s="352">
        <v>5060</v>
      </c>
      <c r="AT18" s="352">
        <v>0</v>
      </c>
      <c r="AU18" s="352">
        <v>0.68395720000000004</v>
      </c>
      <c r="AX18" s="352" t="s">
        <v>3416</v>
      </c>
    </row>
    <row r="19" spans="1:50">
      <c r="A19" s="352" t="s">
        <v>498</v>
      </c>
      <c r="B19" s="352" t="s">
        <v>3388</v>
      </c>
      <c r="C19" s="352">
        <v>5</v>
      </c>
      <c r="D19" s="352" t="s">
        <v>203</v>
      </c>
      <c r="E19" s="352" t="s">
        <v>506</v>
      </c>
      <c r="F19" s="352">
        <v>0.435</v>
      </c>
      <c r="H19" s="352">
        <v>11176</v>
      </c>
      <c r="I19" s="352">
        <v>0</v>
      </c>
      <c r="O19" s="352">
        <v>204.86799999999999</v>
      </c>
      <c r="P19" s="352">
        <v>203.339</v>
      </c>
      <c r="S19" s="352" t="s">
        <v>619</v>
      </c>
      <c r="T19" s="352">
        <v>0</v>
      </c>
      <c r="U19" s="352" t="s">
        <v>620</v>
      </c>
      <c r="V19" s="352" t="s">
        <v>3390</v>
      </c>
      <c r="X19" s="352" t="s">
        <v>3390</v>
      </c>
      <c r="Y19" s="352">
        <v>2</v>
      </c>
      <c r="Z19" s="352">
        <v>53.5</v>
      </c>
      <c r="AA19" s="352">
        <v>78.599999999999994</v>
      </c>
      <c r="AB19" s="352">
        <v>25.2</v>
      </c>
      <c r="AC19" s="352">
        <v>1.5289999999999999</v>
      </c>
      <c r="AG19" s="352">
        <v>7638</v>
      </c>
      <c r="AK19" s="352" t="s">
        <v>1092</v>
      </c>
      <c r="AL19" s="352" t="s">
        <v>2153</v>
      </c>
      <c r="AM19" s="352" t="s">
        <v>3417</v>
      </c>
      <c r="AN19" s="352">
        <v>4899</v>
      </c>
      <c r="AT19" s="352">
        <v>1</v>
      </c>
      <c r="AU19" s="352">
        <v>0.68371029999999999</v>
      </c>
      <c r="AX19" s="352" t="s">
        <v>3416</v>
      </c>
    </row>
    <row r="20" spans="1:50">
      <c r="A20" s="352" t="s">
        <v>542</v>
      </c>
      <c r="B20" s="352" t="s">
        <v>3388</v>
      </c>
      <c r="C20" s="352">
        <v>5</v>
      </c>
      <c r="D20" s="352" t="s">
        <v>203</v>
      </c>
      <c r="E20" s="352" t="s">
        <v>506</v>
      </c>
      <c r="F20" s="352">
        <v>0.435</v>
      </c>
      <c r="G20" s="352" t="s">
        <v>630</v>
      </c>
      <c r="H20" s="352">
        <v>1517</v>
      </c>
      <c r="I20" s="352">
        <v>-1.85</v>
      </c>
      <c r="N20" s="352">
        <v>13.500506100000001</v>
      </c>
      <c r="O20" s="352">
        <v>34.393000000000001</v>
      </c>
      <c r="P20" s="352">
        <v>34.137</v>
      </c>
      <c r="S20" s="352" t="s">
        <v>619</v>
      </c>
      <c r="T20" s="352">
        <v>0</v>
      </c>
      <c r="U20" s="352" t="s">
        <v>620</v>
      </c>
      <c r="V20" s="352" t="s">
        <v>3390</v>
      </c>
      <c r="X20" s="352" t="s">
        <v>3390</v>
      </c>
      <c r="Y20" s="352">
        <v>3</v>
      </c>
      <c r="Z20" s="352">
        <v>83.7</v>
      </c>
      <c r="AA20" s="352">
        <v>174.9</v>
      </c>
      <c r="AB20" s="352">
        <v>91.2</v>
      </c>
      <c r="AC20" s="352">
        <v>0.25600000000000001</v>
      </c>
      <c r="AG20" s="352">
        <v>1036</v>
      </c>
      <c r="AK20" s="352" t="s">
        <v>2097</v>
      </c>
      <c r="AL20" s="352" t="s">
        <v>3418</v>
      </c>
      <c r="AM20" s="352" t="s">
        <v>3419</v>
      </c>
      <c r="AN20" s="352">
        <v>7782</v>
      </c>
      <c r="AT20" s="352">
        <v>0</v>
      </c>
      <c r="AU20" s="352">
        <v>0.68244559999999999</v>
      </c>
      <c r="AX20" s="352" t="s">
        <v>3416</v>
      </c>
    </row>
    <row r="21" spans="1:50">
      <c r="A21" s="352" t="s">
        <v>543</v>
      </c>
      <c r="B21" s="352" t="s">
        <v>3388</v>
      </c>
      <c r="C21" s="352">
        <v>5</v>
      </c>
      <c r="D21" s="352" t="s">
        <v>203</v>
      </c>
      <c r="E21" s="352" t="s">
        <v>506</v>
      </c>
      <c r="F21" s="352">
        <v>0.435</v>
      </c>
      <c r="G21" s="352" t="s">
        <v>634</v>
      </c>
      <c r="J21" s="352">
        <v>3673</v>
      </c>
      <c r="K21" s="352">
        <v>8.9920000000000009</v>
      </c>
      <c r="N21" s="352">
        <v>74.239221599999993</v>
      </c>
      <c r="O21" s="352">
        <v>100.96</v>
      </c>
      <c r="Q21" s="352">
        <v>99.353999999999999</v>
      </c>
      <c r="S21" s="352" t="s">
        <v>635</v>
      </c>
      <c r="T21" s="352">
        <v>89</v>
      </c>
      <c r="U21" s="352" t="s">
        <v>620</v>
      </c>
      <c r="V21" s="352" t="s">
        <v>3390</v>
      </c>
      <c r="X21" s="352" t="s">
        <v>3390</v>
      </c>
      <c r="Y21" s="352">
        <v>4</v>
      </c>
      <c r="Z21" s="352">
        <v>203.2</v>
      </c>
      <c r="AA21" s="352">
        <v>288.7</v>
      </c>
      <c r="AB21" s="352">
        <v>85.5</v>
      </c>
      <c r="AD21" s="352">
        <v>1.1859999999999999</v>
      </c>
      <c r="AE21" s="352">
        <v>0.41899999999999998</v>
      </c>
      <c r="AH21" s="352">
        <v>4418</v>
      </c>
      <c r="AI21" s="352">
        <v>5170</v>
      </c>
      <c r="AO21" s="352" t="s">
        <v>719</v>
      </c>
      <c r="AP21" s="352" t="s">
        <v>1585</v>
      </c>
      <c r="AQ21" s="352" t="s">
        <v>2081</v>
      </c>
      <c r="AT21" s="352">
        <v>0</v>
      </c>
      <c r="AV21" s="352">
        <v>1.1940976000000001</v>
      </c>
      <c r="AX21" s="352" t="s">
        <v>3416</v>
      </c>
    </row>
    <row r="22" spans="1:50">
      <c r="A22" s="352" t="s">
        <v>544</v>
      </c>
      <c r="B22" s="352" t="s">
        <v>3388</v>
      </c>
      <c r="C22" s="352">
        <v>5</v>
      </c>
      <c r="D22" s="352" t="s">
        <v>203</v>
      </c>
      <c r="E22" s="352" t="s">
        <v>506</v>
      </c>
      <c r="F22" s="352">
        <v>0.435</v>
      </c>
      <c r="J22" s="352">
        <v>6790</v>
      </c>
      <c r="K22" s="352">
        <v>-10.798</v>
      </c>
      <c r="O22" s="352">
        <v>193.30099999999999</v>
      </c>
      <c r="Q22" s="352">
        <v>190.279</v>
      </c>
      <c r="S22" s="352" t="s">
        <v>635</v>
      </c>
      <c r="T22" s="352">
        <v>89</v>
      </c>
      <c r="U22" s="352" t="s">
        <v>620</v>
      </c>
      <c r="V22" s="352" t="s">
        <v>3390</v>
      </c>
      <c r="X22" s="352" t="s">
        <v>3390</v>
      </c>
      <c r="Y22" s="352">
        <v>5</v>
      </c>
      <c r="Z22" s="352">
        <v>438.4</v>
      </c>
      <c r="AA22" s="352">
        <v>473.6</v>
      </c>
      <c r="AB22" s="352">
        <v>35.200000000000003</v>
      </c>
      <c r="AD22" s="352">
        <v>2.23</v>
      </c>
      <c r="AE22" s="352">
        <v>0.79200000000000004</v>
      </c>
      <c r="AH22" s="352">
        <v>7952</v>
      </c>
      <c r="AI22" s="352">
        <v>9419</v>
      </c>
      <c r="AO22" s="352" t="s">
        <v>869</v>
      </c>
      <c r="AP22" s="352" t="s">
        <v>1427</v>
      </c>
      <c r="AQ22" s="352" t="s">
        <v>3420</v>
      </c>
      <c r="AT22" s="352">
        <v>0</v>
      </c>
      <c r="AV22" s="352">
        <v>1.1717285</v>
      </c>
      <c r="AX22" s="352" t="s">
        <v>3416</v>
      </c>
    </row>
    <row r="23" spans="1:50">
      <c r="A23" s="352" t="s">
        <v>545</v>
      </c>
      <c r="B23" s="352" t="s">
        <v>3388</v>
      </c>
      <c r="C23" s="352">
        <v>5</v>
      </c>
      <c r="D23" s="352" t="s">
        <v>203</v>
      </c>
      <c r="E23" s="352" t="s">
        <v>506</v>
      </c>
      <c r="F23" s="352">
        <v>0.435</v>
      </c>
      <c r="J23" s="352">
        <v>6786</v>
      </c>
      <c r="K23" s="352">
        <v>-11.5</v>
      </c>
      <c r="O23" s="352">
        <v>193.94</v>
      </c>
      <c r="Q23" s="352">
        <v>190.91</v>
      </c>
      <c r="S23" s="352" t="s">
        <v>635</v>
      </c>
      <c r="T23" s="352">
        <v>89</v>
      </c>
      <c r="U23" s="352" t="s">
        <v>620</v>
      </c>
      <c r="V23" s="352" t="s">
        <v>3390</v>
      </c>
      <c r="X23" s="352" t="s">
        <v>3390</v>
      </c>
      <c r="Y23" s="352">
        <v>6</v>
      </c>
      <c r="Z23" s="352">
        <v>488.1</v>
      </c>
      <c r="AA23" s="352">
        <v>523.29999999999995</v>
      </c>
      <c r="AB23" s="352">
        <v>35.200000000000003</v>
      </c>
      <c r="AD23" s="352">
        <v>2.2349999999999999</v>
      </c>
      <c r="AE23" s="352">
        <v>0.79400000000000004</v>
      </c>
      <c r="AH23" s="352">
        <v>7943</v>
      </c>
      <c r="AI23" s="352">
        <v>9407</v>
      </c>
      <c r="AO23" s="352" t="s">
        <v>894</v>
      </c>
      <c r="AP23" s="352" t="s">
        <v>667</v>
      </c>
      <c r="AQ23" s="352" t="s">
        <v>2635</v>
      </c>
      <c r="AT23" s="352">
        <v>1</v>
      </c>
      <c r="AV23" s="352">
        <v>1.1709182</v>
      </c>
      <c r="AX23" s="352" t="s">
        <v>3416</v>
      </c>
    </row>
    <row r="24" spans="1:50">
      <c r="A24" s="352" t="s">
        <v>546</v>
      </c>
      <c r="B24" s="352" t="s">
        <v>3388</v>
      </c>
      <c r="C24" s="352">
        <v>6</v>
      </c>
      <c r="D24" s="352" t="s">
        <v>203</v>
      </c>
      <c r="E24" s="352" t="s">
        <v>506</v>
      </c>
      <c r="F24" s="352">
        <v>0.435</v>
      </c>
      <c r="L24" s="352">
        <v>24270</v>
      </c>
      <c r="M24" s="352">
        <v>9.6</v>
      </c>
      <c r="O24" s="352">
        <v>140.75299999999999</v>
      </c>
      <c r="R24" s="352">
        <v>134.03700000000001</v>
      </c>
      <c r="S24" s="352" t="s">
        <v>645</v>
      </c>
      <c r="T24" s="352">
        <v>0</v>
      </c>
      <c r="U24" s="352" t="s">
        <v>646</v>
      </c>
      <c r="V24" s="352" t="s">
        <v>3398</v>
      </c>
      <c r="W24" s="352" t="s">
        <v>3421</v>
      </c>
      <c r="X24" s="352" t="s">
        <v>3400</v>
      </c>
      <c r="Y24" s="352">
        <v>1</v>
      </c>
      <c r="Z24" s="352">
        <v>29.7</v>
      </c>
      <c r="AA24" s="352">
        <v>93</v>
      </c>
      <c r="AB24" s="352">
        <v>63.3</v>
      </c>
      <c r="AF24" s="352">
        <v>6.7149999999999999</v>
      </c>
      <c r="AJ24" s="352">
        <v>4847</v>
      </c>
      <c r="AR24" s="352" t="s">
        <v>1124</v>
      </c>
      <c r="AS24" s="352" t="s">
        <v>3422</v>
      </c>
      <c r="AT24" s="352">
        <v>1</v>
      </c>
      <c r="AW24" s="352">
        <v>5.0099388999999999</v>
      </c>
      <c r="AX24" s="352" t="s">
        <v>3423</v>
      </c>
    </row>
    <row r="25" spans="1:50">
      <c r="A25" s="352" t="s">
        <v>547</v>
      </c>
      <c r="B25" s="352" t="s">
        <v>3388</v>
      </c>
      <c r="C25" s="352">
        <v>6</v>
      </c>
      <c r="D25" s="352" t="s">
        <v>203</v>
      </c>
      <c r="E25" s="352" t="s">
        <v>506</v>
      </c>
      <c r="F25" s="352">
        <v>0.435</v>
      </c>
      <c r="L25" s="352">
        <v>24050</v>
      </c>
      <c r="M25" s="352">
        <v>9.6590000000000007</v>
      </c>
      <c r="O25" s="352">
        <v>136.33199999999999</v>
      </c>
      <c r="R25" s="352">
        <v>129.828</v>
      </c>
      <c r="S25" s="352" t="s">
        <v>645</v>
      </c>
      <c r="T25" s="352">
        <v>0</v>
      </c>
      <c r="U25" s="352" t="s">
        <v>646</v>
      </c>
      <c r="V25" s="352" t="s">
        <v>3398</v>
      </c>
      <c r="W25" s="352" t="s">
        <v>3421</v>
      </c>
      <c r="X25" s="352" t="s">
        <v>3400</v>
      </c>
      <c r="Y25" s="352">
        <v>2</v>
      </c>
      <c r="Z25" s="352">
        <v>413</v>
      </c>
      <c r="AA25" s="352">
        <v>473.2</v>
      </c>
      <c r="AB25" s="352">
        <v>60.2</v>
      </c>
      <c r="AF25" s="352">
        <v>6.5049999999999999</v>
      </c>
      <c r="AJ25" s="352">
        <v>4802</v>
      </c>
      <c r="AR25" s="352" t="s">
        <v>988</v>
      </c>
      <c r="AS25" s="352" t="s">
        <v>3254</v>
      </c>
      <c r="AT25" s="352">
        <v>0</v>
      </c>
      <c r="AW25" s="352">
        <v>5.0102096999999999</v>
      </c>
      <c r="AX25" s="352" t="s">
        <v>3423</v>
      </c>
    </row>
    <row r="26" spans="1:50">
      <c r="A26" s="352" t="s">
        <v>548</v>
      </c>
      <c r="B26" s="352" t="s">
        <v>3388</v>
      </c>
      <c r="C26" s="352">
        <v>7</v>
      </c>
      <c r="D26" s="352" t="s">
        <v>204</v>
      </c>
      <c r="E26" s="352" t="s">
        <v>506</v>
      </c>
      <c r="F26" s="352">
        <v>1.0580000000000001</v>
      </c>
      <c r="H26" s="352">
        <v>11176</v>
      </c>
      <c r="I26" s="352">
        <v>0.371</v>
      </c>
      <c r="O26" s="352">
        <v>204.45099999999999</v>
      </c>
      <c r="P26" s="352">
        <v>202.92400000000001</v>
      </c>
      <c r="S26" s="352" t="s">
        <v>619</v>
      </c>
      <c r="T26" s="352">
        <v>0</v>
      </c>
      <c r="U26" s="352" t="s">
        <v>620</v>
      </c>
      <c r="V26" s="352" t="s">
        <v>3390</v>
      </c>
      <c r="W26" s="352" t="s">
        <v>3424</v>
      </c>
      <c r="X26" s="352" t="s">
        <v>3390</v>
      </c>
      <c r="Y26" s="352">
        <v>1</v>
      </c>
      <c r="Z26" s="352">
        <v>13.2</v>
      </c>
      <c r="AA26" s="352">
        <v>39</v>
      </c>
      <c r="AB26" s="352">
        <v>25.8</v>
      </c>
      <c r="AC26" s="352">
        <v>1.5269999999999999</v>
      </c>
      <c r="AG26" s="352">
        <v>7642</v>
      </c>
      <c r="AK26" s="352" t="s">
        <v>1608</v>
      </c>
      <c r="AL26" s="352" t="s">
        <v>1096</v>
      </c>
      <c r="AM26" s="352" t="s">
        <v>3425</v>
      </c>
      <c r="AN26" s="352">
        <v>5094</v>
      </c>
      <c r="AT26" s="352">
        <v>0</v>
      </c>
      <c r="AU26" s="352">
        <v>0.68396460000000003</v>
      </c>
      <c r="AX26" s="352" t="s">
        <v>3426</v>
      </c>
    </row>
    <row r="27" spans="1:50">
      <c r="A27" s="352" t="s">
        <v>549</v>
      </c>
      <c r="B27" s="352" t="s">
        <v>3388</v>
      </c>
      <c r="C27" s="352">
        <v>7</v>
      </c>
      <c r="D27" s="352" t="s">
        <v>204</v>
      </c>
      <c r="E27" s="352" t="s">
        <v>506</v>
      </c>
      <c r="F27" s="352">
        <v>1.0580000000000001</v>
      </c>
      <c r="H27" s="352">
        <v>11176</v>
      </c>
      <c r="I27" s="352">
        <v>0</v>
      </c>
      <c r="O27" s="352">
        <v>205.18700000000001</v>
      </c>
      <c r="P27" s="352">
        <v>203.655</v>
      </c>
      <c r="S27" s="352" t="s">
        <v>619</v>
      </c>
      <c r="T27" s="352">
        <v>0</v>
      </c>
      <c r="U27" s="352" t="s">
        <v>620</v>
      </c>
      <c r="V27" s="352" t="s">
        <v>3390</v>
      </c>
      <c r="W27" s="352" t="s">
        <v>3424</v>
      </c>
      <c r="X27" s="352" t="s">
        <v>3390</v>
      </c>
      <c r="Y27" s="352">
        <v>2</v>
      </c>
      <c r="Z27" s="352">
        <v>53.5</v>
      </c>
      <c r="AA27" s="352">
        <v>78.599999999999994</v>
      </c>
      <c r="AB27" s="352">
        <v>25.2</v>
      </c>
      <c r="AC27" s="352">
        <v>1.532</v>
      </c>
      <c r="AG27" s="352">
        <v>7638</v>
      </c>
      <c r="AK27" s="352" t="s">
        <v>1782</v>
      </c>
      <c r="AL27" s="352" t="s">
        <v>1984</v>
      </c>
      <c r="AM27" s="352" t="s">
        <v>3427</v>
      </c>
      <c r="AN27" s="352">
        <v>4925</v>
      </c>
      <c r="AT27" s="352">
        <v>1</v>
      </c>
      <c r="AU27" s="352">
        <v>0.68371079999999995</v>
      </c>
      <c r="AX27" s="352" t="s">
        <v>3426</v>
      </c>
    </row>
    <row r="28" spans="1:50">
      <c r="A28" s="352" t="s">
        <v>550</v>
      </c>
      <c r="B28" s="352" t="s">
        <v>3388</v>
      </c>
      <c r="C28" s="352">
        <v>7</v>
      </c>
      <c r="D28" s="352" t="s">
        <v>204</v>
      </c>
      <c r="E28" s="352" t="s">
        <v>506</v>
      </c>
      <c r="F28" s="352">
        <v>1.0580000000000001</v>
      </c>
      <c r="G28" s="352" t="s">
        <v>630</v>
      </c>
      <c r="H28" s="352">
        <v>3697</v>
      </c>
      <c r="I28" s="352">
        <v>-1.667</v>
      </c>
      <c r="N28" s="352">
        <v>12.4643938</v>
      </c>
      <c r="O28" s="352">
        <v>77.230999999999995</v>
      </c>
      <c r="P28" s="352">
        <v>76.656000000000006</v>
      </c>
      <c r="S28" s="352" t="s">
        <v>619</v>
      </c>
      <c r="T28" s="352">
        <v>0</v>
      </c>
      <c r="U28" s="352" t="s">
        <v>620</v>
      </c>
      <c r="V28" s="352" t="s">
        <v>3390</v>
      </c>
      <c r="W28" s="352" t="s">
        <v>3424</v>
      </c>
      <c r="X28" s="352" t="s">
        <v>3390</v>
      </c>
      <c r="Y28" s="352">
        <v>3</v>
      </c>
      <c r="Z28" s="352">
        <v>81.8</v>
      </c>
      <c r="AA28" s="352">
        <v>170.5</v>
      </c>
      <c r="AB28" s="352">
        <v>88.7</v>
      </c>
      <c r="AC28" s="352">
        <v>0.57599999999999996</v>
      </c>
      <c r="AG28" s="352">
        <v>2523</v>
      </c>
      <c r="AK28" s="352" t="s">
        <v>1790</v>
      </c>
      <c r="AL28" s="352" t="s">
        <v>3428</v>
      </c>
      <c r="AM28" s="352" t="s">
        <v>3429</v>
      </c>
      <c r="AN28" s="352">
        <v>19374</v>
      </c>
      <c r="AT28" s="352">
        <v>0</v>
      </c>
      <c r="AU28" s="352">
        <v>0.68257129999999999</v>
      </c>
      <c r="AX28" s="352" t="s">
        <v>3426</v>
      </c>
    </row>
    <row r="29" spans="1:50">
      <c r="A29" s="352" t="s">
        <v>551</v>
      </c>
      <c r="B29" s="352" t="s">
        <v>3388</v>
      </c>
      <c r="C29" s="352">
        <v>7</v>
      </c>
      <c r="D29" s="352" t="s">
        <v>204</v>
      </c>
      <c r="E29" s="352" t="s">
        <v>506</v>
      </c>
      <c r="F29" s="352">
        <v>1.0580000000000001</v>
      </c>
      <c r="G29" s="352" t="s">
        <v>634</v>
      </c>
      <c r="J29" s="352">
        <v>8564</v>
      </c>
      <c r="K29" s="352">
        <v>8.82</v>
      </c>
      <c r="N29" s="352">
        <v>75.278710599999997</v>
      </c>
      <c r="O29" s="352">
        <v>248.99</v>
      </c>
      <c r="Q29" s="352">
        <v>245.03299999999999</v>
      </c>
      <c r="S29" s="352" t="s">
        <v>635</v>
      </c>
      <c r="T29" s="352">
        <v>89</v>
      </c>
      <c r="U29" s="352" t="s">
        <v>620</v>
      </c>
      <c r="V29" s="352" t="s">
        <v>3390</v>
      </c>
      <c r="W29" s="352" t="s">
        <v>3424</v>
      </c>
      <c r="X29" s="352" t="s">
        <v>3390</v>
      </c>
      <c r="Y29" s="352">
        <v>4</v>
      </c>
      <c r="Z29" s="352">
        <v>198.1</v>
      </c>
      <c r="AA29" s="352">
        <v>295</v>
      </c>
      <c r="AB29" s="352">
        <v>96.9</v>
      </c>
      <c r="AD29" s="352">
        <v>2.9249999999999998</v>
      </c>
      <c r="AE29" s="352">
        <v>1.032</v>
      </c>
      <c r="AH29" s="352">
        <v>10360</v>
      </c>
      <c r="AI29" s="352">
        <v>12036</v>
      </c>
      <c r="AO29" s="352" t="s">
        <v>973</v>
      </c>
      <c r="AP29" s="352" t="s">
        <v>1427</v>
      </c>
      <c r="AQ29" s="352" t="s">
        <v>3430</v>
      </c>
      <c r="AT29" s="352">
        <v>0</v>
      </c>
      <c r="AV29" s="352">
        <v>1.1936138000000001</v>
      </c>
      <c r="AX29" s="352" t="s">
        <v>3426</v>
      </c>
    </row>
    <row r="30" spans="1:50">
      <c r="A30" s="352" t="s">
        <v>552</v>
      </c>
      <c r="B30" s="352" t="s">
        <v>3388</v>
      </c>
      <c r="C30" s="352">
        <v>7</v>
      </c>
      <c r="D30" s="352" t="s">
        <v>204</v>
      </c>
      <c r="E30" s="352" t="s">
        <v>506</v>
      </c>
      <c r="F30" s="352">
        <v>1.0580000000000001</v>
      </c>
      <c r="J30" s="352">
        <v>6774</v>
      </c>
      <c r="K30" s="352">
        <v>-10.993</v>
      </c>
      <c r="O30" s="352">
        <v>192.72399999999999</v>
      </c>
      <c r="Q30" s="352">
        <v>189.71299999999999</v>
      </c>
      <c r="S30" s="352" t="s">
        <v>635</v>
      </c>
      <c r="T30" s="352">
        <v>89</v>
      </c>
      <c r="U30" s="352" t="s">
        <v>620</v>
      </c>
      <c r="V30" s="352" t="s">
        <v>3390</v>
      </c>
      <c r="W30" s="352" t="s">
        <v>3424</v>
      </c>
      <c r="X30" s="352" t="s">
        <v>3390</v>
      </c>
      <c r="Y30" s="352">
        <v>5</v>
      </c>
      <c r="Z30" s="352">
        <v>438.4</v>
      </c>
      <c r="AA30" s="352">
        <v>473.6</v>
      </c>
      <c r="AB30" s="352">
        <v>35.200000000000003</v>
      </c>
      <c r="AD30" s="352">
        <v>2.222</v>
      </c>
      <c r="AE30" s="352">
        <v>0.79</v>
      </c>
      <c r="AH30" s="352">
        <v>7931</v>
      </c>
      <c r="AI30" s="352">
        <v>9395</v>
      </c>
      <c r="AO30" s="352" t="s">
        <v>669</v>
      </c>
      <c r="AP30" s="352" t="s">
        <v>759</v>
      </c>
      <c r="AQ30" s="352" t="s">
        <v>977</v>
      </c>
      <c r="AT30" s="352">
        <v>0</v>
      </c>
      <c r="AV30" s="352">
        <v>1.1712651999999999</v>
      </c>
      <c r="AX30" s="352" t="s">
        <v>3426</v>
      </c>
    </row>
    <row r="31" spans="1:50">
      <c r="A31" s="352" t="s">
        <v>553</v>
      </c>
      <c r="B31" s="352" t="s">
        <v>3388</v>
      </c>
      <c r="C31" s="352">
        <v>7</v>
      </c>
      <c r="D31" s="352" t="s">
        <v>204</v>
      </c>
      <c r="E31" s="352" t="s">
        <v>506</v>
      </c>
      <c r="F31" s="352">
        <v>1.0580000000000001</v>
      </c>
      <c r="J31" s="352">
        <v>6766</v>
      </c>
      <c r="K31" s="352">
        <v>-11.5</v>
      </c>
      <c r="O31" s="352">
        <v>193.48099999999999</v>
      </c>
      <c r="Q31" s="352">
        <v>190.459</v>
      </c>
      <c r="S31" s="352" t="s">
        <v>635</v>
      </c>
      <c r="T31" s="352">
        <v>89</v>
      </c>
      <c r="U31" s="352" t="s">
        <v>620</v>
      </c>
      <c r="V31" s="352" t="s">
        <v>3390</v>
      </c>
      <c r="W31" s="352" t="s">
        <v>3424</v>
      </c>
      <c r="X31" s="352" t="s">
        <v>3390</v>
      </c>
      <c r="Y31" s="352">
        <v>6</v>
      </c>
      <c r="Z31" s="352">
        <v>488.1</v>
      </c>
      <c r="AA31" s="352">
        <v>523.29999999999995</v>
      </c>
      <c r="AB31" s="352">
        <v>35.200000000000003</v>
      </c>
      <c r="AD31" s="352">
        <v>2.23</v>
      </c>
      <c r="AE31" s="352">
        <v>0.79200000000000004</v>
      </c>
      <c r="AH31" s="352">
        <v>7919</v>
      </c>
      <c r="AI31" s="352">
        <v>9379</v>
      </c>
      <c r="AO31" s="352" t="s">
        <v>1098</v>
      </c>
      <c r="AP31" s="352" t="s">
        <v>1943</v>
      </c>
      <c r="AQ31" s="352" t="s">
        <v>2276</v>
      </c>
      <c r="AT31" s="352">
        <v>1</v>
      </c>
      <c r="AV31" s="352">
        <v>1.1706787999999999</v>
      </c>
      <c r="AX31" s="352" t="s">
        <v>3426</v>
      </c>
    </row>
    <row r="32" spans="1:50">
      <c r="A32" s="352" t="s">
        <v>554</v>
      </c>
      <c r="B32" s="352" t="s">
        <v>3388</v>
      </c>
      <c r="C32" s="352">
        <v>8</v>
      </c>
      <c r="D32" s="352" t="s">
        <v>204</v>
      </c>
      <c r="E32" s="352" t="s">
        <v>506</v>
      </c>
      <c r="F32" s="352">
        <v>1.0580000000000001</v>
      </c>
      <c r="L32" s="352">
        <v>24261</v>
      </c>
      <c r="M32" s="352">
        <v>9.6</v>
      </c>
      <c r="O32" s="352">
        <v>140.63200000000001</v>
      </c>
      <c r="R32" s="352">
        <v>133.92400000000001</v>
      </c>
      <c r="S32" s="352" t="s">
        <v>645</v>
      </c>
      <c r="T32" s="352">
        <v>0</v>
      </c>
      <c r="U32" s="352" t="s">
        <v>646</v>
      </c>
      <c r="V32" s="352" t="s">
        <v>3398</v>
      </c>
      <c r="W32" s="352" t="s">
        <v>3431</v>
      </c>
      <c r="X32" s="352" t="s">
        <v>3400</v>
      </c>
      <c r="Y32" s="352">
        <v>1</v>
      </c>
      <c r="Z32" s="352">
        <v>29.7</v>
      </c>
      <c r="AA32" s="352">
        <v>93</v>
      </c>
      <c r="AB32" s="352">
        <v>63.3</v>
      </c>
      <c r="AF32" s="352">
        <v>6.7089999999999996</v>
      </c>
      <c r="AJ32" s="352">
        <v>4845</v>
      </c>
      <c r="AR32" s="352" t="s">
        <v>3432</v>
      </c>
      <c r="AS32" s="352" t="s">
        <v>3433</v>
      </c>
      <c r="AT32" s="352">
        <v>1</v>
      </c>
      <c r="AW32" s="352">
        <v>5.0094243000000001</v>
      </c>
      <c r="AX32" s="352" t="s">
        <v>3434</v>
      </c>
    </row>
    <row r="33" spans="1:50">
      <c r="A33" s="352" t="s">
        <v>555</v>
      </c>
      <c r="B33" s="352" t="s">
        <v>3388</v>
      </c>
      <c r="C33" s="352">
        <v>8</v>
      </c>
      <c r="D33" s="352" t="s">
        <v>204</v>
      </c>
      <c r="E33" s="352" t="s">
        <v>506</v>
      </c>
      <c r="F33" s="352">
        <v>1.0580000000000001</v>
      </c>
      <c r="L33" s="352">
        <v>24048</v>
      </c>
      <c r="M33" s="352">
        <v>9.6839999999999993</v>
      </c>
      <c r="O33" s="352">
        <v>136.303</v>
      </c>
      <c r="R33" s="352">
        <v>129.80000000000001</v>
      </c>
      <c r="S33" s="352" t="s">
        <v>645</v>
      </c>
      <c r="T33" s="352">
        <v>0</v>
      </c>
      <c r="U33" s="352" t="s">
        <v>646</v>
      </c>
      <c r="V33" s="352" t="s">
        <v>3398</v>
      </c>
      <c r="W33" s="352" t="s">
        <v>3431</v>
      </c>
      <c r="X33" s="352" t="s">
        <v>3400</v>
      </c>
      <c r="Y33" s="352">
        <v>2</v>
      </c>
      <c r="Z33" s="352">
        <v>413</v>
      </c>
      <c r="AA33" s="352">
        <v>473.2</v>
      </c>
      <c r="AB33" s="352">
        <v>60.2</v>
      </c>
      <c r="AF33" s="352">
        <v>6.5030000000000001</v>
      </c>
      <c r="AJ33" s="352">
        <v>4802</v>
      </c>
      <c r="AR33" s="352" t="s">
        <v>1172</v>
      </c>
      <c r="AS33" s="352" t="s">
        <v>2333</v>
      </c>
      <c r="AT33" s="352">
        <v>0</v>
      </c>
      <c r="AW33" s="352">
        <v>5.0098054999999997</v>
      </c>
      <c r="AX33" s="352" t="s">
        <v>3434</v>
      </c>
    </row>
    <row r="34" spans="1:50">
      <c r="A34" s="352" t="s">
        <v>556</v>
      </c>
      <c r="B34" s="352" t="s">
        <v>3388</v>
      </c>
      <c r="C34" s="352">
        <v>9</v>
      </c>
      <c r="D34" s="352" t="s">
        <v>205</v>
      </c>
      <c r="E34" s="352" t="s">
        <v>506</v>
      </c>
      <c r="F34" s="352">
        <v>1.5629999999999999</v>
      </c>
      <c r="H34" s="352">
        <v>11160</v>
      </c>
      <c r="I34" s="352">
        <v>0.376</v>
      </c>
      <c r="O34" s="352">
        <v>204.005</v>
      </c>
      <c r="P34" s="352">
        <v>202.482</v>
      </c>
      <c r="S34" s="352" t="s">
        <v>619</v>
      </c>
      <c r="T34" s="352">
        <v>0</v>
      </c>
      <c r="U34" s="352" t="s">
        <v>620</v>
      </c>
      <c r="V34" s="352" t="s">
        <v>3435</v>
      </c>
      <c r="W34" s="352" t="s">
        <v>730</v>
      </c>
      <c r="X34" s="352" t="s">
        <v>3435</v>
      </c>
      <c r="Y34" s="352">
        <v>1</v>
      </c>
      <c r="Z34" s="352">
        <v>13.2</v>
      </c>
      <c r="AA34" s="352">
        <v>39</v>
      </c>
      <c r="AB34" s="352">
        <v>25.8</v>
      </c>
      <c r="AC34" s="352">
        <v>1.5229999999999999</v>
      </c>
      <c r="AG34" s="352">
        <v>7629</v>
      </c>
      <c r="AK34" s="352" t="s">
        <v>654</v>
      </c>
      <c r="AL34" s="352" t="s">
        <v>3436</v>
      </c>
      <c r="AM34" s="352" t="s">
        <v>3437</v>
      </c>
      <c r="AN34" s="352">
        <v>5103</v>
      </c>
      <c r="AT34" s="352">
        <v>0</v>
      </c>
      <c r="AU34" s="352">
        <v>0.68389880000000003</v>
      </c>
      <c r="AX34" s="352" t="s">
        <v>3438</v>
      </c>
    </row>
    <row r="35" spans="1:50">
      <c r="A35" s="352" t="s">
        <v>557</v>
      </c>
      <c r="B35" s="352" t="s">
        <v>3388</v>
      </c>
      <c r="C35" s="352">
        <v>9</v>
      </c>
      <c r="D35" s="352" t="s">
        <v>205</v>
      </c>
      <c r="E35" s="352" t="s">
        <v>506</v>
      </c>
      <c r="F35" s="352">
        <v>1.5629999999999999</v>
      </c>
      <c r="H35" s="352">
        <v>11186</v>
      </c>
      <c r="I35" s="352">
        <v>0</v>
      </c>
      <c r="O35" s="352">
        <v>205.172</v>
      </c>
      <c r="P35" s="352">
        <v>203.64099999999999</v>
      </c>
      <c r="S35" s="352" t="s">
        <v>619</v>
      </c>
      <c r="T35" s="352">
        <v>0</v>
      </c>
      <c r="U35" s="352" t="s">
        <v>620</v>
      </c>
      <c r="V35" s="352" t="s">
        <v>3435</v>
      </c>
      <c r="W35" s="352" t="s">
        <v>730</v>
      </c>
      <c r="X35" s="352" t="s">
        <v>3435</v>
      </c>
      <c r="Y35" s="352">
        <v>2</v>
      </c>
      <c r="Z35" s="352">
        <v>53.5</v>
      </c>
      <c r="AA35" s="352">
        <v>78.599999999999994</v>
      </c>
      <c r="AB35" s="352">
        <v>25.2</v>
      </c>
      <c r="AC35" s="352">
        <v>1.5309999999999999</v>
      </c>
      <c r="AG35" s="352">
        <v>7645</v>
      </c>
      <c r="AK35" s="352" t="s">
        <v>1615</v>
      </c>
      <c r="AL35" s="352" t="s">
        <v>3439</v>
      </c>
      <c r="AM35" s="352" t="s">
        <v>3440</v>
      </c>
      <c r="AN35" s="352">
        <v>4947</v>
      </c>
      <c r="AT35" s="352">
        <v>1</v>
      </c>
      <c r="AU35" s="352">
        <v>0.68364159999999996</v>
      </c>
      <c r="AX35" s="352" t="s">
        <v>3438</v>
      </c>
    </row>
    <row r="36" spans="1:50">
      <c r="A36" s="352" t="s">
        <v>558</v>
      </c>
      <c r="B36" s="352" t="s">
        <v>3388</v>
      </c>
      <c r="C36" s="352">
        <v>9</v>
      </c>
      <c r="D36" s="352" t="s">
        <v>205</v>
      </c>
      <c r="E36" s="352" t="s">
        <v>506</v>
      </c>
      <c r="F36" s="352">
        <v>1.5629999999999999</v>
      </c>
      <c r="G36" s="352" t="s">
        <v>630</v>
      </c>
      <c r="H36" s="352">
        <v>5338</v>
      </c>
      <c r="I36" s="352">
        <v>-1.583</v>
      </c>
      <c r="N36" s="352">
        <v>12.144163799999999</v>
      </c>
      <c r="O36" s="352">
        <v>111.164</v>
      </c>
      <c r="P36" s="352">
        <v>110.33499999999999</v>
      </c>
      <c r="S36" s="352" t="s">
        <v>619</v>
      </c>
      <c r="T36" s="352">
        <v>0</v>
      </c>
      <c r="U36" s="352" t="s">
        <v>620</v>
      </c>
      <c r="V36" s="352" t="s">
        <v>3435</v>
      </c>
      <c r="W36" s="352" t="s">
        <v>730</v>
      </c>
      <c r="X36" s="352" t="s">
        <v>3435</v>
      </c>
      <c r="Y36" s="352">
        <v>3</v>
      </c>
      <c r="Z36" s="352">
        <v>81.8</v>
      </c>
      <c r="AA36" s="352">
        <v>167.9</v>
      </c>
      <c r="AB36" s="352">
        <v>86.2</v>
      </c>
      <c r="AC36" s="352">
        <v>0.82799999999999996</v>
      </c>
      <c r="AG36" s="352">
        <v>3644</v>
      </c>
      <c r="AK36" s="352" t="s">
        <v>1302</v>
      </c>
      <c r="AL36" s="352" t="s">
        <v>3024</v>
      </c>
      <c r="AM36" s="352" t="s">
        <v>3441</v>
      </c>
      <c r="AN36" s="352">
        <v>25528</v>
      </c>
      <c r="AT36" s="352">
        <v>0</v>
      </c>
      <c r="AU36" s="352">
        <v>0.68255949999999999</v>
      </c>
      <c r="AX36" s="352" t="s">
        <v>3438</v>
      </c>
    </row>
    <row r="37" spans="1:50">
      <c r="A37" s="352" t="s">
        <v>559</v>
      </c>
      <c r="B37" s="352" t="s">
        <v>3388</v>
      </c>
      <c r="C37" s="352">
        <v>9</v>
      </c>
      <c r="D37" s="352" t="s">
        <v>205</v>
      </c>
      <c r="E37" s="352" t="s">
        <v>506</v>
      </c>
      <c r="F37" s="352">
        <v>1.5629999999999999</v>
      </c>
      <c r="G37" s="352" t="s">
        <v>634</v>
      </c>
      <c r="J37" s="352">
        <v>11652</v>
      </c>
      <c r="K37" s="352">
        <v>8.6620000000000008</v>
      </c>
      <c r="N37" s="352">
        <v>75.175036000000006</v>
      </c>
      <c r="O37" s="352">
        <v>367.33100000000002</v>
      </c>
      <c r="Q37" s="352">
        <v>361.49599999999998</v>
      </c>
      <c r="S37" s="352" t="s">
        <v>635</v>
      </c>
      <c r="T37" s="352">
        <v>89</v>
      </c>
      <c r="U37" s="352" t="s">
        <v>620</v>
      </c>
      <c r="V37" s="352" t="s">
        <v>3435</v>
      </c>
      <c r="W37" s="352" t="s">
        <v>730</v>
      </c>
      <c r="X37" s="352" t="s">
        <v>3435</v>
      </c>
      <c r="Y37" s="352">
        <v>4</v>
      </c>
      <c r="Z37" s="352">
        <v>194.4</v>
      </c>
      <c r="AA37" s="352">
        <v>300</v>
      </c>
      <c r="AB37" s="352">
        <v>105.7</v>
      </c>
      <c r="AD37" s="352">
        <v>4.3129999999999997</v>
      </c>
      <c r="AE37" s="352">
        <v>1.5209999999999999</v>
      </c>
      <c r="AH37" s="352">
        <v>14145</v>
      </c>
      <c r="AI37" s="352">
        <v>16372</v>
      </c>
      <c r="AO37" s="352" t="s">
        <v>691</v>
      </c>
      <c r="AP37" s="352" t="s">
        <v>695</v>
      </c>
      <c r="AQ37" s="352" t="s">
        <v>781</v>
      </c>
      <c r="AT37" s="352">
        <v>0</v>
      </c>
      <c r="AV37" s="352">
        <v>1.1932338</v>
      </c>
      <c r="AX37" s="352" t="s">
        <v>3438</v>
      </c>
    </row>
    <row r="38" spans="1:50">
      <c r="A38" s="352" t="s">
        <v>560</v>
      </c>
      <c r="B38" s="352" t="s">
        <v>3388</v>
      </c>
      <c r="C38" s="352">
        <v>9</v>
      </c>
      <c r="D38" s="352" t="s">
        <v>205</v>
      </c>
      <c r="E38" s="352" t="s">
        <v>506</v>
      </c>
      <c r="F38" s="352">
        <v>1.5629999999999999</v>
      </c>
      <c r="J38" s="352">
        <v>6768</v>
      </c>
      <c r="K38" s="352">
        <v>-11.087999999999999</v>
      </c>
      <c r="O38" s="352">
        <v>192.54400000000001</v>
      </c>
      <c r="Q38" s="352">
        <v>189.536</v>
      </c>
      <c r="S38" s="352" t="s">
        <v>635</v>
      </c>
      <c r="T38" s="352">
        <v>89</v>
      </c>
      <c r="U38" s="352" t="s">
        <v>620</v>
      </c>
      <c r="V38" s="352" t="s">
        <v>3435</v>
      </c>
      <c r="W38" s="352" t="s">
        <v>730</v>
      </c>
      <c r="X38" s="352" t="s">
        <v>3435</v>
      </c>
      <c r="Y38" s="352">
        <v>5</v>
      </c>
      <c r="Z38" s="352">
        <v>438.4</v>
      </c>
      <c r="AA38" s="352">
        <v>473.6</v>
      </c>
      <c r="AB38" s="352">
        <v>35.200000000000003</v>
      </c>
      <c r="AD38" s="352">
        <v>2.2189999999999999</v>
      </c>
      <c r="AE38" s="352">
        <v>0.78900000000000003</v>
      </c>
      <c r="AH38" s="352">
        <v>7923</v>
      </c>
      <c r="AI38" s="352">
        <v>9386</v>
      </c>
      <c r="AO38" s="352" t="s">
        <v>974</v>
      </c>
      <c r="AP38" s="352" t="s">
        <v>739</v>
      </c>
      <c r="AQ38" s="352" t="s">
        <v>1003</v>
      </c>
      <c r="AT38" s="352">
        <v>0</v>
      </c>
      <c r="AV38" s="352">
        <v>1.1709912</v>
      </c>
      <c r="AX38" s="352" t="s">
        <v>3438</v>
      </c>
    </row>
    <row r="39" spans="1:50">
      <c r="A39" s="352" t="s">
        <v>561</v>
      </c>
      <c r="B39" s="352" t="s">
        <v>3388</v>
      </c>
      <c r="C39" s="352">
        <v>9</v>
      </c>
      <c r="D39" s="352" t="s">
        <v>205</v>
      </c>
      <c r="E39" s="352" t="s">
        <v>506</v>
      </c>
      <c r="F39" s="352">
        <v>1.5629999999999999</v>
      </c>
      <c r="J39" s="352">
        <v>6756</v>
      </c>
      <c r="K39" s="352">
        <v>-11.5</v>
      </c>
      <c r="O39" s="352">
        <v>193.084</v>
      </c>
      <c r="Q39" s="352">
        <v>190.06800000000001</v>
      </c>
      <c r="S39" s="352" t="s">
        <v>635</v>
      </c>
      <c r="T39" s="352">
        <v>89</v>
      </c>
      <c r="U39" s="352" t="s">
        <v>620</v>
      </c>
      <c r="V39" s="352" t="s">
        <v>3435</v>
      </c>
      <c r="W39" s="352" t="s">
        <v>730</v>
      </c>
      <c r="X39" s="352" t="s">
        <v>3435</v>
      </c>
      <c r="Y39" s="352">
        <v>6</v>
      </c>
      <c r="Z39" s="352">
        <v>488.1</v>
      </c>
      <c r="AA39" s="352">
        <v>523.29999999999995</v>
      </c>
      <c r="AB39" s="352">
        <v>35.200000000000003</v>
      </c>
      <c r="AD39" s="352">
        <v>2.2250000000000001</v>
      </c>
      <c r="AE39" s="352">
        <v>0.79100000000000004</v>
      </c>
      <c r="AH39" s="352">
        <v>7906</v>
      </c>
      <c r="AI39" s="352">
        <v>9364</v>
      </c>
      <c r="AO39" s="352" t="s">
        <v>738</v>
      </c>
      <c r="AP39" s="352" t="s">
        <v>3354</v>
      </c>
      <c r="AQ39" s="352" t="s">
        <v>3442</v>
      </c>
      <c r="AT39" s="352">
        <v>1</v>
      </c>
      <c r="AV39" s="352">
        <v>1.1705127</v>
      </c>
      <c r="AX39" s="352" t="s">
        <v>3438</v>
      </c>
    </row>
    <row r="40" spans="1:50">
      <c r="A40" s="352" t="s">
        <v>562</v>
      </c>
      <c r="B40" s="352" t="s">
        <v>3388</v>
      </c>
      <c r="C40" s="352">
        <v>10</v>
      </c>
      <c r="D40" s="352" t="s">
        <v>205</v>
      </c>
      <c r="E40" s="352" t="s">
        <v>506</v>
      </c>
      <c r="F40" s="352">
        <v>1.5629999999999999</v>
      </c>
      <c r="L40" s="352">
        <v>24310</v>
      </c>
      <c r="M40" s="352">
        <v>9.6</v>
      </c>
      <c r="O40" s="352">
        <v>140.97800000000001</v>
      </c>
      <c r="R40" s="352">
        <v>134.251</v>
      </c>
      <c r="S40" s="352" t="s">
        <v>645</v>
      </c>
      <c r="T40" s="352">
        <v>0</v>
      </c>
      <c r="U40" s="352" t="s">
        <v>646</v>
      </c>
      <c r="V40" s="352" t="s">
        <v>3443</v>
      </c>
      <c r="X40" s="352" t="s">
        <v>3444</v>
      </c>
      <c r="Y40" s="352">
        <v>1</v>
      </c>
      <c r="Z40" s="352">
        <v>29.7</v>
      </c>
      <c r="AA40" s="352">
        <v>93</v>
      </c>
      <c r="AB40" s="352">
        <v>63.3</v>
      </c>
      <c r="AF40" s="352">
        <v>6.7279999999999998</v>
      </c>
      <c r="AJ40" s="352">
        <v>4853</v>
      </c>
      <c r="AR40" s="352" t="s">
        <v>3043</v>
      </c>
      <c r="AS40" s="352" t="s">
        <v>3445</v>
      </c>
      <c r="AT40" s="352">
        <v>1</v>
      </c>
      <c r="AW40" s="352">
        <v>5.0111951000000001</v>
      </c>
      <c r="AX40" s="352" t="s">
        <v>3446</v>
      </c>
    </row>
    <row r="41" spans="1:50">
      <c r="A41" s="352" t="s">
        <v>565</v>
      </c>
      <c r="B41" s="352" t="s">
        <v>3388</v>
      </c>
      <c r="C41" s="352">
        <v>10</v>
      </c>
      <c r="D41" s="352" t="s">
        <v>205</v>
      </c>
      <c r="E41" s="352" t="s">
        <v>506</v>
      </c>
      <c r="F41" s="352">
        <v>1.5629999999999999</v>
      </c>
      <c r="L41" s="352">
        <v>24044</v>
      </c>
      <c r="M41" s="352">
        <v>9.7029999999999994</v>
      </c>
      <c r="O41" s="352">
        <v>136.63399999999999</v>
      </c>
      <c r="R41" s="352">
        <v>130.113</v>
      </c>
      <c r="S41" s="352" t="s">
        <v>645</v>
      </c>
      <c r="T41" s="352">
        <v>0</v>
      </c>
      <c r="U41" s="352" t="s">
        <v>646</v>
      </c>
      <c r="V41" s="352" t="s">
        <v>3443</v>
      </c>
      <c r="X41" s="352" t="s">
        <v>3444</v>
      </c>
      <c r="Y41" s="352">
        <v>2</v>
      </c>
      <c r="Z41" s="352">
        <v>413</v>
      </c>
      <c r="AA41" s="352">
        <v>473.4</v>
      </c>
      <c r="AB41" s="352">
        <v>60.4</v>
      </c>
      <c r="AF41" s="352">
        <v>6.5209999999999999</v>
      </c>
      <c r="AJ41" s="352">
        <v>4799</v>
      </c>
      <c r="AR41" s="352" t="s">
        <v>921</v>
      </c>
      <c r="AS41" s="352" t="s">
        <v>2483</v>
      </c>
      <c r="AT41" s="352">
        <v>0</v>
      </c>
      <c r="AW41" s="352">
        <v>5.0116630000000004</v>
      </c>
      <c r="AX41" s="352" t="s">
        <v>3446</v>
      </c>
    </row>
    <row r="42" spans="1:50">
      <c r="A42" s="352" t="s">
        <v>566</v>
      </c>
      <c r="B42" s="352" t="s">
        <v>3388</v>
      </c>
      <c r="C42" s="352">
        <v>11</v>
      </c>
      <c r="D42" s="352" t="s">
        <v>212</v>
      </c>
      <c r="E42" s="352" t="s">
        <v>25</v>
      </c>
      <c r="F42" s="352">
        <v>1.0249999999999999</v>
      </c>
      <c r="H42" s="352">
        <v>11146</v>
      </c>
      <c r="I42" s="352">
        <v>0.39500000000000002</v>
      </c>
      <c r="O42" s="352">
        <v>203.90799999999999</v>
      </c>
      <c r="P42" s="352">
        <v>202.386</v>
      </c>
      <c r="S42" s="352" t="s">
        <v>619</v>
      </c>
      <c r="T42" s="352">
        <v>0</v>
      </c>
      <c r="U42" s="352" t="s">
        <v>620</v>
      </c>
      <c r="V42" s="352" t="s">
        <v>3435</v>
      </c>
      <c r="X42" s="352" t="s">
        <v>3435</v>
      </c>
      <c r="Y42" s="352">
        <v>1</v>
      </c>
      <c r="Z42" s="352">
        <v>13.2</v>
      </c>
      <c r="AA42" s="352">
        <v>39</v>
      </c>
      <c r="AB42" s="352">
        <v>25.8</v>
      </c>
      <c r="AC42" s="352">
        <v>1.5229999999999999</v>
      </c>
      <c r="AG42" s="352">
        <v>7620</v>
      </c>
      <c r="AK42" s="352" t="s">
        <v>833</v>
      </c>
      <c r="AL42" s="352" t="s">
        <v>3447</v>
      </c>
      <c r="AM42" s="352" t="s">
        <v>3448</v>
      </c>
      <c r="AN42" s="352">
        <v>5121</v>
      </c>
      <c r="AT42" s="352">
        <v>0</v>
      </c>
      <c r="AU42" s="352">
        <v>0.68391539999999995</v>
      </c>
      <c r="AX42" s="352" t="s">
        <v>3449</v>
      </c>
    </row>
    <row r="43" spans="1:50">
      <c r="A43" s="352" t="s">
        <v>567</v>
      </c>
      <c r="B43" s="352" t="s">
        <v>3388</v>
      </c>
      <c r="C43" s="352">
        <v>11</v>
      </c>
      <c r="D43" s="352" t="s">
        <v>212</v>
      </c>
      <c r="E43" s="352" t="s">
        <v>25</v>
      </c>
      <c r="F43" s="352">
        <v>1.0249999999999999</v>
      </c>
      <c r="H43" s="352">
        <v>11161</v>
      </c>
      <c r="I43" s="352">
        <v>0</v>
      </c>
      <c r="O43" s="352">
        <v>204.654</v>
      </c>
      <c r="P43" s="352">
        <v>203.126</v>
      </c>
      <c r="S43" s="352" t="s">
        <v>619</v>
      </c>
      <c r="T43" s="352">
        <v>0</v>
      </c>
      <c r="U43" s="352" t="s">
        <v>620</v>
      </c>
      <c r="V43" s="352" t="s">
        <v>3435</v>
      </c>
      <c r="X43" s="352" t="s">
        <v>3435</v>
      </c>
      <c r="Y43" s="352">
        <v>2</v>
      </c>
      <c r="Z43" s="352">
        <v>53.5</v>
      </c>
      <c r="AA43" s="352">
        <v>78.599999999999994</v>
      </c>
      <c r="AB43" s="352">
        <v>25.2</v>
      </c>
      <c r="AC43" s="352">
        <v>1.528</v>
      </c>
      <c r="AG43" s="352">
        <v>7627</v>
      </c>
      <c r="AK43" s="352" t="s">
        <v>980</v>
      </c>
      <c r="AL43" s="352" t="s">
        <v>1146</v>
      </c>
      <c r="AM43" s="352" t="s">
        <v>3450</v>
      </c>
      <c r="AN43" s="352">
        <v>4960</v>
      </c>
      <c r="AT43" s="352">
        <v>1</v>
      </c>
      <c r="AU43" s="352">
        <v>0.68364519999999995</v>
      </c>
      <c r="AX43" s="352" t="s">
        <v>3449</v>
      </c>
    </row>
    <row r="44" spans="1:50">
      <c r="A44" s="352" t="s">
        <v>568</v>
      </c>
      <c r="B44" s="352" t="s">
        <v>3388</v>
      </c>
      <c r="C44" s="352">
        <v>11</v>
      </c>
      <c r="D44" s="352" t="s">
        <v>212</v>
      </c>
      <c r="E44" s="352" t="s">
        <v>25</v>
      </c>
      <c r="F44" s="352">
        <v>1.0249999999999999</v>
      </c>
      <c r="G44" s="352" t="s">
        <v>630</v>
      </c>
      <c r="H44" s="352">
        <v>5418</v>
      </c>
      <c r="I44" s="352">
        <v>7.2679999999999998</v>
      </c>
      <c r="N44" s="352">
        <v>18.5698565</v>
      </c>
      <c r="O44" s="352">
        <v>111.473</v>
      </c>
      <c r="P44" s="352">
        <v>110.63500000000001</v>
      </c>
      <c r="S44" s="352" t="s">
        <v>619</v>
      </c>
      <c r="T44" s="352">
        <v>0</v>
      </c>
      <c r="U44" s="352" t="s">
        <v>620</v>
      </c>
      <c r="V44" s="352" t="s">
        <v>3435</v>
      </c>
      <c r="X44" s="352" t="s">
        <v>3435</v>
      </c>
      <c r="Y44" s="352">
        <v>3</v>
      </c>
      <c r="Z44" s="352">
        <v>81.8</v>
      </c>
      <c r="AA44" s="352">
        <v>164.8</v>
      </c>
      <c r="AB44" s="352">
        <v>83</v>
      </c>
      <c r="AC44" s="352">
        <v>0.83799999999999997</v>
      </c>
      <c r="AG44" s="352">
        <v>3732</v>
      </c>
      <c r="AK44" s="352" t="s">
        <v>1236</v>
      </c>
      <c r="AL44" s="352" t="s">
        <v>3036</v>
      </c>
      <c r="AM44" s="352" t="s">
        <v>3451</v>
      </c>
      <c r="AN44" s="352">
        <v>22641</v>
      </c>
      <c r="AT44" s="352">
        <v>0</v>
      </c>
      <c r="AU44" s="352">
        <v>0.6886139</v>
      </c>
      <c r="AX44" s="352" t="s">
        <v>3449</v>
      </c>
    </row>
    <row r="45" spans="1:50">
      <c r="A45" s="352" t="s">
        <v>563</v>
      </c>
      <c r="B45" s="352" t="s">
        <v>3388</v>
      </c>
      <c r="C45" s="352">
        <v>11</v>
      </c>
      <c r="D45" s="352" t="s">
        <v>212</v>
      </c>
      <c r="E45" s="352" t="s">
        <v>25</v>
      </c>
      <c r="F45" s="352">
        <v>1.0249999999999999</v>
      </c>
      <c r="G45" s="352" t="s">
        <v>634</v>
      </c>
      <c r="J45" s="352">
        <v>9713</v>
      </c>
      <c r="K45" s="352">
        <v>9.8629999999999995</v>
      </c>
      <c r="N45" s="352">
        <v>92.300290899999993</v>
      </c>
      <c r="O45" s="352">
        <v>295.76799999999997</v>
      </c>
      <c r="Q45" s="352">
        <v>291.06599999999997</v>
      </c>
      <c r="S45" s="352" t="s">
        <v>635</v>
      </c>
      <c r="T45" s="352">
        <v>89</v>
      </c>
      <c r="U45" s="352" t="s">
        <v>620</v>
      </c>
      <c r="V45" s="352" t="s">
        <v>3435</v>
      </c>
      <c r="X45" s="352" t="s">
        <v>3435</v>
      </c>
      <c r="Y45" s="352">
        <v>4</v>
      </c>
      <c r="Z45" s="352">
        <v>197.5</v>
      </c>
      <c r="AA45" s="352">
        <v>298.10000000000002</v>
      </c>
      <c r="AB45" s="352">
        <v>100.6</v>
      </c>
      <c r="AD45" s="352">
        <v>3.4769999999999999</v>
      </c>
      <c r="AE45" s="352">
        <v>1.2250000000000001</v>
      </c>
      <c r="AH45" s="352">
        <v>11773</v>
      </c>
      <c r="AI45" s="352">
        <v>13644</v>
      </c>
      <c r="AO45" s="352" t="s">
        <v>891</v>
      </c>
      <c r="AP45" s="352" t="s">
        <v>692</v>
      </c>
      <c r="AQ45" s="352" t="s">
        <v>2185</v>
      </c>
      <c r="AT45" s="352">
        <v>0</v>
      </c>
      <c r="AV45" s="352">
        <v>1.1946044</v>
      </c>
      <c r="AX45" s="352" t="s">
        <v>3449</v>
      </c>
    </row>
    <row r="46" spans="1:50">
      <c r="A46" s="352" t="s">
        <v>564</v>
      </c>
      <c r="B46" s="352" t="s">
        <v>3388</v>
      </c>
      <c r="C46" s="352">
        <v>11</v>
      </c>
      <c r="D46" s="352" t="s">
        <v>212</v>
      </c>
      <c r="E46" s="352" t="s">
        <v>25</v>
      </c>
      <c r="F46" s="352">
        <v>1.0249999999999999</v>
      </c>
      <c r="J46" s="352">
        <v>6747</v>
      </c>
      <c r="K46" s="352">
        <v>-11.064</v>
      </c>
      <c r="O46" s="352">
        <v>192.27699999999999</v>
      </c>
      <c r="Q46" s="352">
        <v>189.273</v>
      </c>
      <c r="S46" s="352" t="s">
        <v>635</v>
      </c>
      <c r="T46" s="352">
        <v>89</v>
      </c>
      <c r="U46" s="352" t="s">
        <v>620</v>
      </c>
      <c r="V46" s="352" t="s">
        <v>3435</v>
      </c>
      <c r="X46" s="352" t="s">
        <v>3435</v>
      </c>
      <c r="Y46" s="352">
        <v>5</v>
      </c>
      <c r="Z46" s="352">
        <v>438.4</v>
      </c>
      <c r="AA46" s="352">
        <v>473.6</v>
      </c>
      <c r="AB46" s="352">
        <v>35.200000000000003</v>
      </c>
      <c r="AD46" s="352">
        <v>2.2160000000000002</v>
      </c>
      <c r="AE46" s="352">
        <v>0.78800000000000003</v>
      </c>
      <c r="AH46" s="352">
        <v>7898</v>
      </c>
      <c r="AI46" s="352">
        <v>9357</v>
      </c>
      <c r="AO46" s="352" t="s">
        <v>697</v>
      </c>
      <c r="AP46" s="352" t="s">
        <v>757</v>
      </c>
      <c r="AQ46" s="352" t="s">
        <v>3216</v>
      </c>
      <c r="AT46" s="352">
        <v>0</v>
      </c>
      <c r="AV46" s="352">
        <v>1.1710590000000001</v>
      </c>
      <c r="AX46" s="352" t="s">
        <v>3449</v>
      </c>
    </row>
    <row r="47" spans="1:50">
      <c r="A47" s="352" t="s">
        <v>569</v>
      </c>
      <c r="B47" s="352" t="s">
        <v>3388</v>
      </c>
      <c r="C47" s="352">
        <v>11</v>
      </c>
      <c r="D47" s="352" t="s">
        <v>212</v>
      </c>
      <c r="E47" s="352" t="s">
        <v>25</v>
      </c>
      <c r="F47" s="352">
        <v>1.0249999999999999</v>
      </c>
      <c r="J47" s="352">
        <v>6746</v>
      </c>
      <c r="K47" s="352">
        <v>-11.5</v>
      </c>
      <c r="O47" s="352">
        <v>192.904</v>
      </c>
      <c r="Q47" s="352">
        <v>189.89099999999999</v>
      </c>
      <c r="S47" s="352" t="s">
        <v>635</v>
      </c>
      <c r="T47" s="352">
        <v>89</v>
      </c>
      <c r="U47" s="352" t="s">
        <v>620</v>
      </c>
      <c r="V47" s="352" t="s">
        <v>3435</v>
      </c>
      <c r="X47" s="352" t="s">
        <v>3435</v>
      </c>
      <c r="Y47" s="352">
        <v>6</v>
      </c>
      <c r="Z47" s="352">
        <v>488.1</v>
      </c>
      <c r="AA47" s="352">
        <v>523.29999999999995</v>
      </c>
      <c r="AB47" s="352">
        <v>35.200000000000003</v>
      </c>
      <c r="AD47" s="352">
        <v>2.2229999999999999</v>
      </c>
      <c r="AE47" s="352">
        <v>0.79</v>
      </c>
      <c r="AH47" s="352">
        <v>7895</v>
      </c>
      <c r="AI47" s="352">
        <v>9352</v>
      </c>
      <c r="AO47" s="352" t="s">
        <v>697</v>
      </c>
      <c r="AP47" s="352" t="s">
        <v>1959</v>
      </c>
      <c r="AQ47" s="352" t="s">
        <v>1166</v>
      </c>
      <c r="AT47" s="352">
        <v>1</v>
      </c>
      <c r="AV47" s="352">
        <v>1.1705532999999999</v>
      </c>
      <c r="AX47" s="352" t="s">
        <v>3449</v>
      </c>
    </row>
    <row r="48" spans="1:50">
      <c r="A48" s="352" t="s">
        <v>570</v>
      </c>
      <c r="B48" s="352" t="s">
        <v>3388</v>
      </c>
      <c r="C48" s="352">
        <v>12</v>
      </c>
      <c r="D48" s="352" t="s">
        <v>212</v>
      </c>
      <c r="E48" s="352" t="s">
        <v>25</v>
      </c>
      <c r="F48" s="352">
        <v>1.0249999999999999</v>
      </c>
      <c r="L48" s="352">
        <v>24286</v>
      </c>
      <c r="M48" s="352">
        <v>9.6</v>
      </c>
      <c r="O48" s="352">
        <v>140.648</v>
      </c>
      <c r="R48" s="352">
        <v>133.93799999999999</v>
      </c>
      <c r="S48" s="352" t="s">
        <v>645</v>
      </c>
      <c r="T48" s="352">
        <v>0</v>
      </c>
      <c r="U48" s="352" t="s">
        <v>646</v>
      </c>
      <c r="V48" s="352" t="s">
        <v>3398</v>
      </c>
      <c r="X48" s="352" t="s">
        <v>3400</v>
      </c>
      <c r="Y48" s="352">
        <v>1</v>
      </c>
      <c r="Z48" s="352">
        <v>29.7</v>
      </c>
      <c r="AA48" s="352">
        <v>92.8</v>
      </c>
      <c r="AB48" s="352">
        <v>63.1</v>
      </c>
      <c r="AF48" s="352">
        <v>6.7110000000000003</v>
      </c>
      <c r="AJ48" s="352">
        <v>4850</v>
      </c>
      <c r="AR48" s="352" t="s">
        <v>3116</v>
      </c>
      <c r="AS48" s="352" t="s">
        <v>3452</v>
      </c>
      <c r="AT48" s="352">
        <v>1</v>
      </c>
      <c r="AW48" s="352">
        <v>5.0101820999999997</v>
      </c>
      <c r="AX48" s="352" t="s">
        <v>3453</v>
      </c>
    </row>
    <row r="49" spans="1:50">
      <c r="A49" s="352" t="s">
        <v>571</v>
      </c>
      <c r="B49" s="352" t="s">
        <v>3388</v>
      </c>
      <c r="C49" s="352">
        <v>12</v>
      </c>
      <c r="D49" s="352" t="s">
        <v>212</v>
      </c>
      <c r="E49" s="352" t="s">
        <v>25</v>
      </c>
      <c r="F49" s="352">
        <v>1.0249999999999999</v>
      </c>
      <c r="G49" s="352" t="s">
        <v>764</v>
      </c>
      <c r="L49" s="352">
        <v>3614</v>
      </c>
      <c r="M49" s="352">
        <v>10.803000000000001</v>
      </c>
      <c r="O49" s="352">
        <v>6.1470000000000002</v>
      </c>
      <c r="R49" s="352">
        <v>5.8540000000000001</v>
      </c>
      <c r="S49" s="352" t="s">
        <v>645</v>
      </c>
      <c r="T49" s="352">
        <v>0</v>
      </c>
      <c r="U49" s="352" t="s">
        <v>646</v>
      </c>
      <c r="V49" s="352" t="s">
        <v>3398</v>
      </c>
      <c r="X49" s="352" t="s">
        <v>3400</v>
      </c>
      <c r="Y49" s="352">
        <v>2</v>
      </c>
      <c r="Z49" s="352">
        <v>231.2</v>
      </c>
      <c r="AA49" s="352">
        <v>262.3</v>
      </c>
      <c r="AB49" s="352">
        <v>31.1</v>
      </c>
      <c r="AF49" s="352">
        <v>0.29399999999999998</v>
      </c>
      <c r="AJ49" s="352">
        <v>724</v>
      </c>
      <c r="AR49" s="352" t="s">
        <v>1881</v>
      </c>
      <c r="AS49" s="352" t="s">
        <v>3380</v>
      </c>
      <c r="AT49" s="352">
        <v>0</v>
      </c>
      <c r="AW49" s="352">
        <v>5.0156593999999997</v>
      </c>
      <c r="AX49" s="352" t="s">
        <v>3453</v>
      </c>
    </row>
    <row r="50" spans="1:50">
      <c r="A50" s="352" t="s">
        <v>572</v>
      </c>
      <c r="B50" s="352" t="s">
        <v>3388</v>
      </c>
      <c r="C50" s="352">
        <v>12</v>
      </c>
      <c r="D50" s="352" t="s">
        <v>212</v>
      </c>
      <c r="E50" s="352" t="s">
        <v>25</v>
      </c>
      <c r="F50" s="352">
        <v>1.0249999999999999</v>
      </c>
      <c r="L50" s="352">
        <v>24084</v>
      </c>
      <c r="M50" s="352">
        <v>9.6999999999999993</v>
      </c>
      <c r="O50" s="352">
        <v>137.16399999999999</v>
      </c>
      <c r="R50" s="352">
        <v>130.619</v>
      </c>
      <c r="S50" s="352" t="s">
        <v>645</v>
      </c>
      <c r="T50" s="352">
        <v>0</v>
      </c>
      <c r="U50" s="352" t="s">
        <v>646</v>
      </c>
      <c r="V50" s="352" t="s">
        <v>3398</v>
      </c>
      <c r="X50" s="352" t="s">
        <v>3400</v>
      </c>
      <c r="Y50" s="352">
        <v>3</v>
      </c>
      <c r="Z50" s="352">
        <v>413</v>
      </c>
      <c r="AA50" s="352">
        <v>473.2</v>
      </c>
      <c r="AB50" s="352">
        <v>60.2</v>
      </c>
      <c r="AF50" s="352">
        <v>6.5449999999999999</v>
      </c>
      <c r="AJ50" s="352">
        <v>4808</v>
      </c>
      <c r="AR50" s="352" t="s">
        <v>664</v>
      </c>
      <c r="AS50" s="352" t="s">
        <v>3454</v>
      </c>
      <c r="AT50" s="352">
        <v>0</v>
      </c>
      <c r="AW50" s="352">
        <v>5.0106364000000001</v>
      </c>
      <c r="AX50" s="352" t="s">
        <v>3453</v>
      </c>
    </row>
    <row r="51" spans="1:50">
      <c r="A51" s="352" t="s">
        <v>769</v>
      </c>
      <c r="B51" s="352" t="s">
        <v>3388</v>
      </c>
      <c r="C51" s="352">
        <v>13</v>
      </c>
      <c r="D51" s="352" t="s">
        <v>213</v>
      </c>
      <c r="E51" s="352" t="s">
        <v>25</v>
      </c>
      <c r="F51" s="352">
        <v>1.1279999999999999</v>
      </c>
      <c r="H51" s="352">
        <v>11063</v>
      </c>
      <c r="I51" s="352">
        <v>0.39900000000000002</v>
      </c>
      <c r="O51" s="352">
        <v>202.114</v>
      </c>
      <c r="P51" s="352">
        <v>200.60499999999999</v>
      </c>
      <c r="S51" s="352" t="s">
        <v>619</v>
      </c>
      <c r="T51" s="352">
        <v>0</v>
      </c>
      <c r="U51" s="352" t="s">
        <v>620</v>
      </c>
      <c r="V51" s="352" t="s">
        <v>3390</v>
      </c>
      <c r="X51" s="352" t="s">
        <v>3390</v>
      </c>
      <c r="Y51" s="352">
        <v>1</v>
      </c>
      <c r="Z51" s="352">
        <v>13.2</v>
      </c>
      <c r="AA51" s="352">
        <v>39</v>
      </c>
      <c r="AB51" s="352">
        <v>25.8</v>
      </c>
      <c r="AC51" s="352">
        <v>1.5089999999999999</v>
      </c>
      <c r="AG51" s="352">
        <v>7563</v>
      </c>
      <c r="AK51" s="352" t="s">
        <v>1926</v>
      </c>
      <c r="AL51" s="352" t="s">
        <v>1160</v>
      </c>
      <c r="AM51" s="352" t="s">
        <v>3455</v>
      </c>
      <c r="AN51" s="352">
        <v>5144</v>
      </c>
      <c r="AT51" s="352">
        <v>0</v>
      </c>
      <c r="AU51" s="352">
        <v>0.68395810000000001</v>
      </c>
      <c r="AX51" s="352" t="s">
        <v>3456</v>
      </c>
    </row>
    <row r="52" spans="1:50">
      <c r="A52" s="352" t="s">
        <v>773</v>
      </c>
      <c r="B52" s="352" t="s">
        <v>3388</v>
      </c>
      <c r="C52" s="352">
        <v>13</v>
      </c>
      <c r="D52" s="352" t="s">
        <v>213</v>
      </c>
      <c r="E52" s="352" t="s">
        <v>25</v>
      </c>
      <c r="F52" s="352">
        <v>1.1279999999999999</v>
      </c>
      <c r="H52" s="352">
        <v>11056</v>
      </c>
      <c r="I52" s="352">
        <v>0</v>
      </c>
      <c r="O52" s="352">
        <v>202.876</v>
      </c>
      <c r="P52" s="352">
        <v>201.36099999999999</v>
      </c>
      <c r="S52" s="352" t="s">
        <v>619</v>
      </c>
      <c r="T52" s="352">
        <v>0</v>
      </c>
      <c r="U52" s="352" t="s">
        <v>620</v>
      </c>
      <c r="V52" s="352" t="s">
        <v>3390</v>
      </c>
      <c r="X52" s="352" t="s">
        <v>3390</v>
      </c>
      <c r="Y52" s="352">
        <v>2</v>
      </c>
      <c r="Z52" s="352">
        <v>53.5</v>
      </c>
      <c r="AA52" s="352">
        <v>78.599999999999994</v>
      </c>
      <c r="AB52" s="352">
        <v>25.2</v>
      </c>
      <c r="AC52" s="352">
        <v>1.514</v>
      </c>
      <c r="AG52" s="352">
        <v>7556</v>
      </c>
      <c r="AK52" s="352" t="s">
        <v>1086</v>
      </c>
      <c r="AL52" s="352" t="s">
        <v>1641</v>
      </c>
      <c r="AM52" s="352" t="s">
        <v>3457</v>
      </c>
      <c r="AN52" s="352">
        <v>4980</v>
      </c>
      <c r="AT52" s="352">
        <v>1</v>
      </c>
      <c r="AU52" s="352">
        <v>0.6836854</v>
      </c>
      <c r="AX52" s="352" t="s">
        <v>3456</v>
      </c>
    </row>
    <row r="53" spans="1:50">
      <c r="A53" s="352" t="s">
        <v>775</v>
      </c>
      <c r="B53" s="352" t="s">
        <v>3388</v>
      </c>
      <c r="C53" s="352">
        <v>13</v>
      </c>
      <c r="D53" s="352" t="s">
        <v>213</v>
      </c>
      <c r="E53" s="352" t="s">
        <v>25</v>
      </c>
      <c r="F53" s="352">
        <v>1.1279999999999999</v>
      </c>
      <c r="G53" s="352" t="s">
        <v>630</v>
      </c>
      <c r="H53" s="352">
        <v>5936</v>
      </c>
      <c r="I53" s="352">
        <v>7.3769999999999998</v>
      </c>
      <c r="N53" s="352">
        <v>18.710219200000001</v>
      </c>
      <c r="O53" s="352">
        <v>123.602</v>
      </c>
      <c r="P53" s="352">
        <v>122.672</v>
      </c>
      <c r="S53" s="352" t="s">
        <v>619</v>
      </c>
      <c r="T53" s="352">
        <v>0</v>
      </c>
      <c r="U53" s="352" t="s">
        <v>620</v>
      </c>
      <c r="V53" s="352" t="s">
        <v>3390</v>
      </c>
      <c r="X53" s="352" t="s">
        <v>3390</v>
      </c>
      <c r="Y53" s="352">
        <v>3</v>
      </c>
      <c r="Z53" s="352">
        <v>81.099999999999994</v>
      </c>
      <c r="AA53" s="352">
        <v>162.9</v>
      </c>
      <c r="AB53" s="352">
        <v>81.8</v>
      </c>
      <c r="AC53" s="352">
        <v>0.92900000000000005</v>
      </c>
      <c r="AG53" s="352">
        <v>4089</v>
      </c>
      <c r="AK53" s="352" t="s">
        <v>743</v>
      </c>
      <c r="AL53" s="352" t="s">
        <v>3049</v>
      </c>
      <c r="AM53" s="352" t="s">
        <v>3458</v>
      </c>
      <c r="AN53" s="352">
        <v>20660</v>
      </c>
      <c r="AT53" s="352">
        <v>0</v>
      </c>
      <c r="AU53" s="352">
        <v>0.68872900000000004</v>
      </c>
      <c r="AX53" s="352" t="s">
        <v>3456</v>
      </c>
    </row>
    <row r="54" spans="1:50">
      <c r="A54" s="352" t="s">
        <v>779</v>
      </c>
      <c r="B54" s="352" t="s">
        <v>3388</v>
      </c>
      <c r="C54" s="352">
        <v>13</v>
      </c>
      <c r="D54" s="352" t="s">
        <v>213</v>
      </c>
      <c r="E54" s="352" t="s">
        <v>25</v>
      </c>
      <c r="F54" s="352">
        <v>1.1279999999999999</v>
      </c>
      <c r="G54" s="352" t="s">
        <v>634</v>
      </c>
      <c r="J54" s="352">
        <v>10445</v>
      </c>
      <c r="K54" s="352">
        <v>9.8070000000000004</v>
      </c>
      <c r="N54" s="352">
        <v>92.902829499999996</v>
      </c>
      <c r="O54" s="352">
        <v>327.61399999999998</v>
      </c>
      <c r="Q54" s="352">
        <v>322.40600000000001</v>
      </c>
      <c r="S54" s="352" t="s">
        <v>635</v>
      </c>
      <c r="T54" s="352">
        <v>89</v>
      </c>
      <c r="U54" s="352" t="s">
        <v>620</v>
      </c>
      <c r="V54" s="352" t="s">
        <v>3390</v>
      </c>
      <c r="X54" s="352" t="s">
        <v>3390</v>
      </c>
      <c r="Y54" s="352">
        <v>4</v>
      </c>
      <c r="Z54" s="352">
        <v>196.9</v>
      </c>
      <c r="AA54" s="352">
        <v>300.7</v>
      </c>
      <c r="AB54" s="352">
        <v>103.8</v>
      </c>
      <c r="AD54" s="352">
        <v>3.851</v>
      </c>
      <c r="AE54" s="352">
        <v>1.357</v>
      </c>
      <c r="AH54" s="352">
        <v>12688</v>
      </c>
      <c r="AI54" s="352">
        <v>14671</v>
      </c>
      <c r="AO54" s="352" t="s">
        <v>973</v>
      </c>
      <c r="AP54" s="352" t="s">
        <v>1427</v>
      </c>
      <c r="AQ54" s="352" t="s">
        <v>3459</v>
      </c>
      <c r="AT54" s="352">
        <v>0</v>
      </c>
      <c r="AV54" s="352">
        <v>1.1944764000000001</v>
      </c>
      <c r="AX54" s="352" t="s">
        <v>3456</v>
      </c>
    </row>
    <row r="55" spans="1:50">
      <c r="A55" s="352" t="s">
        <v>782</v>
      </c>
      <c r="B55" s="352" t="s">
        <v>3388</v>
      </c>
      <c r="C55" s="352">
        <v>13</v>
      </c>
      <c r="D55" s="352" t="s">
        <v>213</v>
      </c>
      <c r="E55" s="352" t="s">
        <v>25</v>
      </c>
      <c r="F55" s="352">
        <v>1.1279999999999999</v>
      </c>
      <c r="J55" s="352">
        <v>6770</v>
      </c>
      <c r="K55" s="352">
        <v>-11.077</v>
      </c>
      <c r="O55" s="352">
        <v>192.607</v>
      </c>
      <c r="Q55" s="352">
        <v>189.59800000000001</v>
      </c>
      <c r="S55" s="352" t="s">
        <v>635</v>
      </c>
      <c r="T55" s="352">
        <v>89</v>
      </c>
      <c r="U55" s="352" t="s">
        <v>620</v>
      </c>
      <c r="V55" s="352" t="s">
        <v>3390</v>
      </c>
      <c r="X55" s="352" t="s">
        <v>3390</v>
      </c>
      <c r="Y55" s="352">
        <v>5</v>
      </c>
      <c r="Z55" s="352">
        <v>438.4</v>
      </c>
      <c r="AA55" s="352">
        <v>473.6</v>
      </c>
      <c r="AB55" s="352">
        <v>35.200000000000003</v>
      </c>
      <c r="AD55" s="352">
        <v>2.2200000000000002</v>
      </c>
      <c r="AE55" s="352">
        <v>0.78900000000000003</v>
      </c>
      <c r="AH55" s="352">
        <v>7925</v>
      </c>
      <c r="AI55" s="352">
        <v>9389</v>
      </c>
      <c r="AO55" s="352" t="s">
        <v>738</v>
      </c>
      <c r="AP55" s="352" t="s">
        <v>3354</v>
      </c>
      <c r="AQ55" s="352" t="s">
        <v>1615</v>
      </c>
      <c r="AT55" s="352">
        <v>0</v>
      </c>
      <c r="AV55" s="352">
        <v>1.1709936999999999</v>
      </c>
      <c r="AX55" s="352" t="s">
        <v>3456</v>
      </c>
    </row>
    <row r="56" spans="1:50">
      <c r="A56" s="352" t="s">
        <v>785</v>
      </c>
      <c r="B56" s="352" t="s">
        <v>3388</v>
      </c>
      <c r="C56" s="352">
        <v>13</v>
      </c>
      <c r="D56" s="352" t="s">
        <v>213</v>
      </c>
      <c r="E56" s="352" t="s">
        <v>25</v>
      </c>
      <c r="F56" s="352">
        <v>1.1279999999999999</v>
      </c>
      <c r="J56" s="352">
        <v>6762</v>
      </c>
      <c r="K56" s="352">
        <v>-11.5</v>
      </c>
      <c r="O56" s="352">
        <v>193.13200000000001</v>
      </c>
      <c r="Q56" s="352">
        <v>190.11600000000001</v>
      </c>
      <c r="S56" s="352" t="s">
        <v>635</v>
      </c>
      <c r="T56" s="352">
        <v>89</v>
      </c>
      <c r="U56" s="352" t="s">
        <v>620</v>
      </c>
      <c r="V56" s="352" t="s">
        <v>3390</v>
      </c>
      <c r="X56" s="352" t="s">
        <v>3390</v>
      </c>
      <c r="Y56" s="352">
        <v>6</v>
      </c>
      <c r="Z56" s="352">
        <v>488.1</v>
      </c>
      <c r="AA56" s="352">
        <v>523.29999999999995</v>
      </c>
      <c r="AB56" s="352">
        <v>35.200000000000003</v>
      </c>
      <c r="AD56" s="352">
        <v>2.2250000000000001</v>
      </c>
      <c r="AE56" s="352">
        <v>0.79100000000000004</v>
      </c>
      <c r="AH56" s="352">
        <v>7914</v>
      </c>
      <c r="AI56" s="352">
        <v>9374</v>
      </c>
      <c r="AO56" s="352" t="s">
        <v>738</v>
      </c>
      <c r="AP56" s="352" t="s">
        <v>3354</v>
      </c>
      <c r="AQ56" s="352" t="s">
        <v>1464</v>
      </c>
      <c r="AT56" s="352">
        <v>1</v>
      </c>
      <c r="AV56" s="352">
        <v>1.1705029</v>
      </c>
      <c r="AX56" s="352" t="s">
        <v>3456</v>
      </c>
    </row>
    <row r="57" spans="1:50">
      <c r="A57" s="352" t="s">
        <v>787</v>
      </c>
      <c r="B57" s="352" t="s">
        <v>3388</v>
      </c>
      <c r="C57" s="352">
        <v>14</v>
      </c>
      <c r="D57" s="352" t="s">
        <v>213</v>
      </c>
      <c r="E57" s="352" t="s">
        <v>25</v>
      </c>
      <c r="F57" s="352">
        <v>1.1279999999999999</v>
      </c>
      <c r="L57" s="352">
        <v>24312</v>
      </c>
      <c r="M57" s="352">
        <v>9.6</v>
      </c>
      <c r="O57" s="352">
        <v>141.089</v>
      </c>
      <c r="R57" s="352">
        <v>134.35499999999999</v>
      </c>
      <c r="S57" s="352" t="s">
        <v>645</v>
      </c>
      <c r="T57" s="352">
        <v>0</v>
      </c>
      <c r="U57" s="352" t="s">
        <v>646</v>
      </c>
      <c r="V57" s="352" t="s">
        <v>3443</v>
      </c>
      <c r="X57" s="352" t="s">
        <v>3444</v>
      </c>
      <c r="Y57" s="352">
        <v>1</v>
      </c>
      <c r="Z57" s="352">
        <v>29.7</v>
      </c>
      <c r="AA57" s="352">
        <v>92.6</v>
      </c>
      <c r="AB57" s="352">
        <v>62.9</v>
      </c>
      <c r="AF57" s="352">
        <v>6.734</v>
      </c>
      <c r="AJ57" s="352">
        <v>4853</v>
      </c>
      <c r="AR57" s="352" t="s">
        <v>1096</v>
      </c>
      <c r="AS57" s="352" t="s">
        <v>3460</v>
      </c>
      <c r="AT57" s="352">
        <v>1</v>
      </c>
      <c r="AW57" s="352">
        <v>5.0118977999999998</v>
      </c>
      <c r="AX57" s="352" t="s">
        <v>3461</v>
      </c>
    </row>
    <row r="58" spans="1:50">
      <c r="A58" s="352" t="s">
        <v>791</v>
      </c>
      <c r="B58" s="352" t="s">
        <v>3388</v>
      </c>
      <c r="C58" s="352">
        <v>14</v>
      </c>
      <c r="D58" s="352" t="s">
        <v>213</v>
      </c>
      <c r="E58" s="352" t="s">
        <v>25</v>
      </c>
      <c r="F58" s="352">
        <v>1.1279999999999999</v>
      </c>
      <c r="G58" s="352" t="s">
        <v>764</v>
      </c>
      <c r="L58" s="352">
        <v>4409</v>
      </c>
      <c r="M58" s="352">
        <v>10.622999999999999</v>
      </c>
      <c r="O58" s="352">
        <v>7.1420000000000003</v>
      </c>
      <c r="R58" s="352">
        <v>6.8010000000000002</v>
      </c>
      <c r="S58" s="352" t="s">
        <v>645</v>
      </c>
      <c r="T58" s="352">
        <v>0</v>
      </c>
      <c r="U58" s="352" t="s">
        <v>646</v>
      </c>
      <c r="V58" s="352" t="s">
        <v>3443</v>
      </c>
      <c r="X58" s="352" t="s">
        <v>3444</v>
      </c>
      <c r="Y58" s="352">
        <v>2</v>
      </c>
      <c r="Z58" s="352">
        <v>230.5</v>
      </c>
      <c r="AA58" s="352">
        <v>262.10000000000002</v>
      </c>
      <c r="AB58" s="352">
        <v>31.6</v>
      </c>
      <c r="AF58" s="352">
        <v>0.34100000000000003</v>
      </c>
      <c r="AJ58" s="352">
        <v>883</v>
      </c>
      <c r="AR58" s="352" t="s">
        <v>1961</v>
      </c>
      <c r="AS58" s="352" t="s">
        <v>3462</v>
      </c>
      <c r="AT58" s="352">
        <v>0</v>
      </c>
      <c r="AW58" s="352">
        <v>5.016559</v>
      </c>
      <c r="AX58" s="352" t="s">
        <v>3461</v>
      </c>
    </row>
    <row r="59" spans="1:50">
      <c r="A59" s="352" t="s">
        <v>794</v>
      </c>
      <c r="B59" s="352" t="s">
        <v>3388</v>
      </c>
      <c r="C59" s="352">
        <v>14</v>
      </c>
      <c r="D59" s="352" t="s">
        <v>213</v>
      </c>
      <c r="E59" s="352" t="s">
        <v>25</v>
      </c>
      <c r="F59" s="352">
        <v>1.1279999999999999</v>
      </c>
      <c r="L59" s="352">
        <v>24178</v>
      </c>
      <c r="M59" s="352">
        <v>9.6940000000000008</v>
      </c>
      <c r="O59" s="352">
        <v>137.80199999999999</v>
      </c>
      <c r="R59" s="352">
        <v>131.22399999999999</v>
      </c>
      <c r="S59" s="352" t="s">
        <v>645</v>
      </c>
      <c r="T59" s="352">
        <v>0</v>
      </c>
      <c r="U59" s="352" t="s">
        <v>646</v>
      </c>
      <c r="V59" s="352" t="s">
        <v>3443</v>
      </c>
      <c r="X59" s="352" t="s">
        <v>3444</v>
      </c>
      <c r="Y59" s="352">
        <v>3</v>
      </c>
      <c r="Z59" s="352">
        <v>413</v>
      </c>
      <c r="AA59" s="352">
        <v>473.2</v>
      </c>
      <c r="AB59" s="352">
        <v>60.2</v>
      </c>
      <c r="AF59" s="352">
        <v>6.577</v>
      </c>
      <c r="AJ59" s="352">
        <v>4826</v>
      </c>
      <c r="AR59" s="352" t="s">
        <v>1490</v>
      </c>
      <c r="AS59" s="352" t="s">
        <v>3463</v>
      </c>
      <c r="AT59" s="352">
        <v>0</v>
      </c>
      <c r="AW59" s="352">
        <v>5.0123253999999999</v>
      </c>
      <c r="AX59" s="352" t="s">
        <v>3461</v>
      </c>
    </row>
    <row r="60" spans="1:50">
      <c r="A60" s="352" t="s">
        <v>797</v>
      </c>
      <c r="B60" s="352" t="s">
        <v>3388</v>
      </c>
      <c r="C60" s="352">
        <v>15</v>
      </c>
      <c r="D60" s="352" t="s">
        <v>208</v>
      </c>
      <c r="E60" s="352" t="s">
        <v>512</v>
      </c>
      <c r="F60" s="352">
        <v>0.83199999999999996</v>
      </c>
      <c r="H60" s="352">
        <v>11084</v>
      </c>
      <c r="I60" s="352">
        <v>0.40600000000000003</v>
      </c>
      <c r="O60" s="352">
        <v>202.96100000000001</v>
      </c>
      <c r="P60" s="352">
        <v>201.446</v>
      </c>
      <c r="S60" s="352" t="s">
        <v>619</v>
      </c>
      <c r="T60" s="352">
        <v>0</v>
      </c>
      <c r="U60" s="352" t="s">
        <v>620</v>
      </c>
      <c r="V60" s="352" t="s">
        <v>3390</v>
      </c>
      <c r="X60" s="352" t="s">
        <v>3390</v>
      </c>
      <c r="Y60" s="352">
        <v>1</v>
      </c>
      <c r="Z60" s="352">
        <v>13.2</v>
      </c>
      <c r="AA60" s="352">
        <v>39</v>
      </c>
      <c r="AB60" s="352">
        <v>25.8</v>
      </c>
      <c r="AC60" s="352">
        <v>1.5149999999999999</v>
      </c>
      <c r="AG60" s="352">
        <v>7578</v>
      </c>
      <c r="AK60" s="352" t="s">
        <v>3397</v>
      </c>
      <c r="AL60" s="352" t="s">
        <v>1318</v>
      </c>
      <c r="AM60" s="352" t="s">
        <v>3464</v>
      </c>
      <c r="AN60" s="352">
        <v>5211</v>
      </c>
      <c r="AT60" s="352">
        <v>0</v>
      </c>
      <c r="AU60" s="352">
        <v>0.68391599999999997</v>
      </c>
      <c r="AX60" s="352" t="s">
        <v>3465</v>
      </c>
    </row>
    <row r="61" spans="1:50">
      <c r="A61" s="352" t="s">
        <v>800</v>
      </c>
      <c r="B61" s="352" t="s">
        <v>3388</v>
      </c>
      <c r="C61" s="352">
        <v>15</v>
      </c>
      <c r="D61" s="352" t="s">
        <v>208</v>
      </c>
      <c r="E61" s="352" t="s">
        <v>512</v>
      </c>
      <c r="F61" s="352">
        <v>0.83199999999999996</v>
      </c>
      <c r="H61" s="352">
        <v>11091</v>
      </c>
      <c r="I61" s="352">
        <v>0</v>
      </c>
      <c r="O61" s="352">
        <v>203.27199999999999</v>
      </c>
      <c r="P61" s="352">
        <v>201.755</v>
      </c>
      <c r="S61" s="352" t="s">
        <v>619</v>
      </c>
      <c r="T61" s="352">
        <v>0</v>
      </c>
      <c r="U61" s="352" t="s">
        <v>620</v>
      </c>
      <c r="V61" s="352" t="s">
        <v>3390</v>
      </c>
      <c r="X61" s="352" t="s">
        <v>3390</v>
      </c>
      <c r="Y61" s="352">
        <v>2</v>
      </c>
      <c r="Z61" s="352">
        <v>53.5</v>
      </c>
      <c r="AA61" s="352">
        <v>78.599999999999994</v>
      </c>
      <c r="AB61" s="352">
        <v>25.2</v>
      </c>
      <c r="AC61" s="352">
        <v>1.5169999999999999</v>
      </c>
      <c r="AG61" s="352">
        <v>7578</v>
      </c>
      <c r="AK61" s="352" t="s">
        <v>3110</v>
      </c>
      <c r="AL61" s="352" t="s">
        <v>2779</v>
      </c>
      <c r="AM61" s="352" t="s">
        <v>3466</v>
      </c>
      <c r="AN61" s="352">
        <v>5039</v>
      </c>
      <c r="AT61" s="352">
        <v>1</v>
      </c>
      <c r="AU61" s="352">
        <v>0.68363850000000004</v>
      </c>
      <c r="AX61" s="352" t="s">
        <v>3465</v>
      </c>
    </row>
    <row r="62" spans="1:50">
      <c r="A62" s="352" t="s">
        <v>802</v>
      </c>
      <c r="B62" s="352" t="s">
        <v>3388</v>
      </c>
      <c r="C62" s="352">
        <v>15</v>
      </c>
      <c r="D62" s="352" t="s">
        <v>208</v>
      </c>
      <c r="E62" s="352" t="s">
        <v>512</v>
      </c>
      <c r="F62" s="352">
        <v>0.83199999999999996</v>
      </c>
      <c r="G62" s="352" t="s">
        <v>630</v>
      </c>
      <c r="H62" s="352">
        <v>3099</v>
      </c>
      <c r="I62" s="352">
        <v>28.32</v>
      </c>
      <c r="N62" s="352">
        <v>13.020393</v>
      </c>
      <c r="O62" s="352">
        <v>63.442999999999998</v>
      </c>
      <c r="P62" s="352">
        <v>62.956000000000003</v>
      </c>
      <c r="S62" s="352" t="s">
        <v>619</v>
      </c>
      <c r="T62" s="352">
        <v>0</v>
      </c>
      <c r="U62" s="352" t="s">
        <v>620</v>
      </c>
      <c r="V62" s="352" t="s">
        <v>3390</v>
      </c>
      <c r="X62" s="352" t="s">
        <v>3390</v>
      </c>
      <c r="Y62" s="352">
        <v>3</v>
      </c>
      <c r="Z62" s="352">
        <v>82.4</v>
      </c>
      <c r="AA62" s="352">
        <v>156.6</v>
      </c>
      <c r="AB62" s="352">
        <v>74.2</v>
      </c>
      <c r="AC62" s="352">
        <v>0.48699999999999999</v>
      </c>
      <c r="AG62" s="352">
        <v>2182</v>
      </c>
      <c r="AK62" s="352" t="s">
        <v>3063</v>
      </c>
      <c r="AL62" s="352" t="s">
        <v>1494</v>
      </c>
      <c r="AM62" s="352" t="s">
        <v>3467</v>
      </c>
      <c r="AN62" s="352">
        <v>18811</v>
      </c>
      <c r="AT62" s="352">
        <v>0</v>
      </c>
      <c r="AU62" s="352">
        <v>0.70299920000000005</v>
      </c>
      <c r="AX62" s="352" t="s">
        <v>3465</v>
      </c>
    </row>
    <row r="63" spans="1:50">
      <c r="A63" s="352" t="s">
        <v>804</v>
      </c>
      <c r="B63" s="352" t="s">
        <v>3388</v>
      </c>
      <c r="C63" s="352">
        <v>15</v>
      </c>
      <c r="D63" s="352" t="s">
        <v>208</v>
      </c>
      <c r="E63" s="352" t="s">
        <v>512</v>
      </c>
      <c r="F63" s="352">
        <v>0.83199999999999996</v>
      </c>
      <c r="G63" s="352" t="s">
        <v>634</v>
      </c>
      <c r="J63" s="352">
        <v>7263</v>
      </c>
      <c r="K63" s="352">
        <v>62.991</v>
      </c>
      <c r="N63" s="352">
        <v>80.768980200000001</v>
      </c>
      <c r="O63" s="352">
        <v>210.084</v>
      </c>
      <c r="Q63" s="352">
        <v>206.624</v>
      </c>
      <c r="S63" s="352" t="s">
        <v>635</v>
      </c>
      <c r="T63" s="352">
        <v>89</v>
      </c>
      <c r="U63" s="352" t="s">
        <v>620</v>
      </c>
      <c r="V63" s="352" t="s">
        <v>3390</v>
      </c>
      <c r="X63" s="352" t="s">
        <v>3390</v>
      </c>
      <c r="Y63" s="352">
        <v>4</v>
      </c>
      <c r="Z63" s="352">
        <v>200</v>
      </c>
      <c r="AA63" s="352">
        <v>294.39999999999998</v>
      </c>
      <c r="AB63" s="352">
        <v>94.4</v>
      </c>
      <c r="AD63" s="352">
        <v>2.59</v>
      </c>
      <c r="AE63" s="352">
        <v>0.87</v>
      </c>
      <c r="AH63" s="352">
        <v>9218</v>
      </c>
      <c r="AI63" s="352">
        <v>10206</v>
      </c>
      <c r="AO63" s="352" t="s">
        <v>666</v>
      </c>
      <c r="AP63" s="352" t="s">
        <v>809</v>
      </c>
      <c r="AQ63" s="352" t="s">
        <v>3229</v>
      </c>
      <c r="AT63" s="352">
        <v>0</v>
      </c>
      <c r="AV63" s="352">
        <v>1.2533467</v>
      </c>
      <c r="AX63" s="352" t="s">
        <v>3465</v>
      </c>
    </row>
    <row r="64" spans="1:50">
      <c r="A64" s="352" t="s">
        <v>807</v>
      </c>
      <c r="B64" s="352" t="s">
        <v>3388</v>
      </c>
      <c r="C64" s="352">
        <v>15</v>
      </c>
      <c r="D64" s="352" t="s">
        <v>208</v>
      </c>
      <c r="E64" s="352" t="s">
        <v>512</v>
      </c>
      <c r="F64" s="352">
        <v>0.83199999999999996</v>
      </c>
      <c r="J64" s="352">
        <v>6751</v>
      </c>
      <c r="K64" s="352">
        <v>-10.977</v>
      </c>
      <c r="O64" s="352">
        <v>192.45699999999999</v>
      </c>
      <c r="Q64" s="352">
        <v>189.44900000000001</v>
      </c>
      <c r="S64" s="352" t="s">
        <v>635</v>
      </c>
      <c r="T64" s="352">
        <v>89</v>
      </c>
      <c r="U64" s="352" t="s">
        <v>620</v>
      </c>
      <c r="V64" s="352" t="s">
        <v>3390</v>
      </c>
      <c r="X64" s="352" t="s">
        <v>3390</v>
      </c>
      <c r="Y64" s="352">
        <v>5</v>
      </c>
      <c r="Z64" s="352">
        <v>438.4</v>
      </c>
      <c r="AA64" s="352">
        <v>473.6</v>
      </c>
      <c r="AB64" s="352">
        <v>35.200000000000003</v>
      </c>
      <c r="AD64" s="352">
        <v>2.2189999999999999</v>
      </c>
      <c r="AE64" s="352">
        <v>0.78900000000000003</v>
      </c>
      <c r="AH64" s="352">
        <v>7904</v>
      </c>
      <c r="AI64" s="352">
        <v>9364</v>
      </c>
      <c r="AO64" s="352" t="s">
        <v>717</v>
      </c>
      <c r="AP64" s="352" t="s">
        <v>759</v>
      </c>
      <c r="AQ64" s="352" t="s">
        <v>2590</v>
      </c>
      <c r="AT64" s="352">
        <v>0</v>
      </c>
      <c r="AV64" s="352">
        <v>1.1712916</v>
      </c>
      <c r="AX64" s="352" t="s">
        <v>3465</v>
      </c>
    </row>
    <row r="65" spans="1:50">
      <c r="A65" s="352" t="s">
        <v>808</v>
      </c>
      <c r="B65" s="352" t="s">
        <v>3388</v>
      </c>
      <c r="C65" s="352">
        <v>15</v>
      </c>
      <c r="D65" s="352" t="s">
        <v>208</v>
      </c>
      <c r="E65" s="352" t="s">
        <v>512</v>
      </c>
      <c r="F65" s="352">
        <v>0.83199999999999996</v>
      </c>
      <c r="J65" s="352">
        <v>6752</v>
      </c>
      <c r="K65" s="352">
        <v>-11.5</v>
      </c>
      <c r="O65" s="352">
        <v>192.99100000000001</v>
      </c>
      <c r="Q65" s="352">
        <v>189.976</v>
      </c>
      <c r="S65" s="352" t="s">
        <v>635</v>
      </c>
      <c r="T65" s="352">
        <v>89</v>
      </c>
      <c r="U65" s="352" t="s">
        <v>620</v>
      </c>
      <c r="V65" s="352" t="s">
        <v>3390</v>
      </c>
      <c r="X65" s="352" t="s">
        <v>3390</v>
      </c>
      <c r="Y65" s="352">
        <v>6</v>
      </c>
      <c r="Z65" s="352">
        <v>488.1</v>
      </c>
      <c r="AA65" s="352">
        <v>523.29999999999995</v>
      </c>
      <c r="AB65" s="352">
        <v>35.200000000000003</v>
      </c>
      <c r="AD65" s="352">
        <v>2.2240000000000002</v>
      </c>
      <c r="AE65" s="352">
        <v>0.79</v>
      </c>
      <c r="AH65" s="352">
        <v>7904</v>
      </c>
      <c r="AI65" s="352">
        <v>9362</v>
      </c>
      <c r="AO65" s="352" t="s">
        <v>669</v>
      </c>
      <c r="AP65" s="352" t="s">
        <v>1943</v>
      </c>
      <c r="AQ65" s="352" t="s">
        <v>1622</v>
      </c>
      <c r="AT65" s="352">
        <v>1</v>
      </c>
      <c r="AV65" s="352">
        <v>1.1706854</v>
      </c>
      <c r="AX65" s="352" t="s">
        <v>3465</v>
      </c>
    </row>
    <row r="66" spans="1:50">
      <c r="A66" s="352" t="s">
        <v>811</v>
      </c>
      <c r="B66" s="352" t="s">
        <v>3388</v>
      </c>
      <c r="C66" s="352">
        <v>16</v>
      </c>
      <c r="D66" s="352" t="s">
        <v>208</v>
      </c>
      <c r="E66" s="352" t="s">
        <v>512</v>
      </c>
      <c r="F66" s="352">
        <v>0.83199999999999996</v>
      </c>
      <c r="L66" s="352">
        <v>24251</v>
      </c>
      <c r="M66" s="352">
        <v>9.6</v>
      </c>
      <c r="O66" s="352">
        <v>140.68799999999999</v>
      </c>
      <c r="R66" s="352">
        <v>133.97300000000001</v>
      </c>
      <c r="S66" s="352" t="s">
        <v>645</v>
      </c>
      <c r="T66" s="352">
        <v>0</v>
      </c>
      <c r="U66" s="352" t="s">
        <v>646</v>
      </c>
      <c r="V66" s="352" t="s">
        <v>3443</v>
      </c>
      <c r="X66" s="352" t="s">
        <v>3444</v>
      </c>
      <c r="Y66" s="352">
        <v>1</v>
      </c>
      <c r="Z66" s="352">
        <v>29.7</v>
      </c>
      <c r="AA66" s="352">
        <v>92.4</v>
      </c>
      <c r="AB66" s="352">
        <v>62.7</v>
      </c>
      <c r="AF66" s="352">
        <v>6.7149999999999999</v>
      </c>
      <c r="AJ66" s="352">
        <v>4841</v>
      </c>
      <c r="AR66" s="352" t="s">
        <v>3028</v>
      </c>
      <c r="AS66" s="352" t="s">
        <v>3468</v>
      </c>
      <c r="AT66" s="352">
        <v>1</v>
      </c>
      <c r="AW66" s="352">
        <v>5.0122998000000001</v>
      </c>
      <c r="AX66" s="352" t="s">
        <v>3469</v>
      </c>
    </row>
    <row r="67" spans="1:50">
      <c r="A67" s="352" t="s">
        <v>815</v>
      </c>
      <c r="B67" s="352" t="s">
        <v>3388</v>
      </c>
      <c r="C67" s="352">
        <v>16</v>
      </c>
      <c r="D67" s="352" t="s">
        <v>208</v>
      </c>
      <c r="E67" s="352" t="s">
        <v>512</v>
      </c>
      <c r="F67" s="352">
        <v>0.83199999999999996</v>
      </c>
      <c r="L67" s="352">
        <v>23896</v>
      </c>
      <c r="M67" s="352">
        <v>9.7460000000000004</v>
      </c>
      <c r="O67" s="352">
        <v>135.78899999999999</v>
      </c>
      <c r="R67" s="352">
        <v>129.30699999999999</v>
      </c>
      <c r="S67" s="352" t="s">
        <v>645</v>
      </c>
      <c r="T67" s="352">
        <v>0</v>
      </c>
      <c r="U67" s="352" t="s">
        <v>646</v>
      </c>
      <c r="V67" s="352" t="s">
        <v>3443</v>
      </c>
      <c r="X67" s="352" t="s">
        <v>3444</v>
      </c>
      <c r="Y67" s="352">
        <v>2</v>
      </c>
      <c r="Z67" s="352">
        <v>413</v>
      </c>
      <c r="AA67" s="352">
        <v>472.8</v>
      </c>
      <c r="AB67" s="352">
        <v>59.8</v>
      </c>
      <c r="AF67" s="352">
        <v>6.4820000000000002</v>
      </c>
      <c r="AJ67" s="352">
        <v>4769</v>
      </c>
      <c r="AR67" s="352" t="s">
        <v>1566</v>
      </c>
      <c r="AS67" s="352" t="s">
        <v>922</v>
      </c>
      <c r="AT67" s="352">
        <v>0</v>
      </c>
      <c r="AW67" s="352">
        <v>5.0129653999999997</v>
      </c>
      <c r="AX67" s="352" t="s">
        <v>3469</v>
      </c>
    </row>
    <row r="68" spans="1:50">
      <c r="A68" s="352" t="s">
        <v>818</v>
      </c>
      <c r="B68" s="352" t="s">
        <v>3388</v>
      </c>
      <c r="C68" s="352">
        <v>17</v>
      </c>
      <c r="D68" s="352" t="s">
        <v>209</v>
      </c>
      <c r="E68" s="352" t="s">
        <v>512</v>
      </c>
      <c r="F68" s="352">
        <v>0.77600000000000002</v>
      </c>
      <c r="H68" s="352">
        <v>11071</v>
      </c>
      <c r="I68" s="352">
        <v>0.40799999999999997</v>
      </c>
      <c r="O68" s="352">
        <v>202.41399999999999</v>
      </c>
      <c r="P68" s="352">
        <v>200.90299999999999</v>
      </c>
      <c r="S68" s="352" t="s">
        <v>619</v>
      </c>
      <c r="T68" s="352">
        <v>0</v>
      </c>
      <c r="U68" s="352" t="s">
        <v>620</v>
      </c>
      <c r="V68" s="352" t="s">
        <v>3435</v>
      </c>
      <c r="X68" s="352" t="s">
        <v>3435</v>
      </c>
      <c r="Y68" s="352">
        <v>1</v>
      </c>
      <c r="Z68" s="352">
        <v>13.2</v>
      </c>
      <c r="AA68" s="352">
        <v>39</v>
      </c>
      <c r="AB68" s="352">
        <v>25.8</v>
      </c>
      <c r="AC68" s="352">
        <v>1.5109999999999999</v>
      </c>
      <c r="AG68" s="352">
        <v>7568</v>
      </c>
      <c r="AK68" s="352" t="s">
        <v>2049</v>
      </c>
      <c r="AL68" s="352" t="s">
        <v>1185</v>
      </c>
      <c r="AM68" s="352" t="s">
        <v>3470</v>
      </c>
      <c r="AN68" s="352">
        <v>5188</v>
      </c>
      <c r="AT68" s="352">
        <v>0</v>
      </c>
      <c r="AU68" s="352">
        <v>0.68382109999999996</v>
      </c>
      <c r="AX68" s="352" t="s">
        <v>3471</v>
      </c>
    </row>
    <row r="69" spans="1:50">
      <c r="A69" s="352" t="s">
        <v>821</v>
      </c>
      <c r="B69" s="352" t="s">
        <v>3388</v>
      </c>
      <c r="C69" s="352">
        <v>17</v>
      </c>
      <c r="D69" s="352" t="s">
        <v>209</v>
      </c>
      <c r="E69" s="352" t="s">
        <v>512</v>
      </c>
      <c r="F69" s="352">
        <v>0.77600000000000002</v>
      </c>
      <c r="H69" s="352">
        <v>11074</v>
      </c>
      <c r="I69" s="352">
        <v>0</v>
      </c>
      <c r="O69" s="352">
        <v>203.184</v>
      </c>
      <c r="P69" s="352">
        <v>201.66800000000001</v>
      </c>
      <c r="S69" s="352" t="s">
        <v>619</v>
      </c>
      <c r="T69" s="352">
        <v>0</v>
      </c>
      <c r="U69" s="352" t="s">
        <v>620</v>
      </c>
      <c r="V69" s="352" t="s">
        <v>3435</v>
      </c>
      <c r="X69" s="352" t="s">
        <v>3435</v>
      </c>
      <c r="Y69" s="352">
        <v>2</v>
      </c>
      <c r="Z69" s="352">
        <v>53.5</v>
      </c>
      <c r="AA69" s="352">
        <v>78.599999999999994</v>
      </c>
      <c r="AB69" s="352">
        <v>25.2</v>
      </c>
      <c r="AC69" s="352">
        <v>1.516</v>
      </c>
      <c r="AG69" s="352">
        <v>7567</v>
      </c>
      <c r="AK69" s="352" t="s">
        <v>2032</v>
      </c>
      <c r="AL69" s="352" t="s">
        <v>1237</v>
      </c>
      <c r="AM69" s="352" t="s">
        <v>3472</v>
      </c>
      <c r="AN69" s="352">
        <v>5024</v>
      </c>
      <c r="AT69" s="352">
        <v>1</v>
      </c>
      <c r="AU69" s="352">
        <v>0.68354250000000005</v>
      </c>
      <c r="AX69" s="352" t="s">
        <v>3471</v>
      </c>
    </row>
    <row r="70" spans="1:50">
      <c r="A70" s="352" t="s">
        <v>823</v>
      </c>
      <c r="B70" s="352" t="s">
        <v>3388</v>
      </c>
      <c r="C70" s="352">
        <v>17</v>
      </c>
      <c r="D70" s="352" t="s">
        <v>209</v>
      </c>
      <c r="E70" s="352" t="s">
        <v>512</v>
      </c>
      <c r="F70" s="352">
        <v>0.77600000000000002</v>
      </c>
      <c r="G70" s="352" t="s">
        <v>630</v>
      </c>
      <c r="H70" s="352">
        <v>2922</v>
      </c>
      <c r="I70" s="352">
        <v>28.555</v>
      </c>
      <c r="N70" s="352">
        <v>13.062726899999999</v>
      </c>
      <c r="O70" s="352">
        <v>59.365000000000002</v>
      </c>
      <c r="P70" s="352">
        <v>58.91</v>
      </c>
      <c r="S70" s="352" t="s">
        <v>619</v>
      </c>
      <c r="T70" s="352">
        <v>0</v>
      </c>
      <c r="U70" s="352" t="s">
        <v>620</v>
      </c>
      <c r="V70" s="352" t="s">
        <v>3435</v>
      </c>
      <c r="X70" s="352" t="s">
        <v>3435</v>
      </c>
      <c r="Y70" s="352">
        <v>3</v>
      </c>
      <c r="Z70" s="352">
        <v>82.4</v>
      </c>
      <c r="AA70" s="352">
        <v>152.80000000000001</v>
      </c>
      <c r="AB70" s="352">
        <v>70.400000000000006</v>
      </c>
      <c r="AC70" s="352">
        <v>0.45600000000000002</v>
      </c>
      <c r="AG70" s="352">
        <v>2057</v>
      </c>
      <c r="AK70" s="352" t="s">
        <v>3043</v>
      </c>
      <c r="AL70" s="352" t="s">
        <v>1272</v>
      </c>
      <c r="AM70" s="352" t="s">
        <v>3473</v>
      </c>
      <c r="AN70" s="352">
        <v>14986</v>
      </c>
      <c r="AT70" s="352">
        <v>0</v>
      </c>
      <c r="AU70" s="352">
        <v>0.70306109999999999</v>
      </c>
      <c r="AX70" s="352" t="s">
        <v>3471</v>
      </c>
    </row>
    <row r="71" spans="1:50">
      <c r="A71" s="352" t="s">
        <v>826</v>
      </c>
      <c r="B71" s="352" t="s">
        <v>3388</v>
      </c>
      <c r="C71" s="352">
        <v>17</v>
      </c>
      <c r="D71" s="352" t="s">
        <v>209</v>
      </c>
      <c r="E71" s="352" t="s">
        <v>512</v>
      </c>
      <c r="F71" s="352">
        <v>0.77600000000000002</v>
      </c>
      <c r="G71" s="352" t="s">
        <v>634</v>
      </c>
      <c r="J71" s="352">
        <v>6941</v>
      </c>
      <c r="K71" s="352">
        <v>62.997</v>
      </c>
      <c r="N71" s="352">
        <v>81.058687500000005</v>
      </c>
      <c r="O71" s="352">
        <v>196.64599999999999</v>
      </c>
      <c r="Q71" s="352">
        <v>193.40799999999999</v>
      </c>
      <c r="S71" s="352" t="s">
        <v>635</v>
      </c>
      <c r="T71" s="352">
        <v>89</v>
      </c>
      <c r="U71" s="352" t="s">
        <v>620</v>
      </c>
      <c r="V71" s="352" t="s">
        <v>3435</v>
      </c>
      <c r="X71" s="352" t="s">
        <v>3435</v>
      </c>
      <c r="Y71" s="352">
        <v>4</v>
      </c>
      <c r="Z71" s="352">
        <v>200</v>
      </c>
      <c r="AA71" s="352">
        <v>293.7</v>
      </c>
      <c r="AB71" s="352">
        <v>93.7</v>
      </c>
      <c r="AD71" s="352">
        <v>2.4239999999999999</v>
      </c>
      <c r="AE71" s="352">
        <v>0.81499999999999995</v>
      </c>
      <c r="AH71" s="352">
        <v>8805</v>
      </c>
      <c r="AI71" s="352">
        <v>9755</v>
      </c>
      <c r="AO71" s="352" t="s">
        <v>832</v>
      </c>
      <c r="AP71" s="352" t="s">
        <v>643</v>
      </c>
      <c r="AQ71" s="352" t="s">
        <v>1130</v>
      </c>
      <c r="AT71" s="352">
        <v>0</v>
      </c>
      <c r="AV71" s="352">
        <v>1.2533510000000001</v>
      </c>
      <c r="AX71" s="352" t="s">
        <v>3471</v>
      </c>
    </row>
    <row r="72" spans="1:50">
      <c r="A72" s="352" t="s">
        <v>828</v>
      </c>
      <c r="B72" s="352" t="s">
        <v>3388</v>
      </c>
      <c r="C72" s="352">
        <v>17</v>
      </c>
      <c r="D72" s="352" t="s">
        <v>209</v>
      </c>
      <c r="E72" s="352" t="s">
        <v>512</v>
      </c>
      <c r="F72" s="352">
        <v>0.77600000000000002</v>
      </c>
      <c r="J72" s="352">
        <v>6709</v>
      </c>
      <c r="K72" s="352">
        <v>-10.941000000000001</v>
      </c>
      <c r="O72" s="352">
        <v>191.04900000000001</v>
      </c>
      <c r="Q72" s="352">
        <v>188.06299999999999</v>
      </c>
      <c r="S72" s="352" t="s">
        <v>635</v>
      </c>
      <c r="T72" s="352">
        <v>89</v>
      </c>
      <c r="U72" s="352" t="s">
        <v>620</v>
      </c>
      <c r="V72" s="352" t="s">
        <v>3435</v>
      </c>
      <c r="X72" s="352" t="s">
        <v>3435</v>
      </c>
      <c r="Y72" s="352">
        <v>5</v>
      </c>
      <c r="Z72" s="352">
        <v>437.8</v>
      </c>
      <c r="AA72" s="352">
        <v>473.6</v>
      </c>
      <c r="AB72" s="352">
        <v>35.9</v>
      </c>
      <c r="AD72" s="352">
        <v>2.2029999999999998</v>
      </c>
      <c r="AE72" s="352">
        <v>0.78300000000000003</v>
      </c>
      <c r="AH72" s="352">
        <v>7855</v>
      </c>
      <c r="AI72" s="352">
        <v>9308</v>
      </c>
      <c r="AO72" s="352" t="s">
        <v>1129</v>
      </c>
      <c r="AP72" s="352" t="s">
        <v>640</v>
      </c>
      <c r="AQ72" s="352" t="s">
        <v>2446</v>
      </c>
      <c r="AT72" s="352">
        <v>0</v>
      </c>
      <c r="AV72" s="352">
        <v>1.1713245000000001</v>
      </c>
      <c r="AX72" s="352" t="s">
        <v>3471</v>
      </c>
    </row>
    <row r="73" spans="1:50">
      <c r="A73" s="352" t="s">
        <v>831</v>
      </c>
      <c r="B73" s="352" t="s">
        <v>3388</v>
      </c>
      <c r="C73" s="352">
        <v>17</v>
      </c>
      <c r="D73" s="352" t="s">
        <v>209</v>
      </c>
      <c r="E73" s="352" t="s">
        <v>512</v>
      </c>
      <c r="F73" s="352">
        <v>0.77600000000000002</v>
      </c>
      <c r="J73" s="352">
        <v>6711</v>
      </c>
      <c r="K73" s="352">
        <v>-11.5</v>
      </c>
      <c r="O73" s="352">
        <v>191.81100000000001</v>
      </c>
      <c r="Q73" s="352">
        <v>188.815</v>
      </c>
      <c r="S73" s="352" t="s">
        <v>635</v>
      </c>
      <c r="T73" s="352">
        <v>89</v>
      </c>
      <c r="U73" s="352" t="s">
        <v>620</v>
      </c>
      <c r="V73" s="352" t="s">
        <v>3435</v>
      </c>
      <c r="X73" s="352" t="s">
        <v>3435</v>
      </c>
      <c r="Y73" s="352">
        <v>6</v>
      </c>
      <c r="Z73" s="352">
        <v>488.1</v>
      </c>
      <c r="AA73" s="352">
        <v>523.29999999999995</v>
      </c>
      <c r="AB73" s="352">
        <v>35.200000000000003</v>
      </c>
      <c r="AD73" s="352">
        <v>2.21</v>
      </c>
      <c r="AE73" s="352">
        <v>0.78600000000000003</v>
      </c>
      <c r="AH73" s="352">
        <v>7855</v>
      </c>
      <c r="AI73" s="352">
        <v>9305</v>
      </c>
      <c r="AO73" s="352" t="s">
        <v>741</v>
      </c>
      <c r="AP73" s="352" t="s">
        <v>1945</v>
      </c>
      <c r="AQ73" s="352" t="s">
        <v>3012</v>
      </c>
      <c r="AT73" s="352">
        <v>1</v>
      </c>
      <c r="AV73" s="352">
        <v>1.1706763</v>
      </c>
      <c r="AX73" s="352" t="s">
        <v>3471</v>
      </c>
    </row>
    <row r="74" spans="1:50">
      <c r="A74" s="352" t="s">
        <v>834</v>
      </c>
      <c r="B74" s="352" t="s">
        <v>3388</v>
      </c>
      <c r="C74" s="352">
        <v>18</v>
      </c>
      <c r="D74" s="352" t="s">
        <v>209</v>
      </c>
      <c r="E74" s="352" t="s">
        <v>512</v>
      </c>
      <c r="F74" s="352">
        <v>0.77600000000000002</v>
      </c>
      <c r="L74" s="352">
        <v>24148</v>
      </c>
      <c r="M74" s="352">
        <v>9.6</v>
      </c>
      <c r="O74" s="352">
        <v>140.23400000000001</v>
      </c>
      <c r="R74" s="352">
        <v>133.54</v>
      </c>
      <c r="S74" s="352" t="s">
        <v>645</v>
      </c>
      <c r="T74" s="352">
        <v>0</v>
      </c>
      <c r="U74" s="352" t="s">
        <v>646</v>
      </c>
      <c r="V74" s="352" t="s">
        <v>3443</v>
      </c>
      <c r="X74" s="352" t="s">
        <v>3444</v>
      </c>
      <c r="Y74" s="352">
        <v>1</v>
      </c>
      <c r="Z74" s="352">
        <v>29.7</v>
      </c>
      <c r="AA74" s="352">
        <v>92.6</v>
      </c>
      <c r="AB74" s="352">
        <v>62.9</v>
      </c>
      <c r="AF74" s="352">
        <v>6.694</v>
      </c>
      <c r="AJ74" s="352">
        <v>4819</v>
      </c>
      <c r="AR74" s="352" t="s">
        <v>638</v>
      </c>
      <c r="AS74" s="352" t="s">
        <v>3474</v>
      </c>
      <c r="AT74" s="352">
        <v>1</v>
      </c>
      <c r="AW74" s="352">
        <v>5.0126023000000002</v>
      </c>
      <c r="AX74" s="352" t="s">
        <v>3475</v>
      </c>
    </row>
    <row r="75" spans="1:50">
      <c r="A75" s="352" t="s">
        <v>838</v>
      </c>
      <c r="B75" s="352" t="s">
        <v>3388</v>
      </c>
      <c r="C75" s="352">
        <v>18</v>
      </c>
      <c r="D75" s="352" t="s">
        <v>209</v>
      </c>
      <c r="E75" s="352" t="s">
        <v>512</v>
      </c>
      <c r="F75" s="352">
        <v>0.77600000000000002</v>
      </c>
      <c r="L75" s="352">
        <v>24039</v>
      </c>
      <c r="M75" s="352">
        <v>9.7370000000000001</v>
      </c>
      <c r="O75" s="352">
        <v>136.55000000000001</v>
      </c>
      <c r="R75" s="352">
        <v>130.03100000000001</v>
      </c>
      <c r="S75" s="352" t="s">
        <v>645</v>
      </c>
      <c r="T75" s="352">
        <v>0</v>
      </c>
      <c r="U75" s="352" t="s">
        <v>646</v>
      </c>
      <c r="V75" s="352" t="s">
        <v>3443</v>
      </c>
      <c r="X75" s="352" t="s">
        <v>3444</v>
      </c>
      <c r="Y75" s="352">
        <v>2</v>
      </c>
      <c r="Z75" s="352">
        <v>413</v>
      </c>
      <c r="AA75" s="352">
        <v>472.8</v>
      </c>
      <c r="AB75" s="352">
        <v>59.8</v>
      </c>
      <c r="AF75" s="352">
        <v>6.5190000000000001</v>
      </c>
      <c r="AJ75" s="352">
        <v>4797</v>
      </c>
      <c r="AR75" s="352" t="s">
        <v>924</v>
      </c>
      <c r="AS75" s="352" t="s">
        <v>1173</v>
      </c>
      <c r="AT75" s="352">
        <v>0</v>
      </c>
      <c r="AW75" s="352">
        <v>5.0132266999999997</v>
      </c>
      <c r="AX75" s="352" t="s">
        <v>3475</v>
      </c>
    </row>
    <row r="76" spans="1:50">
      <c r="A76" s="352" t="s">
        <v>841</v>
      </c>
      <c r="B76" s="352" t="s">
        <v>3388</v>
      </c>
      <c r="C76" s="352">
        <v>19</v>
      </c>
      <c r="D76" s="352" t="s">
        <v>218</v>
      </c>
      <c r="E76" s="352" t="s">
        <v>21</v>
      </c>
      <c r="F76" s="352">
        <v>7.8E-2</v>
      </c>
      <c r="H76" s="352">
        <v>11076</v>
      </c>
      <c r="I76" s="352">
        <v>0.40799999999999997</v>
      </c>
      <c r="O76" s="352">
        <v>202.476</v>
      </c>
      <c r="P76" s="352">
        <v>200.964</v>
      </c>
      <c r="S76" s="352" t="s">
        <v>619</v>
      </c>
      <c r="T76" s="352">
        <v>0</v>
      </c>
      <c r="U76" s="352" t="s">
        <v>620</v>
      </c>
      <c r="V76" s="352" t="s">
        <v>3435</v>
      </c>
      <c r="X76" s="352" t="s">
        <v>3435</v>
      </c>
      <c r="Y76" s="352">
        <v>1</v>
      </c>
      <c r="Z76" s="352">
        <v>13.2</v>
      </c>
      <c r="AA76" s="352">
        <v>39</v>
      </c>
      <c r="AB76" s="352">
        <v>25.8</v>
      </c>
      <c r="AC76" s="352">
        <v>1.512</v>
      </c>
      <c r="AG76" s="352">
        <v>7572</v>
      </c>
      <c r="AK76" s="352" t="s">
        <v>3018</v>
      </c>
      <c r="AL76" s="352" t="s">
        <v>2260</v>
      </c>
      <c r="AM76" s="352" t="s">
        <v>3476</v>
      </c>
      <c r="AN76" s="352">
        <v>5180</v>
      </c>
      <c r="AT76" s="352">
        <v>0</v>
      </c>
      <c r="AU76" s="352">
        <v>0.68382359999999998</v>
      </c>
      <c r="AX76" s="352" t="s">
        <v>3477</v>
      </c>
    </row>
    <row r="77" spans="1:50">
      <c r="A77" s="352" t="s">
        <v>845</v>
      </c>
      <c r="B77" s="352" t="s">
        <v>3388</v>
      </c>
      <c r="C77" s="352">
        <v>19</v>
      </c>
      <c r="D77" s="352" t="s">
        <v>218</v>
      </c>
      <c r="E77" s="352" t="s">
        <v>21</v>
      </c>
      <c r="F77" s="352">
        <v>7.8E-2</v>
      </c>
      <c r="H77" s="352">
        <v>11076</v>
      </c>
      <c r="I77" s="352">
        <v>0</v>
      </c>
      <c r="O77" s="352">
        <v>202.989</v>
      </c>
      <c r="P77" s="352">
        <v>201.47399999999999</v>
      </c>
      <c r="S77" s="352" t="s">
        <v>619</v>
      </c>
      <c r="T77" s="352">
        <v>0</v>
      </c>
      <c r="U77" s="352" t="s">
        <v>620</v>
      </c>
      <c r="V77" s="352" t="s">
        <v>3435</v>
      </c>
      <c r="X77" s="352" t="s">
        <v>3435</v>
      </c>
      <c r="Y77" s="352">
        <v>2</v>
      </c>
      <c r="Z77" s="352">
        <v>53.5</v>
      </c>
      <c r="AA77" s="352">
        <v>78.599999999999994</v>
      </c>
      <c r="AB77" s="352">
        <v>25.2</v>
      </c>
      <c r="AC77" s="352">
        <v>1.5149999999999999</v>
      </c>
      <c r="AG77" s="352">
        <v>7567</v>
      </c>
      <c r="AK77" s="352" t="s">
        <v>3039</v>
      </c>
      <c r="AL77" s="352" t="s">
        <v>982</v>
      </c>
      <c r="AM77" s="352" t="s">
        <v>3478</v>
      </c>
      <c r="AN77" s="352">
        <v>5011</v>
      </c>
      <c r="AT77" s="352">
        <v>1</v>
      </c>
      <c r="AU77" s="352">
        <v>0.68354499999999996</v>
      </c>
      <c r="AX77" s="352" t="s">
        <v>3477</v>
      </c>
    </row>
    <row r="78" spans="1:50">
      <c r="A78" s="352" t="s">
        <v>846</v>
      </c>
      <c r="B78" s="352" t="s">
        <v>3388</v>
      </c>
      <c r="C78" s="352">
        <v>19</v>
      </c>
      <c r="D78" s="352" t="s">
        <v>218</v>
      </c>
      <c r="E78" s="352" t="s">
        <v>21</v>
      </c>
      <c r="F78" s="352">
        <v>7.8E-2</v>
      </c>
      <c r="J78" s="352">
        <v>6742</v>
      </c>
      <c r="K78" s="352">
        <v>-10.456</v>
      </c>
      <c r="O78" s="352">
        <v>191.84200000000001</v>
      </c>
      <c r="Q78" s="352">
        <v>188.84200000000001</v>
      </c>
      <c r="S78" s="352" t="s">
        <v>635</v>
      </c>
      <c r="T78" s="352">
        <v>89</v>
      </c>
      <c r="U78" s="352" t="s">
        <v>620</v>
      </c>
      <c r="V78" s="352" t="s">
        <v>3435</v>
      </c>
      <c r="X78" s="352" t="s">
        <v>3435</v>
      </c>
      <c r="Y78" s="352">
        <v>3</v>
      </c>
      <c r="Z78" s="352">
        <v>437.8</v>
      </c>
      <c r="AA78" s="352">
        <v>473.6</v>
      </c>
      <c r="AB78" s="352">
        <v>35.9</v>
      </c>
      <c r="AD78" s="352">
        <v>2.214</v>
      </c>
      <c r="AE78" s="352">
        <v>0.78700000000000003</v>
      </c>
      <c r="AH78" s="352">
        <v>7898</v>
      </c>
      <c r="AI78" s="352">
        <v>9358</v>
      </c>
      <c r="AO78" s="352" t="s">
        <v>636</v>
      </c>
      <c r="AP78" s="352" t="s">
        <v>717</v>
      </c>
      <c r="AQ78" s="352" t="s">
        <v>2256</v>
      </c>
      <c r="AT78" s="352">
        <v>0</v>
      </c>
      <c r="AV78" s="352">
        <v>1.1722359</v>
      </c>
      <c r="AX78" s="352" t="s">
        <v>3477</v>
      </c>
    </row>
    <row r="79" spans="1:50">
      <c r="A79" s="352" t="s">
        <v>849</v>
      </c>
      <c r="B79" s="352" t="s">
        <v>3388</v>
      </c>
      <c r="C79" s="352">
        <v>19</v>
      </c>
      <c r="D79" s="352" t="s">
        <v>218</v>
      </c>
      <c r="E79" s="352" t="s">
        <v>21</v>
      </c>
      <c r="F79" s="352">
        <v>7.8E-2</v>
      </c>
      <c r="J79" s="352">
        <v>6733</v>
      </c>
      <c r="K79" s="352">
        <v>-11.5</v>
      </c>
      <c r="O79" s="352">
        <v>192.39</v>
      </c>
      <c r="Q79" s="352">
        <v>189.38399999999999</v>
      </c>
      <c r="S79" s="352" t="s">
        <v>635</v>
      </c>
      <c r="T79" s="352">
        <v>89</v>
      </c>
      <c r="U79" s="352" t="s">
        <v>620</v>
      </c>
      <c r="V79" s="352" t="s">
        <v>3435</v>
      </c>
      <c r="X79" s="352" t="s">
        <v>3435</v>
      </c>
      <c r="Y79" s="352">
        <v>4</v>
      </c>
      <c r="Z79" s="352">
        <v>488.1</v>
      </c>
      <c r="AA79" s="352">
        <v>523.29999999999995</v>
      </c>
      <c r="AB79" s="352">
        <v>35.200000000000003</v>
      </c>
      <c r="AD79" s="352">
        <v>2.218</v>
      </c>
      <c r="AE79" s="352">
        <v>0.78800000000000003</v>
      </c>
      <c r="AH79" s="352">
        <v>7882</v>
      </c>
      <c r="AI79" s="352">
        <v>9337</v>
      </c>
      <c r="AO79" s="352" t="s">
        <v>869</v>
      </c>
      <c r="AP79" s="352" t="s">
        <v>692</v>
      </c>
      <c r="AQ79" s="352" t="s">
        <v>3089</v>
      </c>
      <c r="AT79" s="352">
        <v>1</v>
      </c>
      <c r="AV79" s="352">
        <v>1.1710349</v>
      </c>
      <c r="AX79" s="352" t="s">
        <v>3477</v>
      </c>
    </row>
    <row r="80" spans="1:50">
      <c r="A80" s="352" t="s">
        <v>852</v>
      </c>
      <c r="B80" s="352" t="s">
        <v>3388</v>
      </c>
      <c r="C80" s="352">
        <v>20</v>
      </c>
      <c r="D80" s="352" t="s">
        <v>218</v>
      </c>
      <c r="E80" s="352" t="s">
        <v>21</v>
      </c>
      <c r="F80" s="352">
        <v>7.8E-2</v>
      </c>
      <c r="L80" s="352">
        <v>24069</v>
      </c>
      <c r="M80" s="352">
        <v>9.6</v>
      </c>
      <c r="O80" s="352">
        <v>139.94</v>
      </c>
      <c r="R80" s="352">
        <v>133.26400000000001</v>
      </c>
      <c r="S80" s="352" t="s">
        <v>645</v>
      </c>
      <c r="T80" s="352">
        <v>0</v>
      </c>
      <c r="U80" s="352" t="s">
        <v>646</v>
      </c>
      <c r="V80" s="352" t="s">
        <v>3398</v>
      </c>
      <c r="X80" s="352" t="s">
        <v>3400</v>
      </c>
      <c r="Y80" s="352">
        <v>1</v>
      </c>
      <c r="Z80" s="352">
        <v>29.7</v>
      </c>
      <c r="AA80" s="352">
        <v>92.4</v>
      </c>
      <c r="AB80" s="352">
        <v>62.7</v>
      </c>
      <c r="AF80" s="352">
        <v>6.6760000000000002</v>
      </c>
      <c r="AJ80" s="352">
        <v>4806</v>
      </c>
      <c r="AR80" s="352" t="s">
        <v>2050</v>
      </c>
      <c r="AS80" s="352" t="s">
        <v>3479</v>
      </c>
      <c r="AT80" s="352">
        <v>1</v>
      </c>
      <c r="AW80" s="352">
        <v>5.0099184000000001</v>
      </c>
      <c r="AX80" s="352" t="s">
        <v>3480</v>
      </c>
    </row>
    <row r="81" spans="1:50">
      <c r="A81" s="352" t="s">
        <v>856</v>
      </c>
      <c r="B81" s="352" t="s">
        <v>3388</v>
      </c>
      <c r="C81" s="352">
        <v>20</v>
      </c>
      <c r="D81" s="352" t="s">
        <v>218</v>
      </c>
      <c r="E81" s="352" t="s">
        <v>21</v>
      </c>
      <c r="F81" s="352">
        <v>7.8E-2</v>
      </c>
      <c r="G81" s="352" t="s">
        <v>764</v>
      </c>
      <c r="L81" s="352">
        <v>5528</v>
      </c>
      <c r="M81" s="352">
        <v>19.806999999999999</v>
      </c>
      <c r="O81" s="352">
        <v>9.1649999999999991</v>
      </c>
      <c r="R81" s="352">
        <v>8.7240000000000002</v>
      </c>
      <c r="S81" s="352" t="s">
        <v>645</v>
      </c>
      <c r="T81" s="352">
        <v>0</v>
      </c>
      <c r="U81" s="352" t="s">
        <v>646</v>
      </c>
      <c r="V81" s="352" t="s">
        <v>3398</v>
      </c>
      <c r="X81" s="352" t="s">
        <v>3400</v>
      </c>
      <c r="Y81" s="352">
        <v>2</v>
      </c>
      <c r="Z81" s="352">
        <v>230.3</v>
      </c>
      <c r="AA81" s="352">
        <v>263.3</v>
      </c>
      <c r="AB81" s="352">
        <v>33</v>
      </c>
      <c r="AF81" s="352">
        <v>0.441</v>
      </c>
      <c r="AJ81" s="352">
        <v>1098</v>
      </c>
      <c r="AR81" s="352" t="s">
        <v>1340</v>
      </c>
      <c r="AS81" s="352" t="s">
        <v>1974</v>
      </c>
      <c r="AT81" s="352">
        <v>0</v>
      </c>
      <c r="AW81" s="352">
        <v>5.0563884000000003</v>
      </c>
      <c r="AX81" s="352" t="s">
        <v>3480</v>
      </c>
    </row>
    <row r="82" spans="1:50">
      <c r="A82" s="352" t="s">
        <v>858</v>
      </c>
      <c r="B82" s="352" t="s">
        <v>3388</v>
      </c>
      <c r="C82" s="352">
        <v>20</v>
      </c>
      <c r="D82" s="352" t="s">
        <v>218</v>
      </c>
      <c r="E82" s="352" t="s">
        <v>21</v>
      </c>
      <c r="F82" s="352">
        <v>7.8E-2</v>
      </c>
      <c r="L82" s="352">
        <v>23875</v>
      </c>
      <c r="M82" s="352">
        <v>9.7739999999999991</v>
      </c>
      <c r="O82" s="352">
        <v>136.28399999999999</v>
      </c>
      <c r="R82" s="352">
        <v>129.78100000000001</v>
      </c>
      <c r="S82" s="352" t="s">
        <v>645</v>
      </c>
      <c r="T82" s="352">
        <v>0</v>
      </c>
      <c r="U82" s="352" t="s">
        <v>646</v>
      </c>
      <c r="V82" s="352" t="s">
        <v>3398</v>
      </c>
      <c r="X82" s="352" t="s">
        <v>3400</v>
      </c>
      <c r="Y82" s="352">
        <v>3</v>
      </c>
      <c r="Z82" s="352">
        <v>413</v>
      </c>
      <c r="AA82" s="352">
        <v>472.8</v>
      </c>
      <c r="AB82" s="352">
        <v>59.8</v>
      </c>
      <c r="AF82" s="352">
        <v>6.5030000000000001</v>
      </c>
      <c r="AJ82" s="352">
        <v>4767</v>
      </c>
      <c r="AR82" s="352" t="s">
        <v>1388</v>
      </c>
      <c r="AS82" s="352" t="s">
        <v>3481</v>
      </c>
      <c r="AT82" s="352">
        <v>0</v>
      </c>
      <c r="AW82" s="352">
        <v>5.0107087999999997</v>
      </c>
      <c r="AX82" s="352" t="s">
        <v>3480</v>
      </c>
    </row>
    <row r="83" spans="1:50">
      <c r="A83" s="352" t="s">
        <v>861</v>
      </c>
      <c r="B83" s="352" t="s">
        <v>3388</v>
      </c>
      <c r="C83" s="352">
        <v>21</v>
      </c>
      <c r="D83" s="352" t="s">
        <v>219</v>
      </c>
      <c r="E83" s="352" t="s">
        <v>21</v>
      </c>
      <c r="F83" s="352">
        <v>7.2999999999999995E-2</v>
      </c>
      <c r="H83" s="352">
        <v>11071</v>
      </c>
      <c r="I83" s="352">
        <v>0.40300000000000002</v>
      </c>
      <c r="O83" s="352">
        <v>202.67400000000001</v>
      </c>
      <c r="P83" s="352">
        <v>201.161</v>
      </c>
      <c r="S83" s="352" t="s">
        <v>619</v>
      </c>
      <c r="T83" s="352">
        <v>0</v>
      </c>
      <c r="U83" s="352" t="s">
        <v>620</v>
      </c>
      <c r="V83" s="352" t="s">
        <v>3435</v>
      </c>
      <c r="X83" s="352" t="s">
        <v>3435</v>
      </c>
      <c r="Y83" s="352">
        <v>1</v>
      </c>
      <c r="Z83" s="352">
        <v>13.2</v>
      </c>
      <c r="AA83" s="352">
        <v>39</v>
      </c>
      <c r="AB83" s="352">
        <v>25.8</v>
      </c>
      <c r="AC83" s="352">
        <v>1.5129999999999999</v>
      </c>
      <c r="AG83" s="352">
        <v>7567</v>
      </c>
      <c r="AK83" s="352" t="s">
        <v>3482</v>
      </c>
      <c r="AL83" s="352" t="s">
        <v>1267</v>
      </c>
      <c r="AM83" s="352" t="s">
        <v>3483</v>
      </c>
      <c r="AN83" s="352">
        <v>5205</v>
      </c>
      <c r="AT83" s="352">
        <v>0</v>
      </c>
      <c r="AU83" s="352">
        <v>0.68382829999999994</v>
      </c>
      <c r="AX83" s="352" t="s">
        <v>3484</v>
      </c>
    </row>
    <row r="84" spans="1:50">
      <c r="A84" s="352" t="s">
        <v>865</v>
      </c>
      <c r="B84" s="352" t="s">
        <v>3388</v>
      </c>
      <c r="C84" s="352">
        <v>21</v>
      </c>
      <c r="D84" s="352" t="s">
        <v>219</v>
      </c>
      <c r="E84" s="352" t="s">
        <v>21</v>
      </c>
      <c r="F84" s="352">
        <v>7.2999999999999995E-2</v>
      </c>
      <c r="H84" s="352">
        <v>11086</v>
      </c>
      <c r="I84" s="352">
        <v>0</v>
      </c>
      <c r="O84" s="352">
        <v>203.32599999999999</v>
      </c>
      <c r="P84" s="352">
        <v>201.80799999999999</v>
      </c>
      <c r="S84" s="352" t="s">
        <v>619</v>
      </c>
      <c r="T84" s="352">
        <v>0</v>
      </c>
      <c r="U84" s="352" t="s">
        <v>620</v>
      </c>
      <c r="V84" s="352" t="s">
        <v>3435</v>
      </c>
      <c r="X84" s="352" t="s">
        <v>3435</v>
      </c>
      <c r="Y84" s="352">
        <v>2</v>
      </c>
      <c r="Z84" s="352">
        <v>53.5</v>
      </c>
      <c r="AA84" s="352">
        <v>78.599999999999994</v>
      </c>
      <c r="AB84" s="352">
        <v>25.2</v>
      </c>
      <c r="AC84" s="352">
        <v>1.5169999999999999</v>
      </c>
      <c r="AG84" s="352">
        <v>7574</v>
      </c>
      <c r="AK84" s="352" t="s">
        <v>3485</v>
      </c>
      <c r="AL84" s="352" t="s">
        <v>1213</v>
      </c>
      <c r="AM84" s="352" t="s">
        <v>3486</v>
      </c>
      <c r="AN84" s="352">
        <v>5044</v>
      </c>
      <c r="AT84" s="352">
        <v>1</v>
      </c>
      <c r="AU84" s="352">
        <v>0.68355279999999996</v>
      </c>
      <c r="AX84" s="352" t="s">
        <v>3484</v>
      </c>
    </row>
    <row r="85" spans="1:50">
      <c r="A85" s="352" t="s">
        <v>868</v>
      </c>
      <c r="B85" s="352" t="s">
        <v>3388</v>
      </c>
      <c r="C85" s="352">
        <v>21</v>
      </c>
      <c r="D85" s="352" t="s">
        <v>219</v>
      </c>
      <c r="E85" s="352" t="s">
        <v>21</v>
      </c>
      <c r="F85" s="352">
        <v>7.2999999999999995E-2</v>
      </c>
      <c r="J85" s="352">
        <v>6713</v>
      </c>
      <c r="K85" s="352">
        <v>-10.385</v>
      </c>
      <c r="O85" s="352">
        <v>191.28800000000001</v>
      </c>
      <c r="Q85" s="352">
        <v>188.29599999999999</v>
      </c>
      <c r="S85" s="352" t="s">
        <v>635</v>
      </c>
      <c r="T85" s="352">
        <v>89</v>
      </c>
      <c r="U85" s="352" t="s">
        <v>620</v>
      </c>
      <c r="V85" s="352" t="s">
        <v>3435</v>
      </c>
      <c r="X85" s="352" t="s">
        <v>3435</v>
      </c>
      <c r="Y85" s="352">
        <v>3</v>
      </c>
      <c r="Z85" s="352">
        <v>437.8</v>
      </c>
      <c r="AA85" s="352">
        <v>473.6</v>
      </c>
      <c r="AB85" s="352">
        <v>35.9</v>
      </c>
      <c r="AD85" s="352">
        <v>2.2069999999999999</v>
      </c>
      <c r="AE85" s="352">
        <v>0.78500000000000003</v>
      </c>
      <c r="AH85" s="352">
        <v>7864</v>
      </c>
      <c r="AI85" s="352">
        <v>9319</v>
      </c>
      <c r="AO85" s="352" t="s">
        <v>636</v>
      </c>
      <c r="AP85" s="352" t="s">
        <v>1129</v>
      </c>
      <c r="AQ85" s="352" t="s">
        <v>3487</v>
      </c>
      <c r="AT85" s="352">
        <v>0</v>
      </c>
      <c r="AV85" s="352">
        <v>1.1722881000000001</v>
      </c>
      <c r="AX85" s="352" t="s">
        <v>3484</v>
      </c>
    </row>
    <row r="86" spans="1:50">
      <c r="A86" s="352" t="s">
        <v>871</v>
      </c>
      <c r="B86" s="352" t="s">
        <v>3388</v>
      </c>
      <c r="C86" s="352">
        <v>21</v>
      </c>
      <c r="D86" s="352" t="s">
        <v>219</v>
      </c>
      <c r="E86" s="352" t="s">
        <v>21</v>
      </c>
      <c r="F86" s="352">
        <v>7.2999999999999995E-2</v>
      </c>
      <c r="J86" s="352">
        <v>6717</v>
      </c>
      <c r="K86" s="352">
        <v>-11.5</v>
      </c>
      <c r="O86" s="352">
        <v>192.19900000000001</v>
      </c>
      <c r="Q86" s="352">
        <v>189.197</v>
      </c>
      <c r="S86" s="352" t="s">
        <v>635</v>
      </c>
      <c r="T86" s="352">
        <v>89</v>
      </c>
      <c r="U86" s="352" t="s">
        <v>620</v>
      </c>
      <c r="V86" s="352" t="s">
        <v>3435</v>
      </c>
      <c r="X86" s="352" t="s">
        <v>3435</v>
      </c>
      <c r="Y86" s="352">
        <v>4</v>
      </c>
      <c r="Z86" s="352">
        <v>488.1</v>
      </c>
      <c r="AA86" s="352">
        <v>523.29999999999995</v>
      </c>
      <c r="AB86" s="352">
        <v>35.200000000000003</v>
      </c>
      <c r="AD86" s="352">
        <v>2.2160000000000002</v>
      </c>
      <c r="AE86" s="352">
        <v>0.78700000000000003</v>
      </c>
      <c r="AH86" s="352">
        <v>7863</v>
      </c>
      <c r="AI86" s="352">
        <v>9317</v>
      </c>
      <c r="AO86" s="352" t="s">
        <v>869</v>
      </c>
      <c r="AP86" s="352" t="s">
        <v>738</v>
      </c>
      <c r="AQ86" s="352" t="s">
        <v>1145</v>
      </c>
      <c r="AT86" s="352">
        <v>1</v>
      </c>
      <c r="AV86" s="352">
        <v>1.1710069999999999</v>
      </c>
      <c r="AX86" s="352" t="s">
        <v>3484</v>
      </c>
    </row>
    <row r="87" spans="1:50">
      <c r="A87" s="352" t="s">
        <v>873</v>
      </c>
      <c r="B87" s="352" t="s">
        <v>3388</v>
      </c>
      <c r="C87" s="352">
        <v>22</v>
      </c>
      <c r="D87" s="352" t="s">
        <v>219</v>
      </c>
      <c r="E87" s="352" t="s">
        <v>21</v>
      </c>
      <c r="F87" s="352">
        <v>7.2999999999999995E-2</v>
      </c>
      <c r="L87" s="352">
        <v>24038</v>
      </c>
      <c r="M87" s="352">
        <v>9.6</v>
      </c>
      <c r="O87" s="352">
        <v>139.65799999999999</v>
      </c>
      <c r="R87" s="352">
        <v>132.994</v>
      </c>
      <c r="S87" s="352" t="s">
        <v>645</v>
      </c>
      <c r="T87" s="352">
        <v>0</v>
      </c>
      <c r="U87" s="352" t="s">
        <v>646</v>
      </c>
      <c r="V87" s="352" t="s">
        <v>3398</v>
      </c>
      <c r="X87" s="352" t="s">
        <v>3400</v>
      </c>
      <c r="Y87" s="352">
        <v>1</v>
      </c>
      <c r="Z87" s="352">
        <v>29.7</v>
      </c>
      <c r="AA87" s="352">
        <v>92.6</v>
      </c>
      <c r="AB87" s="352">
        <v>62.9</v>
      </c>
      <c r="AF87" s="352">
        <v>6.6639999999999997</v>
      </c>
      <c r="AJ87" s="352">
        <v>4799</v>
      </c>
      <c r="AR87" s="352" t="s">
        <v>1960</v>
      </c>
      <c r="AS87" s="352" t="s">
        <v>3488</v>
      </c>
      <c r="AT87" s="352">
        <v>1</v>
      </c>
      <c r="AW87" s="352">
        <v>5.0109279000000004</v>
      </c>
      <c r="AX87" s="352" t="s">
        <v>3489</v>
      </c>
    </row>
    <row r="88" spans="1:50">
      <c r="A88" s="352" t="s">
        <v>877</v>
      </c>
      <c r="B88" s="352" t="s">
        <v>3388</v>
      </c>
      <c r="C88" s="352">
        <v>22</v>
      </c>
      <c r="D88" s="352" t="s">
        <v>219</v>
      </c>
      <c r="E88" s="352" t="s">
        <v>21</v>
      </c>
      <c r="F88" s="352">
        <v>7.2999999999999995E-2</v>
      </c>
      <c r="G88" s="352" t="s">
        <v>764</v>
      </c>
      <c r="L88" s="352">
        <v>4541</v>
      </c>
      <c r="M88" s="352">
        <v>19.681999999999999</v>
      </c>
      <c r="O88" s="352">
        <v>7.8979999999999997</v>
      </c>
      <c r="R88" s="352">
        <v>7.5179999999999998</v>
      </c>
      <c r="S88" s="352" t="s">
        <v>645</v>
      </c>
      <c r="T88" s="352">
        <v>0</v>
      </c>
      <c r="U88" s="352" t="s">
        <v>646</v>
      </c>
      <c r="V88" s="352" t="s">
        <v>3398</v>
      </c>
      <c r="X88" s="352" t="s">
        <v>3400</v>
      </c>
      <c r="Y88" s="352">
        <v>2</v>
      </c>
      <c r="Z88" s="352">
        <v>231.4</v>
      </c>
      <c r="AA88" s="352">
        <v>264.2</v>
      </c>
      <c r="AB88" s="352">
        <v>32.799999999999997</v>
      </c>
      <c r="AF88" s="352">
        <v>0.38</v>
      </c>
      <c r="AJ88" s="352">
        <v>902</v>
      </c>
      <c r="AR88" s="352" t="s">
        <v>1376</v>
      </c>
      <c r="AS88" s="352" t="s">
        <v>3490</v>
      </c>
      <c r="AT88" s="352">
        <v>0</v>
      </c>
      <c r="AW88" s="352">
        <v>5.0568360999999999</v>
      </c>
      <c r="AX88" s="352" t="s">
        <v>3489</v>
      </c>
    </row>
    <row r="89" spans="1:50">
      <c r="A89" s="352" t="s">
        <v>879</v>
      </c>
      <c r="B89" s="352" t="s">
        <v>3388</v>
      </c>
      <c r="C89" s="352">
        <v>22</v>
      </c>
      <c r="D89" s="352" t="s">
        <v>219</v>
      </c>
      <c r="E89" s="352" t="s">
        <v>21</v>
      </c>
      <c r="F89" s="352">
        <v>7.2999999999999995E-2</v>
      </c>
      <c r="L89" s="352">
        <v>24093</v>
      </c>
      <c r="M89" s="352">
        <v>9.7349999999999994</v>
      </c>
      <c r="O89" s="352">
        <v>137.37700000000001</v>
      </c>
      <c r="R89" s="352">
        <v>130.821</v>
      </c>
      <c r="S89" s="352" t="s">
        <v>645</v>
      </c>
      <c r="T89" s="352">
        <v>0</v>
      </c>
      <c r="U89" s="352" t="s">
        <v>646</v>
      </c>
      <c r="V89" s="352" t="s">
        <v>3398</v>
      </c>
      <c r="X89" s="352" t="s">
        <v>3400</v>
      </c>
      <c r="Y89" s="352">
        <v>3</v>
      </c>
      <c r="Z89" s="352">
        <v>413</v>
      </c>
      <c r="AA89" s="352">
        <v>473.4</v>
      </c>
      <c r="AB89" s="352">
        <v>60.4</v>
      </c>
      <c r="AF89" s="352">
        <v>6.556</v>
      </c>
      <c r="AJ89" s="352">
        <v>4810</v>
      </c>
      <c r="AR89" s="352" t="s">
        <v>664</v>
      </c>
      <c r="AS89" s="352" t="s">
        <v>2582</v>
      </c>
      <c r="AT89" s="352">
        <v>0</v>
      </c>
      <c r="AW89" s="352">
        <v>5.0115416000000002</v>
      </c>
      <c r="AX89" s="352" t="s">
        <v>3489</v>
      </c>
    </row>
    <row r="90" spans="1:50">
      <c r="A90" s="352" t="s">
        <v>882</v>
      </c>
      <c r="B90" s="352" t="s">
        <v>3388</v>
      </c>
      <c r="C90" s="352">
        <v>23</v>
      </c>
      <c r="D90" s="352" t="s">
        <v>222</v>
      </c>
      <c r="E90" s="352" t="s">
        <v>23</v>
      </c>
      <c r="F90" s="352">
        <v>4.7E-2</v>
      </c>
      <c r="H90" s="352">
        <v>11020</v>
      </c>
      <c r="I90" s="352">
        <v>0.40600000000000003</v>
      </c>
      <c r="O90" s="352">
        <v>201.626</v>
      </c>
      <c r="P90" s="352">
        <v>200.12</v>
      </c>
      <c r="S90" s="352" t="s">
        <v>619</v>
      </c>
      <c r="T90" s="352">
        <v>0</v>
      </c>
      <c r="U90" s="352" t="s">
        <v>620</v>
      </c>
      <c r="V90" s="352" t="s">
        <v>3435</v>
      </c>
      <c r="X90" s="352" t="s">
        <v>3435</v>
      </c>
      <c r="Y90" s="352">
        <v>1</v>
      </c>
      <c r="Z90" s="352">
        <v>13.2</v>
      </c>
      <c r="AA90" s="352">
        <v>39</v>
      </c>
      <c r="AB90" s="352">
        <v>25.8</v>
      </c>
      <c r="AC90" s="352">
        <v>1.506</v>
      </c>
      <c r="AG90" s="352">
        <v>7535</v>
      </c>
      <c r="AK90" s="352" t="s">
        <v>1630</v>
      </c>
      <c r="AL90" s="352" t="s">
        <v>2051</v>
      </c>
      <c r="AM90" s="352" t="s">
        <v>3491</v>
      </c>
      <c r="AN90" s="352">
        <v>5120</v>
      </c>
      <c r="AT90" s="352">
        <v>0</v>
      </c>
      <c r="AU90" s="352">
        <v>0.68395669999999997</v>
      </c>
      <c r="AX90" s="352" t="s">
        <v>3492</v>
      </c>
    </row>
    <row r="91" spans="1:50">
      <c r="A91" s="352" t="s">
        <v>887</v>
      </c>
      <c r="B91" s="352" t="s">
        <v>3388</v>
      </c>
      <c r="C91" s="352">
        <v>23</v>
      </c>
      <c r="D91" s="352" t="s">
        <v>222</v>
      </c>
      <c r="E91" s="352" t="s">
        <v>23</v>
      </c>
      <c r="F91" s="352">
        <v>4.7E-2</v>
      </c>
      <c r="H91" s="352">
        <v>11050</v>
      </c>
      <c r="I91" s="352">
        <v>0</v>
      </c>
      <c r="O91" s="352">
        <v>202.50700000000001</v>
      </c>
      <c r="P91" s="352">
        <v>200.995</v>
      </c>
      <c r="S91" s="352" t="s">
        <v>619</v>
      </c>
      <c r="T91" s="352">
        <v>0</v>
      </c>
      <c r="U91" s="352" t="s">
        <v>620</v>
      </c>
      <c r="V91" s="352" t="s">
        <v>3435</v>
      </c>
      <c r="X91" s="352" t="s">
        <v>3435</v>
      </c>
      <c r="Y91" s="352">
        <v>2</v>
      </c>
      <c r="Z91" s="352">
        <v>53.5</v>
      </c>
      <c r="AA91" s="352">
        <v>78.599999999999994</v>
      </c>
      <c r="AB91" s="352">
        <v>25.2</v>
      </c>
      <c r="AC91" s="352">
        <v>1.512</v>
      </c>
      <c r="AG91" s="352">
        <v>7551</v>
      </c>
      <c r="AK91" s="352" t="s">
        <v>3493</v>
      </c>
      <c r="AL91" s="352" t="s">
        <v>1298</v>
      </c>
      <c r="AM91" s="352" t="s">
        <v>3494</v>
      </c>
      <c r="AN91" s="352">
        <v>4963</v>
      </c>
      <c r="AT91" s="352">
        <v>1</v>
      </c>
      <c r="AU91" s="352">
        <v>0.68367889999999998</v>
      </c>
      <c r="AX91" s="352" t="s">
        <v>3492</v>
      </c>
    </row>
    <row r="92" spans="1:50">
      <c r="A92" s="352" t="s">
        <v>889</v>
      </c>
      <c r="B92" s="352" t="s">
        <v>3388</v>
      </c>
      <c r="C92" s="352">
        <v>23</v>
      </c>
      <c r="D92" s="352" t="s">
        <v>222</v>
      </c>
      <c r="E92" s="352" t="s">
        <v>23</v>
      </c>
      <c r="F92" s="352">
        <v>4.7E-2</v>
      </c>
      <c r="J92" s="352">
        <v>6726</v>
      </c>
      <c r="K92" s="352">
        <v>-10.414</v>
      </c>
      <c r="O92" s="352">
        <v>191.922</v>
      </c>
      <c r="Q92" s="352">
        <v>188.92</v>
      </c>
      <c r="S92" s="352" t="s">
        <v>635</v>
      </c>
      <c r="T92" s="352">
        <v>89</v>
      </c>
      <c r="U92" s="352" t="s">
        <v>620</v>
      </c>
      <c r="V92" s="352" t="s">
        <v>3435</v>
      </c>
      <c r="X92" s="352" t="s">
        <v>3435</v>
      </c>
      <c r="Y92" s="352">
        <v>3</v>
      </c>
      <c r="Z92" s="352">
        <v>437.8</v>
      </c>
      <c r="AA92" s="352">
        <v>473.6</v>
      </c>
      <c r="AB92" s="352">
        <v>35.9</v>
      </c>
      <c r="AD92" s="352">
        <v>2.214</v>
      </c>
      <c r="AE92" s="352">
        <v>0.78700000000000003</v>
      </c>
      <c r="AH92" s="352">
        <v>7879</v>
      </c>
      <c r="AI92" s="352">
        <v>9337</v>
      </c>
      <c r="AO92" s="352" t="s">
        <v>979</v>
      </c>
      <c r="AP92" s="352" t="s">
        <v>719</v>
      </c>
      <c r="AQ92" s="352" t="s">
        <v>2135</v>
      </c>
      <c r="AT92" s="352">
        <v>0</v>
      </c>
      <c r="AV92" s="352">
        <v>1.1721699999999999</v>
      </c>
      <c r="AX92" s="352" t="s">
        <v>3492</v>
      </c>
    </row>
    <row r="93" spans="1:50">
      <c r="A93" s="352" t="s">
        <v>893</v>
      </c>
      <c r="B93" s="352" t="s">
        <v>3388</v>
      </c>
      <c r="C93" s="352">
        <v>23</v>
      </c>
      <c r="D93" s="352" t="s">
        <v>222</v>
      </c>
      <c r="E93" s="352" t="s">
        <v>23</v>
      </c>
      <c r="F93" s="352">
        <v>4.7E-2</v>
      </c>
      <c r="J93" s="352">
        <v>6729</v>
      </c>
      <c r="K93" s="352">
        <v>-11.5</v>
      </c>
      <c r="O93" s="352">
        <v>192.458</v>
      </c>
      <c r="Q93" s="352">
        <v>189.452</v>
      </c>
      <c r="S93" s="352" t="s">
        <v>635</v>
      </c>
      <c r="T93" s="352">
        <v>89</v>
      </c>
      <c r="U93" s="352" t="s">
        <v>620</v>
      </c>
      <c r="V93" s="352" t="s">
        <v>3435</v>
      </c>
      <c r="X93" s="352" t="s">
        <v>3435</v>
      </c>
      <c r="Y93" s="352">
        <v>4</v>
      </c>
      <c r="Z93" s="352">
        <v>488.1</v>
      </c>
      <c r="AA93" s="352">
        <v>523.29999999999995</v>
      </c>
      <c r="AB93" s="352">
        <v>35.200000000000003</v>
      </c>
      <c r="AD93" s="352">
        <v>2.218</v>
      </c>
      <c r="AE93" s="352">
        <v>0.78800000000000003</v>
      </c>
      <c r="AH93" s="352">
        <v>7877</v>
      </c>
      <c r="AI93" s="352">
        <v>9333</v>
      </c>
      <c r="AO93" s="352" t="s">
        <v>869</v>
      </c>
      <c r="AP93" s="352" t="s">
        <v>1427</v>
      </c>
      <c r="AQ93" s="352" t="s">
        <v>2187</v>
      </c>
      <c r="AT93" s="352">
        <v>1</v>
      </c>
      <c r="AV93" s="352">
        <v>1.1709206000000001</v>
      </c>
      <c r="AX93" s="352" t="s">
        <v>3492</v>
      </c>
    </row>
    <row r="94" spans="1:50">
      <c r="A94" s="352" t="s">
        <v>895</v>
      </c>
      <c r="B94" s="352" t="s">
        <v>3388</v>
      </c>
      <c r="C94" s="352">
        <v>24</v>
      </c>
      <c r="D94" s="352" t="s">
        <v>222</v>
      </c>
      <c r="E94" s="352" t="s">
        <v>23</v>
      </c>
      <c r="F94" s="352">
        <v>4.7E-2</v>
      </c>
      <c r="L94" s="352">
        <v>24167</v>
      </c>
      <c r="M94" s="352">
        <v>9.6</v>
      </c>
      <c r="O94" s="352">
        <v>140.13200000000001</v>
      </c>
      <c r="R94" s="352">
        <v>133.441</v>
      </c>
      <c r="S94" s="352" t="s">
        <v>645</v>
      </c>
      <c r="T94" s="352">
        <v>0</v>
      </c>
      <c r="U94" s="352" t="s">
        <v>646</v>
      </c>
      <c r="V94" s="352" t="s">
        <v>3495</v>
      </c>
      <c r="X94" s="352" t="s">
        <v>3496</v>
      </c>
      <c r="Y94" s="352">
        <v>1</v>
      </c>
      <c r="Z94" s="352">
        <v>29.7</v>
      </c>
      <c r="AA94" s="352">
        <v>93</v>
      </c>
      <c r="AB94" s="352">
        <v>63.3</v>
      </c>
      <c r="AF94" s="352">
        <v>6.6909999999999998</v>
      </c>
      <c r="AJ94" s="352">
        <v>4822</v>
      </c>
      <c r="AR94" s="352" t="s">
        <v>3028</v>
      </c>
      <c r="AS94" s="352" t="s">
        <v>3497</v>
      </c>
      <c r="AT94" s="352">
        <v>1</v>
      </c>
      <c r="AW94" s="352">
        <v>5.0142272999999999</v>
      </c>
      <c r="AX94" s="352" t="s">
        <v>3498</v>
      </c>
    </row>
    <row r="95" spans="1:50">
      <c r="A95" s="352" t="s">
        <v>899</v>
      </c>
      <c r="B95" s="352" t="s">
        <v>3388</v>
      </c>
      <c r="C95" s="352">
        <v>24</v>
      </c>
      <c r="D95" s="352" t="s">
        <v>222</v>
      </c>
      <c r="E95" s="352" t="s">
        <v>23</v>
      </c>
      <c r="F95" s="352">
        <v>4.7E-2</v>
      </c>
      <c r="G95" s="352" t="s">
        <v>764</v>
      </c>
      <c r="L95" s="352">
        <v>2951</v>
      </c>
      <c r="M95" s="352">
        <v>10.877000000000001</v>
      </c>
      <c r="O95" s="352">
        <v>4.9539999999999997</v>
      </c>
      <c r="R95" s="352">
        <v>4.7169999999999996</v>
      </c>
      <c r="S95" s="352" t="s">
        <v>645</v>
      </c>
      <c r="T95" s="352">
        <v>0</v>
      </c>
      <c r="U95" s="352" t="s">
        <v>646</v>
      </c>
      <c r="V95" s="352" t="s">
        <v>3495</v>
      </c>
      <c r="X95" s="352" t="s">
        <v>3496</v>
      </c>
      <c r="Y95" s="352">
        <v>2</v>
      </c>
      <c r="Z95" s="352">
        <v>229.3</v>
      </c>
      <c r="AA95" s="352">
        <v>258.7</v>
      </c>
      <c r="AB95" s="352">
        <v>29.5</v>
      </c>
      <c r="AF95" s="352">
        <v>0.23699999999999999</v>
      </c>
      <c r="AJ95" s="352">
        <v>591</v>
      </c>
      <c r="AR95" s="352" t="s">
        <v>2670</v>
      </c>
      <c r="AS95" s="352" t="s">
        <v>3499</v>
      </c>
      <c r="AT95" s="352">
        <v>0</v>
      </c>
      <c r="AW95" s="352">
        <v>5.0200472999999999</v>
      </c>
      <c r="AX95" s="352" t="s">
        <v>3498</v>
      </c>
    </row>
    <row r="96" spans="1:50">
      <c r="A96" s="352" t="s">
        <v>901</v>
      </c>
      <c r="B96" s="352" t="s">
        <v>3388</v>
      </c>
      <c r="C96" s="352">
        <v>24</v>
      </c>
      <c r="D96" s="352" t="s">
        <v>222</v>
      </c>
      <c r="E96" s="352" t="s">
        <v>23</v>
      </c>
      <c r="F96" s="352">
        <v>4.7E-2</v>
      </c>
      <c r="L96" s="352">
        <v>24052</v>
      </c>
      <c r="M96" s="352">
        <v>9.7449999999999992</v>
      </c>
      <c r="O96" s="352">
        <v>136.96799999999999</v>
      </c>
      <c r="R96" s="352">
        <v>130.428</v>
      </c>
      <c r="S96" s="352" t="s">
        <v>645</v>
      </c>
      <c r="T96" s="352">
        <v>0</v>
      </c>
      <c r="U96" s="352" t="s">
        <v>646</v>
      </c>
      <c r="V96" s="352" t="s">
        <v>3495</v>
      </c>
      <c r="X96" s="352" t="s">
        <v>3496</v>
      </c>
      <c r="Y96" s="352">
        <v>3</v>
      </c>
      <c r="Z96" s="352">
        <v>413</v>
      </c>
      <c r="AA96" s="352">
        <v>473.4</v>
      </c>
      <c r="AB96" s="352">
        <v>60.4</v>
      </c>
      <c r="AF96" s="352">
        <v>6.5410000000000004</v>
      </c>
      <c r="AJ96" s="352">
        <v>4798</v>
      </c>
      <c r="AR96" s="352" t="s">
        <v>664</v>
      </c>
      <c r="AS96" s="352" t="s">
        <v>1256</v>
      </c>
      <c r="AT96" s="352">
        <v>0</v>
      </c>
      <c r="AW96" s="352">
        <v>5.0148875999999998</v>
      </c>
      <c r="AX96" s="352" t="s">
        <v>3498</v>
      </c>
    </row>
    <row r="97" spans="1:50">
      <c r="A97" s="352" t="s">
        <v>904</v>
      </c>
      <c r="B97" s="352" t="s">
        <v>3388</v>
      </c>
      <c r="C97" s="352">
        <v>25</v>
      </c>
      <c r="D97" s="352" t="s">
        <v>223</v>
      </c>
      <c r="E97" s="352" t="s">
        <v>23</v>
      </c>
      <c r="F97" s="352">
        <v>7.8E-2</v>
      </c>
      <c r="H97" s="352">
        <v>11080</v>
      </c>
      <c r="I97" s="352">
        <v>0.42</v>
      </c>
      <c r="O97" s="352">
        <v>202.666</v>
      </c>
      <c r="P97" s="352">
        <v>201.15299999999999</v>
      </c>
      <c r="S97" s="352" t="s">
        <v>619</v>
      </c>
      <c r="T97" s="352">
        <v>0</v>
      </c>
      <c r="U97" s="352" t="s">
        <v>620</v>
      </c>
      <c r="V97" s="352" t="s">
        <v>3435</v>
      </c>
      <c r="X97" s="352" t="s">
        <v>3435</v>
      </c>
      <c r="Y97" s="352">
        <v>1</v>
      </c>
      <c r="Z97" s="352">
        <v>13.2</v>
      </c>
      <c r="AA97" s="352">
        <v>39</v>
      </c>
      <c r="AB97" s="352">
        <v>25.8</v>
      </c>
      <c r="AC97" s="352">
        <v>1.514</v>
      </c>
      <c r="AG97" s="352">
        <v>7576</v>
      </c>
      <c r="AK97" s="352" t="s">
        <v>1544</v>
      </c>
      <c r="AL97" s="352" t="s">
        <v>3181</v>
      </c>
      <c r="AM97" s="352" t="s">
        <v>3500</v>
      </c>
      <c r="AN97" s="352">
        <v>5150</v>
      </c>
      <c r="AT97" s="352">
        <v>0</v>
      </c>
      <c r="AU97" s="352">
        <v>0.68404529999999997</v>
      </c>
      <c r="AX97" s="352" t="s">
        <v>3501</v>
      </c>
    </row>
    <row r="98" spans="1:50">
      <c r="A98" s="352" t="s">
        <v>907</v>
      </c>
      <c r="B98" s="352" t="s">
        <v>3388</v>
      </c>
      <c r="C98" s="352">
        <v>25</v>
      </c>
      <c r="D98" s="352" t="s">
        <v>223</v>
      </c>
      <c r="E98" s="352" t="s">
        <v>23</v>
      </c>
      <c r="F98" s="352">
        <v>7.8E-2</v>
      </c>
      <c r="H98" s="352">
        <v>11097</v>
      </c>
      <c r="I98" s="352">
        <v>0</v>
      </c>
      <c r="O98" s="352">
        <v>203.66900000000001</v>
      </c>
      <c r="P98" s="352">
        <v>202.149</v>
      </c>
      <c r="S98" s="352" t="s">
        <v>619</v>
      </c>
      <c r="T98" s="352">
        <v>0</v>
      </c>
      <c r="U98" s="352" t="s">
        <v>620</v>
      </c>
      <c r="V98" s="352" t="s">
        <v>3435</v>
      </c>
      <c r="X98" s="352" t="s">
        <v>3435</v>
      </c>
      <c r="Y98" s="352">
        <v>2</v>
      </c>
      <c r="Z98" s="352">
        <v>53.5</v>
      </c>
      <c r="AA98" s="352">
        <v>78.599999999999994</v>
      </c>
      <c r="AB98" s="352">
        <v>25.2</v>
      </c>
      <c r="AC98" s="352">
        <v>1.52</v>
      </c>
      <c r="AG98" s="352">
        <v>7584</v>
      </c>
      <c r="AK98" s="352" t="s">
        <v>1724</v>
      </c>
      <c r="AL98" s="352" t="s">
        <v>1313</v>
      </c>
      <c r="AM98" s="352" t="s">
        <v>3502</v>
      </c>
      <c r="AN98" s="352">
        <v>4993</v>
      </c>
      <c r="AT98" s="352">
        <v>1</v>
      </c>
      <c r="AU98" s="352">
        <v>0.68375850000000005</v>
      </c>
      <c r="AX98" s="352" t="s">
        <v>3501</v>
      </c>
    </row>
    <row r="99" spans="1:50">
      <c r="A99" s="352" t="s">
        <v>910</v>
      </c>
      <c r="B99" s="352" t="s">
        <v>3388</v>
      </c>
      <c r="C99" s="352">
        <v>25</v>
      </c>
      <c r="D99" s="352" t="s">
        <v>223</v>
      </c>
      <c r="E99" s="352" t="s">
        <v>23</v>
      </c>
      <c r="F99" s="352">
        <v>7.8E-2</v>
      </c>
      <c r="J99" s="352">
        <v>6704</v>
      </c>
      <c r="K99" s="352">
        <v>-10.388999999999999</v>
      </c>
      <c r="O99" s="352">
        <v>190.98699999999999</v>
      </c>
      <c r="Q99" s="352">
        <v>188</v>
      </c>
      <c r="S99" s="352" t="s">
        <v>635</v>
      </c>
      <c r="T99" s="352">
        <v>89</v>
      </c>
      <c r="U99" s="352" t="s">
        <v>620</v>
      </c>
      <c r="V99" s="352" t="s">
        <v>3435</v>
      </c>
      <c r="X99" s="352" t="s">
        <v>3435</v>
      </c>
      <c r="Y99" s="352">
        <v>3</v>
      </c>
      <c r="Z99" s="352">
        <v>437.8</v>
      </c>
      <c r="AA99" s="352">
        <v>473.6</v>
      </c>
      <c r="AB99" s="352">
        <v>35.9</v>
      </c>
      <c r="AD99" s="352">
        <v>2.2040000000000002</v>
      </c>
      <c r="AE99" s="352">
        <v>0.78300000000000003</v>
      </c>
      <c r="AH99" s="352">
        <v>7853</v>
      </c>
      <c r="AI99" s="352">
        <v>9306</v>
      </c>
      <c r="AO99" s="352" t="s">
        <v>979</v>
      </c>
      <c r="AP99" s="352" t="s">
        <v>719</v>
      </c>
      <c r="AQ99" s="352" t="s">
        <v>2119</v>
      </c>
      <c r="AT99" s="352">
        <v>0</v>
      </c>
      <c r="AV99" s="352">
        <v>1.1722218</v>
      </c>
      <c r="AX99" s="352" t="s">
        <v>3501</v>
      </c>
    </row>
    <row r="100" spans="1:50">
      <c r="A100" s="352" t="s">
        <v>912</v>
      </c>
      <c r="B100" s="352" t="s">
        <v>3388</v>
      </c>
      <c r="C100" s="352">
        <v>25</v>
      </c>
      <c r="D100" s="352" t="s">
        <v>223</v>
      </c>
      <c r="E100" s="352" t="s">
        <v>23</v>
      </c>
      <c r="F100" s="352">
        <v>7.8E-2</v>
      </c>
      <c r="J100" s="352">
        <v>6710</v>
      </c>
      <c r="K100" s="352">
        <v>-11.5</v>
      </c>
      <c r="O100" s="352">
        <v>191.512</v>
      </c>
      <c r="Q100" s="352">
        <v>188.52</v>
      </c>
      <c r="S100" s="352" t="s">
        <v>635</v>
      </c>
      <c r="T100" s="352">
        <v>89</v>
      </c>
      <c r="U100" s="352" t="s">
        <v>620</v>
      </c>
      <c r="V100" s="352" t="s">
        <v>3435</v>
      </c>
      <c r="X100" s="352" t="s">
        <v>3435</v>
      </c>
      <c r="Y100" s="352">
        <v>4</v>
      </c>
      <c r="Z100" s="352">
        <v>488.1</v>
      </c>
      <c r="AA100" s="352">
        <v>523.29999999999995</v>
      </c>
      <c r="AB100" s="352">
        <v>35.200000000000003</v>
      </c>
      <c r="AD100" s="352">
        <v>2.2069999999999999</v>
      </c>
      <c r="AE100" s="352">
        <v>0.78500000000000003</v>
      </c>
      <c r="AH100" s="352">
        <v>7854</v>
      </c>
      <c r="AI100" s="352">
        <v>9306</v>
      </c>
      <c r="AO100" s="352" t="s">
        <v>891</v>
      </c>
      <c r="AP100" s="352" t="s">
        <v>1427</v>
      </c>
      <c r="AQ100" s="352" t="s">
        <v>2635</v>
      </c>
      <c r="AT100" s="352">
        <v>1</v>
      </c>
      <c r="AV100" s="352">
        <v>1.1709448</v>
      </c>
      <c r="AX100" s="352" t="s">
        <v>3501</v>
      </c>
    </row>
    <row r="101" spans="1:50">
      <c r="A101" s="352" t="s">
        <v>914</v>
      </c>
      <c r="B101" s="352" t="s">
        <v>3388</v>
      </c>
      <c r="C101" s="352">
        <v>26</v>
      </c>
      <c r="D101" s="352" t="s">
        <v>223</v>
      </c>
      <c r="E101" s="352" t="s">
        <v>23</v>
      </c>
      <c r="F101" s="352">
        <v>7.8E-2</v>
      </c>
      <c r="L101" s="352">
        <v>24177</v>
      </c>
      <c r="M101" s="352">
        <v>9.6</v>
      </c>
      <c r="O101" s="352">
        <v>140.25200000000001</v>
      </c>
      <c r="R101" s="352">
        <v>133.55799999999999</v>
      </c>
      <c r="S101" s="352" t="s">
        <v>645</v>
      </c>
      <c r="T101" s="352">
        <v>0</v>
      </c>
      <c r="U101" s="352" t="s">
        <v>646</v>
      </c>
      <c r="V101" s="352" t="s">
        <v>3443</v>
      </c>
      <c r="X101" s="352" t="s">
        <v>3444</v>
      </c>
      <c r="Y101" s="352">
        <v>1</v>
      </c>
      <c r="Z101" s="352">
        <v>29.7</v>
      </c>
      <c r="AA101" s="352">
        <v>93.2</v>
      </c>
      <c r="AB101" s="352">
        <v>63.5</v>
      </c>
      <c r="AF101" s="352">
        <v>6.6950000000000003</v>
      </c>
      <c r="AJ101" s="352">
        <v>4825</v>
      </c>
      <c r="AR101" s="352" t="s">
        <v>1178</v>
      </c>
      <c r="AS101" s="352" t="s">
        <v>3503</v>
      </c>
      <c r="AT101" s="352">
        <v>1</v>
      </c>
      <c r="AW101" s="352">
        <v>5.0127382000000003</v>
      </c>
      <c r="AX101" s="352" t="s">
        <v>3504</v>
      </c>
    </row>
    <row r="102" spans="1:50">
      <c r="A102" s="352" t="s">
        <v>918</v>
      </c>
      <c r="B102" s="352" t="s">
        <v>3388</v>
      </c>
      <c r="C102" s="352">
        <v>26</v>
      </c>
      <c r="D102" s="352" t="s">
        <v>223</v>
      </c>
      <c r="E102" s="352" t="s">
        <v>23</v>
      </c>
      <c r="F102" s="352">
        <v>7.8E-2</v>
      </c>
      <c r="G102" s="352" t="s">
        <v>764</v>
      </c>
      <c r="L102" s="352">
        <v>5071</v>
      </c>
      <c r="M102" s="352">
        <v>10.048999999999999</v>
      </c>
      <c r="O102" s="352">
        <v>8.7579999999999991</v>
      </c>
      <c r="R102" s="352">
        <v>8.34</v>
      </c>
      <c r="S102" s="352" t="s">
        <v>645</v>
      </c>
      <c r="T102" s="352">
        <v>0</v>
      </c>
      <c r="U102" s="352" t="s">
        <v>646</v>
      </c>
      <c r="V102" s="352" t="s">
        <v>3443</v>
      </c>
      <c r="X102" s="352" t="s">
        <v>3444</v>
      </c>
      <c r="Y102" s="352">
        <v>2</v>
      </c>
      <c r="Z102" s="352">
        <v>229.1</v>
      </c>
      <c r="AA102" s="352">
        <v>262.5</v>
      </c>
      <c r="AB102" s="352">
        <v>33.4</v>
      </c>
      <c r="AF102" s="352">
        <v>0.41799999999999998</v>
      </c>
      <c r="AJ102" s="352">
        <v>1016</v>
      </c>
      <c r="AR102" s="352" t="s">
        <v>1343</v>
      </c>
      <c r="AS102" s="352" t="s">
        <v>1591</v>
      </c>
      <c r="AT102" s="352">
        <v>0</v>
      </c>
      <c r="AW102" s="352">
        <v>5.0147826000000002</v>
      </c>
      <c r="AX102" s="352" t="s">
        <v>3504</v>
      </c>
    </row>
    <row r="103" spans="1:50">
      <c r="A103" s="352" t="s">
        <v>920</v>
      </c>
      <c r="B103" s="352" t="s">
        <v>3388</v>
      </c>
      <c r="C103" s="352">
        <v>26</v>
      </c>
      <c r="D103" s="352" t="s">
        <v>223</v>
      </c>
      <c r="E103" s="352" t="s">
        <v>23</v>
      </c>
      <c r="F103" s="352">
        <v>7.8E-2</v>
      </c>
      <c r="L103" s="352">
        <v>24147</v>
      </c>
      <c r="M103" s="352">
        <v>9.7769999999999992</v>
      </c>
      <c r="O103" s="352">
        <v>137.773</v>
      </c>
      <c r="R103" s="352">
        <v>131.19499999999999</v>
      </c>
      <c r="S103" s="352" t="s">
        <v>645</v>
      </c>
      <c r="T103" s="352">
        <v>0</v>
      </c>
      <c r="U103" s="352" t="s">
        <v>646</v>
      </c>
      <c r="V103" s="352" t="s">
        <v>3443</v>
      </c>
      <c r="X103" s="352" t="s">
        <v>3444</v>
      </c>
      <c r="Y103" s="352">
        <v>3</v>
      </c>
      <c r="Z103" s="352">
        <v>413</v>
      </c>
      <c r="AA103" s="352">
        <v>473.6</v>
      </c>
      <c r="AB103" s="352">
        <v>60.6</v>
      </c>
      <c r="AF103" s="352">
        <v>6.5780000000000003</v>
      </c>
      <c r="AJ103" s="352">
        <v>4819</v>
      </c>
      <c r="AR103" s="352" t="s">
        <v>985</v>
      </c>
      <c r="AS103" s="352" t="s">
        <v>939</v>
      </c>
      <c r="AT103" s="352">
        <v>0</v>
      </c>
      <c r="AW103" s="352">
        <v>5.0135430000000003</v>
      </c>
      <c r="AX103" s="352" t="s">
        <v>3504</v>
      </c>
    </row>
    <row r="104" spans="1:50">
      <c r="A104" s="352" t="s">
        <v>923</v>
      </c>
      <c r="B104" s="352" t="s">
        <v>3388</v>
      </c>
      <c r="C104" s="352">
        <v>27</v>
      </c>
      <c r="D104" s="352" t="s">
        <v>224</v>
      </c>
      <c r="E104" s="352" t="s">
        <v>23</v>
      </c>
      <c r="F104" s="352">
        <v>0.158</v>
      </c>
      <c r="H104" s="352">
        <v>11087</v>
      </c>
      <c r="I104" s="352">
        <v>0.41699999999999998</v>
      </c>
      <c r="O104" s="352">
        <v>202.62700000000001</v>
      </c>
      <c r="P104" s="352">
        <v>201.114</v>
      </c>
      <c r="S104" s="352" t="s">
        <v>619</v>
      </c>
      <c r="T104" s="352">
        <v>0</v>
      </c>
      <c r="U104" s="352" t="s">
        <v>620</v>
      </c>
      <c r="V104" s="352" t="s">
        <v>3435</v>
      </c>
      <c r="X104" s="352" t="s">
        <v>3435</v>
      </c>
      <c r="Y104" s="352">
        <v>1</v>
      </c>
      <c r="Z104" s="352">
        <v>13.2</v>
      </c>
      <c r="AA104" s="352">
        <v>39</v>
      </c>
      <c r="AB104" s="352">
        <v>25.8</v>
      </c>
      <c r="AC104" s="352">
        <v>1.5129999999999999</v>
      </c>
      <c r="AG104" s="352">
        <v>7581</v>
      </c>
      <c r="AK104" s="352" t="s">
        <v>2752</v>
      </c>
      <c r="AL104" s="352" t="s">
        <v>676</v>
      </c>
      <c r="AM104" s="352" t="s">
        <v>3505</v>
      </c>
      <c r="AN104" s="352">
        <v>5168</v>
      </c>
      <c r="AT104" s="352">
        <v>0</v>
      </c>
      <c r="AU104" s="352">
        <v>0.68406800000000001</v>
      </c>
      <c r="AX104" s="352" t="s">
        <v>3506</v>
      </c>
    </row>
    <row r="105" spans="1:50">
      <c r="A105" s="352" t="s">
        <v>927</v>
      </c>
      <c r="B105" s="352" t="s">
        <v>3388</v>
      </c>
      <c r="C105" s="352">
        <v>27</v>
      </c>
      <c r="D105" s="352" t="s">
        <v>224</v>
      </c>
      <c r="E105" s="352" t="s">
        <v>23</v>
      </c>
      <c r="F105" s="352">
        <v>0.158</v>
      </c>
      <c r="H105" s="352">
        <v>11087</v>
      </c>
      <c r="I105" s="352">
        <v>0</v>
      </c>
      <c r="O105" s="352">
        <v>203.56899999999999</v>
      </c>
      <c r="P105" s="352">
        <v>202.05</v>
      </c>
      <c r="S105" s="352" t="s">
        <v>619</v>
      </c>
      <c r="T105" s="352">
        <v>0</v>
      </c>
      <c r="U105" s="352" t="s">
        <v>620</v>
      </c>
      <c r="V105" s="352" t="s">
        <v>3435</v>
      </c>
      <c r="X105" s="352" t="s">
        <v>3435</v>
      </c>
      <c r="Y105" s="352">
        <v>2</v>
      </c>
      <c r="Z105" s="352">
        <v>53.5</v>
      </c>
      <c r="AA105" s="352">
        <v>78.599999999999994</v>
      </c>
      <c r="AB105" s="352">
        <v>25.2</v>
      </c>
      <c r="AC105" s="352">
        <v>1.52</v>
      </c>
      <c r="AG105" s="352">
        <v>7578</v>
      </c>
      <c r="AK105" s="352" t="s">
        <v>1494</v>
      </c>
      <c r="AL105" s="352" t="s">
        <v>1327</v>
      </c>
      <c r="AM105" s="352" t="s">
        <v>3507</v>
      </c>
      <c r="AN105" s="352">
        <v>5006</v>
      </c>
      <c r="AT105" s="352">
        <v>1</v>
      </c>
      <c r="AU105" s="352">
        <v>0.68378269999999997</v>
      </c>
      <c r="AX105" s="352" t="s">
        <v>3506</v>
      </c>
    </row>
    <row r="106" spans="1:50">
      <c r="A106" s="352" t="s">
        <v>930</v>
      </c>
      <c r="B106" s="352" t="s">
        <v>3388</v>
      </c>
      <c r="C106" s="352">
        <v>27</v>
      </c>
      <c r="D106" s="352" t="s">
        <v>224</v>
      </c>
      <c r="E106" s="352" t="s">
        <v>23</v>
      </c>
      <c r="F106" s="352">
        <v>0.158</v>
      </c>
      <c r="J106" s="352">
        <v>6728</v>
      </c>
      <c r="K106" s="352">
        <v>-10.407999999999999</v>
      </c>
      <c r="O106" s="352">
        <v>191.73400000000001</v>
      </c>
      <c r="Q106" s="352">
        <v>188.73400000000001</v>
      </c>
      <c r="S106" s="352" t="s">
        <v>635</v>
      </c>
      <c r="T106" s="352">
        <v>89</v>
      </c>
      <c r="U106" s="352" t="s">
        <v>620</v>
      </c>
      <c r="V106" s="352" t="s">
        <v>3435</v>
      </c>
      <c r="X106" s="352" t="s">
        <v>3435</v>
      </c>
      <c r="Y106" s="352">
        <v>3</v>
      </c>
      <c r="Z106" s="352">
        <v>438.4</v>
      </c>
      <c r="AA106" s="352">
        <v>473.6</v>
      </c>
      <c r="AB106" s="352">
        <v>35.200000000000003</v>
      </c>
      <c r="AD106" s="352">
        <v>2.2130000000000001</v>
      </c>
      <c r="AE106" s="352">
        <v>0.78700000000000003</v>
      </c>
      <c r="AH106" s="352">
        <v>7881</v>
      </c>
      <c r="AI106" s="352">
        <v>9338</v>
      </c>
      <c r="AO106" s="352" t="s">
        <v>979</v>
      </c>
      <c r="AP106" s="352" t="s">
        <v>719</v>
      </c>
      <c r="AQ106" s="352" t="s">
        <v>3508</v>
      </c>
      <c r="AT106" s="352">
        <v>0</v>
      </c>
      <c r="AV106" s="352">
        <v>1.1722992000000001</v>
      </c>
      <c r="AX106" s="352" t="s">
        <v>3506</v>
      </c>
    </row>
    <row r="107" spans="1:50">
      <c r="A107" s="352" t="s">
        <v>932</v>
      </c>
      <c r="B107" s="352" t="s">
        <v>3388</v>
      </c>
      <c r="C107" s="352">
        <v>27</v>
      </c>
      <c r="D107" s="352" t="s">
        <v>224</v>
      </c>
      <c r="E107" s="352" t="s">
        <v>23</v>
      </c>
      <c r="F107" s="352">
        <v>0.158</v>
      </c>
      <c r="J107" s="352">
        <v>6726</v>
      </c>
      <c r="K107" s="352">
        <v>-11.5</v>
      </c>
      <c r="O107" s="352">
        <v>192.24600000000001</v>
      </c>
      <c r="Q107" s="352">
        <v>189.24199999999999</v>
      </c>
      <c r="S107" s="352" t="s">
        <v>635</v>
      </c>
      <c r="T107" s="352">
        <v>89</v>
      </c>
      <c r="U107" s="352" t="s">
        <v>620</v>
      </c>
      <c r="V107" s="352" t="s">
        <v>3435</v>
      </c>
      <c r="X107" s="352" t="s">
        <v>3435</v>
      </c>
      <c r="Y107" s="352">
        <v>4</v>
      </c>
      <c r="Z107" s="352">
        <v>488.1</v>
      </c>
      <c r="AA107" s="352">
        <v>523.29999999999995</v>
      </c>
      <c r="AB107" s="352">
        <v>35.200000000000003</v>
      </c>
      <c r="AD107" s="352">
        <v>2.2160000000000002</v>
      </c>
      <c r="AE107" s="352">
        <v>0.78800000000000003</v>
      </c>
      <c r="AH107" s="352">
        <v>7873</v>
      </c>
      <c r="AI107" s="352">
        <v>9328</v>
      </c>
      <c r="AO107" s="352" t="s">
        <v>869</v>
      </c>
      <c r="AP107" s="352" t="s">
        <v>1427</v>
      </c>
      <c r="AQ107" s="352" t="s">
        <v>1132</v>
      </c>
      <c r="AT107" s="352">
        <v>1</v>
      </c>
      <c r="AV107" s="352">
        <v>1.1710432</v>
      </c>
      <c r="AX107" s="352" t="s">
        <v>3506</v>
      </c>
    </row>
    <row r="108" spans="1:50">
      <c r="A108" s="352" t="s">
        <v>933</v>
      </c>
      <c r="B108" s="352" t="s">
        <v>3388</v>
      </c>
      <c r="C108" s="352">
        <v>28</v>
      </c>
      <c r="D108" s="352" t="s">
        <v>224</v>
      </c>
      <c r="E108" s="352" t="s">
        <v>23</v>
      </c>
      <c r="F108" s="352">
        <v>0.158</v>
      </c>
      <c r="L108" s="352">
        <v>24281</v>
      </c>
      <c r="M108" s="352">
        <v>9.6</v>
      </c>
      <c r="O108" s="352">
        <v>140.86500000000001</v>
      </c>
      <c r="R108" s="352">
        <v>134.13800000000001</v>
      </c>
      <c r="S108" s="352" t="s">
        <v>645</v>
      </c>
      <c r="T108" s="352">
        <v>0</v>
      </c>
      <c r="U108" s="352" t="s">
        <v>646</v>
      </c>
      <c r="V108" s="352" t="s">
        <v>3495</v>
      </c>
      <c r="X108" s="352" t="s">
        <v>3496</v>
      </c>
      <c r="Y108" s="352">
        <v>1</v>
      </c>
      <c r="Z108" s="352">
        <v>29.7</v>
      </c>
      <c r="AA108" s="352">
        <v>93.4</v>
      </c>
      <c r="AB108" s="352">
        <v>63.7</v>
      </c>
      <c r="AF108" s="352">
        <v>6.7270000000000003</v>
      </c>
      <c r="AJ108" s="352">
        <v>4843</v>
      </c>
      <c r="AR108" s="352" t="s">
        <v>1984</v>
      </c>
      <c r="AS108" s="352" t="s">
        <v>3509</v>
      </c>
      <c r="AT108" s="352">
        <v>1</v>
      </c>
      <c r="AW108" s="352">
        <v>5.0152124000000002</v>
      </c>
      <c r="AX108" s="352" t="s">
        <v>3510</v>
      </c>
    </row>
    <row r="109" spans="1:50">
      <c r="A109" s="352" t="s">
        <v>937</v>
      </c>
      <c r="B109" s="352" t="s">
        <v>3388</v>
      </c>
      <c r="C109" s="352">
        <v>28</v>
      </c>
      <c r="D109" s="352" t="s">
        <v>224</v>
      </c>
      <c r="E109" s="352" t="s">
        <v>23</v>
      </c>
      <c r="F109" s="352">
        <v>0.158</v>
      </c>
      <c r="G109" s="352" t="s">
        <v>764</v>
      </c>
      <c r="L109" s="352">
        <v>13257</v>
      </c>
      <c r="M109" s="352">
        <v>8.8859999999999992</v>
      </c>
      <c r="O109" s="352">
        <v>20.940999999999999</v>
      </c>
      <c r="R109" s="352">
        <v>19.942</v>
      </c>
      <c r="S109" s="352" t="s">
        <v>645</v>
      </c>
      <c r="T109" s="352">
        <v>0</v>
      </c>
      <c r="U109" s="352" t="s">
        <v>646</v>
      </c>
      <c r="V109" s="352" t="s">
        <v>3495</v>
      </c>
      <c r="X109" s="352" t="s">
        <v>3496</v>
      </c>
      <c r="Y109" s="352">
        <v>2</v>
      </c>
      <c r="Z109" s="352">
        <v>228.6</v>
      </c>
      <c r="AA109" s="352">
        <v>266.89999999999998</v>
      </c>
      <c r="AB109" s="352">
        <v>38.200000000000003</v>
      </c>
      <c r="AF109" s="352">
        <v>0.999</v>
      </c>
      <c r="AJ109" s="352">
        <v>2656</v>
      </c>
      <c r="AR109" s="352" t="s">
        <v>2005</v>
      </c>
      <c r="AS109" s="352" t="s">
        <v>3511</v>
      </c>
      <c r="AT109" s="352">
        <v>0</v>
      </c>
      <c r="AW109" s="352">
        <v>5.0119590000000001</v>
      </c>
      <c r="AX109" s="352" t="s">
        <v>3510</v>
      </c>
    </row>
    <row r="110" spans="1:50">
      <c r="A110" s="352" t="s">
        <v>940</v>
      </c>
      <c r="B110" s="352" t="s">
        <v>3388</v>
      </c>
      <c r="C110" s="352">
        <v>28</v>
      </c>
      <c r="D110" s="352" t="s">
        <v>224</v>
      </c>
      <c r="E110" s="352" t="s">
        <v>23</v>
      </c>
      <c r="F110" s="352">
        <v>0.158</v>
      </c>
      <c r="L110" s="352">
        <v>24095</v>
      </c>
      <c r="M110" s="352">
        <v>9.7309999999999999</v>
      </c>
      <c r="O110" s="352">
        <v>137.64400000000001</v>
      </c>
      <c r="R110" s="352">
        <v>131.07</v>
      </c>
      <c r="S110" s="352" t="s">
        <v>645</v>
      </c>
      <c r="T110" s="352">
        <v>0</v>
      </c>
      <c r="U110" s="352" t="s">
        <v>646</v>
      </c>
      <c r="V110" s="352" t="s">
        <v>3495</v>
      </c>
      <c r="X110" s="352" t="s">
        <v>3496</v>
      </c>
      <c r="Y110" s="352">
        <v>3</v>
      </c>
      <c r="Z110" s="352">
        <v>413</v>
      </c>
      <c r="AA110" s="352">
        <v>474</v>
      </c>
      <c r="AB110" s="352">
        <v>61</v>
      </c>
      <c r="AF110" s="352">
        <v>6.5739999999999998</v>
      </c>
      <c r="AJ110" s="352">
        <v>4806</v>
      </c>
      <c r="AR110" s="352" t="s">
        <v>1362</v>
      </c>
      <c r="AS110" s="352" t="s">
        <v>1850</v>
      </c>
      <c r="AT110" s="352">
        <v>0</v>
      </c>
      <c r="AW110" s="352">
        <v>5.0158088999999997</v>
      </c>
      <c r="AX110" s="352" t="s">
        <v>3510</v>
      </c>
    </row>
    <row r="111" spans="1:50">
      <c r="A111" s="352" t="s">
        <v>942</v>
      </c>
      <c r="B111" s="352" t="s">
        <v>3388</v>
      </c>
      <c r="C111" s="352">
        <v>29</v>
      </c>
      <c r="D111" s="352" t="s">
        <v>3512</v>
      </c>
      <c r="E111" s="352" t="s">
        <v>442</v>
      </c>
      <c r="F111" s="352">
        <v>0.755</v>
      </c>
      <c r="H111" s="352">
        <v>11102</v>
      </c>
      <c r="I111" s="352">
        <v>0.432</v>
      </c>
      <c r="O111" s="352">
        <v>203.173</v>
      </c>
      <c r="P111" s="352">
        <v>201.65600000000001</v>
      </c>
      <c r="S111" s="352" t="s">
        <v>619</v>
      </c>
      <c r="T111" s="352">
        <v>0</v>
      </c>
      <c r="U111" s="352" t="s">
        <v>620</v>
      </c>
      <c r="V111" s="352" t="s">
        <v>3435</v>
      </c>
      <c r="X111" s="352" t="s">
        <v>3435</v>
      </c>
      <c r="Y111" s="352">
        <v>1</v>
      </c>
      <c r="Z111" s="352">
        <v>13.2</v>
      </c>
      <c r="AA111" s="352">
        <v>39</v>
      </c>
      <c r="AB111" s="352">
        <v>25.8</v>
      </c>
      <c r="AC111" s="352">
        <v>1.518</v>
      </c>
      <c r="AG111" s="352">
        <v>7591</v>
      </c>
      <c r="AK111" s="352" t="s">
        <v>3513</v>
      </c>
      <c r="AL111" s="352" t="s">
        <v>1948</v>
      </c>
      <c r="AM111" s="352" t="s">
        <v>3514</v>
      </c>
      <c r="AN111" s="352">
        <v>5213</v>
      </c>
      <c r="AT111" s="352">
        <v>0</v>
      </c>
      <c r="AU111" s="352">
        <v>0.68411029999999995</v>
      </c>
      <c r="AX111" s="352" t="s">
        <v>3515</v>
      </c>
    </row>
    <row r="112" spans="1:50">
      <c r="A112" s="352" t="s">
        <v>945</v>
      </c>
      <c r="B112" s="352" t="s">
        <v>3388</v>
      </c>
      <c r="C112" s="352">
        <v>29</v>
      </c>
      <c r="D112" s="352" t="s">
        <v>3512</v>
      </c>
      <c r="E112" s="352" t="s">
        <v>442</v>
      </c>
      <c r="F112" s="352">
        <v>0.755</v>
      </c>
      <c r="H112" s="352">
        <v>11113</v>
      </c>
      <c r="I112" s="352">
        <v>0</v>
      </c>
      <c r="O112" s="352">
        <v>203.916</v>
      </c>
      <c r="P112" s="352">
        <v>202.39400000000001</v>
      </c>
      <c r="S112" s="352" t="s">
        <v>619</v>
      </c>
      <c r="T112" s="352">
        <v>0</v>
      </c>
      <c r="U112" s="352" t="s">
        <v>620</v>
      </c>
      <c r="V112" s="352" t="s">
        <v>3435</v>
      </c>
      <c r="X112" s="352" t="s">
        <v>3435</v>
      </c>
      <c r="Y112" s="352">
        <v>2</v>
      </c>
      <c r="Z112" s="352">
        <v>53.5</v>
      </c>
      <c r="AA112" s="352">
        <v>78.599999999999994</v>
      </c>
      <c r="AB112" s="352">
        <v>25.2</v>
      </c>
      <c r="AC112" s="352">
        <v>1.522</v>
      </c>
      <c r="AG112" s="352">
        <v>7596</v>
      </c>
      <c r="AK112" s="352" t="s">
        <v>1382</v>
      </c>
      <c r="AL112" s="352" t="s">
        <v>1234</v>
      </c>
      <c r="AM112" s="352" t="s">
        <v>3516</v>
      </c>
      <c r="AN112" s="352">
        <v>5056</v>
      </c>
      <c r="AT112" s="352">
        <v>1</v>
      </c>
      <c r="AU112" s="352">
        <v>0.68381479999999994</v>
      </c>
      <c r="AX112" s="352" t="s">
        <v>3515</v>
      </c>
    </row>
    <row r="113" spans="1:50">
      <c r="A113" s="352" t="s">
        <v>947</v>
      </c>
      <c r="B113" s="352" t="s">
        <v>3388</v>
      </c>
      <c r="C113" s="352">
        <v>29</v>
      </c>
      <c r="D113" s="352" t="s">
        <v>3512</v>
      </c>
      <c r="E113" s="352" t="s">
        <v>442</v>
      </c>
      <c r="F113" s="352">
        <v>0.755</v>
      </c>
      <c r="G113" s="352" t="s">
        <v>630</v>
      </c>
      <c r="H113" s="352">
        <v>2294</v>
      </c>
      <c r="I113" s="352">
        <v>6.4340000000000002</v>
      </c>
      <c r="N113" s="352">
        <v>10.3995677</v>
      </c>
      <c r="O113" s="352">
        <v>45.982999999999997</v>
      </c>
      <c r="P113" s="352">
        <v>45.637999999999998</v>
      </c>
      <c r="S113" s="352" t="s">
        <v>619</v>
      </c>
      <c r="T113" s="352">
        <v>0</v>
      </c>
      <c r="U113" s="352" t="s">
        <v>620</v>
      </c>
      <c r="V113" s="352" t="s">
        <v>3435</v>
      </c>
      <c r="X113" s="352" t="s">
        <v>3435</v>
      </c>
      <c r="Y113" s="352">
        <v>3</v>
      </c>
      <c r="Z113" s="352">
        <v>82.4</v>
      </c>
      <c r="AA113" s="352">
        <v>145.9</v>
      </c>
      <c r="AB113" s="352">
        <v>63.5</v>
      </c>
      <c r="AC113" s="352">
        <v>0.34499999999999997</v>
      </c>
      <c r="AG113" s="352">
        <v>1580</v>
      </c>
      <c r="AK113" s="352" t="s">
        <v>1508</v>
      </c>
      <c r="AL113" s="352" t="s">
        <v>1928</v>
      </c>
      <c r="AM113" s="352" t="s">
        <v>3517</v>
      </c>
      <c r="AN113" s="352">
        <v>14078</v>
      </c>
      <c r="AT113" s="352">
        <v>0</v>
      </c>
      <c r="AU113" s="352">
        <v>0.68821449999999995</v>
      </c>
      <c r="AX113" s="352" t="s">
        <v>3515</v>
      </c>
    </row>
    <row r="114" spans="1:50">
      <c r="A114" s="352" t="s">
        <v>949</v>
      </c>
      <c r="B114" s="352" t="s">
        <v>3388</v>
      </c>
      <c r="C114" s="352">
        <v>29</v>
      </c>
      <c r="D114" s="352" t="s">
        <v>3512</v>
      </c>
      <c r="E114" s="352" t="s">
        <v>442</v>
      </c>
      <c r="F114" s="352">
        <v>0.755</v>
      </c>
      <c r="G114" s="352" t="s">
        <v>634</v>
      </c>
      <c r="J114" s="352">
        <v>6330</v>
      </c>
      <c r="K114" s="352">
        <v>15.243</v>
      </c>
      <c r="N114" s="352">
        <v>73.525377700000007</v>
      </c>
      <c r="O114" s="352">
        <v>173.54400000000001</v>
      </c>
      <c r="Q114" s="352">
        <v>170.773</v>
      </c>
      <c r="S114" s="352" t="s">
        <v>635</v>
      </c>
      <c r="T114" s="352">
        <v>89</v>
      </c>
      <c r="U114" s="352" t="s">
        <v>620</v>
      </c>
      <c r="V114" s="352" t="s">
        <v>3435</v>
      </c>
      <c r="X114" s="352" t="s">
        <v>3435</v>
      </c>
      <c r="Y114" s="352">
        <v>4</v>
      </c>
      <c r="Z114" s="352">
        <v>198.1</v>
      </c>
      <c r="AA114" s="352">
        <v>288.10000000000002</v>
      </c>
      <c r="AB114" s="352">
        <v>89.9</v>
      </c>
      <c r="AD114" s="352">
        <v>2.0510000000000002</v>
      </c>
      <c r="AE114" s="352">
        <v>0.72</v>
      </c>
      <c r="AH114" s="352">
        <v>7681</v>
      </c>
      <c r="AI114" s="352">
        <v>8905</v>
      </c>
      <c r="AO114" s="352" t="s">
        <v>721</v>
      </c>
      <c r="AP114" s="352" t="s">
        <v>829</v>
      </c>
      <c r="AQ114" s="352" t="s">
        <v>2185</v>
      </c>
      <c r="AT114" s="352">
        <v>0</v>
      </c>
      <c r="AV114" s="352">
        <v>1.2007741999999999</v>
      </c>
      <c r="AX114" s="352" t="s">
        <v>3515</v>
      </c>
    </row>
    <row r="115" spans="1:50">
      <c r="A115" s="352" t="s">
        <v>951</v>
      </c>
      <c r="B115" s="352" t="s">
        <v>3388</v>
      </c>
      <c r="C115" s="352">
        <v>29</v>
      </c>
      <c r="D115" s="352" t="s">
        <v>3512</v>
      </c>
      <c r="E115" s="352" t="s">
        <v>442</v>
      </c>
      <c r="F115" s="352">
        <v>0.755</v>
      </c>
      <c r="J115" s="352">
        <v>6699</v>
      </c>
      <c r="K115" s="352">
        <v>-10.882999999999999</v>
      </c>
      <c r="O115" s="352">
        <v>191.14500000000001</v>
      </c>
      <c r="Q115" s="352">
        <v>188.15700000000001</v>
      </c>
      <c r="S115" s="352" t="s">
        <v>635</v>
      </c>
      <c r="T115" s="352">
        <v>89</v>
      </c>
      <c r="U115" s="352" t="s">
        <v>620</v>
      </c>
      <c r="V115" s="352" t="s">
        <v>3435</v>
      </c>
      <c r="X115" s="352" t="s">
        <v>3435</v>
      </c>
      <c r="Y115" s="352">
        <v>5</v>
      </c>
      <c r="Z115" s="352">
        <v>438.4</v>
      </c>
      <c r="AA115" s="352">
        <v>473.6</v>
      </c>
      <c r="AB115" s="352">
        <v>35.200000000000003</v>
      </c>
      <c r="AD115" s="352">
        <v>2.2040000000000002</v>
      </c>
      <c r="AE115" s="352">
        <v>0.78400000000000003</v>
      </c>
      <c r="AH115" s="352">
        <v>7844</v>
      </c>
      <c r="AI115" s="352">
        <v>9294</v>
      </c>
      <c r="AO115" s="352" t="s">
        <v>736</v>
      </c>
      <c r="AP115" s="352" t="s">
        <v>667</v>
      </c>
      <c r="AQ115" s="352" t="s">
        <v>1271</v>
      </c>
      <c r="AT115" s="352">
        <v>0</v>
      </c>
      <c r="AV115" s="352">
        <v>1.1714362</v>
      </c>
      <c r="AX115" s="352" t="s">
        <v>3515</v>
      </c>
    </row>
    <row r="116" spans="1:50">
      <c r="A116" s="352" t="s">
        <v>953</v>
      </c>
      <c r="B116" s="352" t="s">
        <v>3388</v>
      </c>
      <c r="C116" s="352">
        <v>29</v>
      </c>
      <c r="D116" s="352" t="s">
        <v>3512</v>
      </c>
      <c r="E116" s="352" t="s">
        <v>442</v>
      </c>
      <c r="F116" s="352">
        <v>0.755</v>
      </c>
      <c r="J116" s="352">
        <v>6701</v>
      </c>
      <c r="K116" s="352">
        <v>-11.5</v>
      </c>
      <c r="O116" s="352">
        <v>191.64</v>
      </c>
      <c r="Q116" s="352">
        <v>188.64699999999999</v>
      </c>
      <c r="S116" s="352" t="s">
        <v>635</v>
      </c>
      <c r="T116" s="352">
        <v>89</v>
      </c>
      <c r="U116" s="352" t="s">
        <v>620</v>
      </c>
      <c r="V116" s="352" t="s">
        <v>3435</v>
      </c>
      <c r="X116" s="352" t="s">
        <v>3435</v>
      </c>
      <c r="Y116" s="352">
        <v>6</v>
      </c>
      <c r="Z116" s="352">
        <v>488.1</v>
      </c>
      <c r="AA116" s="352">
        <v>523.29999999999995</v>
      </c>
      <c r="AB116" s="352">
        <v>35.200000000000003</v>
      </c>
      <c r="AD116" s="352">
        <v>2.2090000000000001</v>
      </c>
      <c r="AE116" s="352">
        <v>0.78500000000000003</v>
      </c>
      <c r="AH116" s="352">
        <v>7844</v>
      </c>
      <c r="AI116" s="352">
        <v>9291</v>
      </c>
      <c r="AO116" s="352" t="s">
        <v>1129</v>
      </c>
      <c r="AP116" s="352" t="s">
        <v>640</v>
      </c>
      <c r="AQ116" s="352" t="s">
        <v>1003</v>
      </c>
      <c r="AT116" s="352">
        <v>1</v>
      </c>
      <c r="AV116" s="352">
        <v>1.1707219</v>
      </c>
      <c r="AX116" s="352" t="s">
        <v>3515</v>
      </c>
    </row>
    <row r="117" spans="1:50">
      <c r="A117" s="352" t="s">
        <v>955</v>
      </c>
      <c r="B117" s="352" t="s">
        <v>3388</v>
      </c>
      <c r="C117" s="352">
        <v>30</v>
      </c>
      <c r="D117" s="352" t="s">
        <v>3512</v>
      </c>
      <c r="E117" s="352" t="s">
        <v>442</v>
      </c>
      <c r="F117" s="352">
        <v>0.755</v>
      </c>
      <c r="L117" s="352">
        <v>24271</v>
      </c>
      <c r="M117" s="352">
        <v>9.6</v>
      </c>
      <c r="O117" s="352">
        <v>140.63200000000001</v>
      </c>
      <c r="R117" s="352">
        <v>133.917</v>
      </c>
      <c r="S117" s="352" t="s">
        <v>645</v>
      </c>
      <c r="T117" s="352">
        <v>0</v>
      </c>
      <c r="U117" s="352" t="s">
        <v>646</v>
      </c>
      <c r="V117" s="352" t="s">
        <v>3443</v>
      </c>
      <c r="X117" s="352" t="s">
        <v>3444</v>
      </c>
      <c r="Y117" s="352">
        <v>1</v>
      </c>
      <c r="Z117" s="352">
        <v>29.7</v>
      </c>
      <c r="AA117" s="352">
        <v>93.2</v>
      </c>
      <c r="AB117" s="352">
        <v>63.5</v>
      </c>
      <c r="AF117" s="352">
        <v>6.7140000000000004</v>
      </c>
      <c r="AJ117" s="352">
        <v>4843</v>
      </c>
      <c r="AR117" s="352" t="s">
        <v>3063</v>
      </c>
      <c r="AS117" s="352" t="s">
        <v>3518</v>
      </c>
      <c r="AT117" s="352">
        <v>1</v>
      </c>
      <c r="AW117" s="352">
        <v>5.013871</v>
      </c>
      <c r="AX117" s="352" t="s">
        <v>3519</v>
      </c>
    </row>
    <row r="118" spans="1:50">
      <c r="A118" s="352" t="s">
        <v>959</v>
      </c>
      <c r="B118" s="352" t="s">
        <v>3388</v>
      </c>
      <c r="C118" s="352">
        <v>30</v>
      </c>
      <c r="D118" s="352" t="s">
        <v>3512</v>
      </c>
      <c r="E118" s="352" t="s">
        <v>442</v>
      </c>
      <c r="F118" s="352">
        <v>0.755</v>
      </c>
      <c r="G118" s="352" t="s">
        <v>764</v>
      </c>
      <c r="L118" s="352">
        <v>7388</v>
      </c>
      <c r="M118" s="352">
        <v>2.9860000000000002</v>
      </c>
      <c r="O118" s="352">
        <v>11.724</v>
      </c>
      <c r="R118" s="352">
        <v>11.167999999999999</v>
      </c>
      <c r="S118" s="352" t="s">
        <v>645</v>
      </c>
      <c r="T118" s="352">
        <v>0</v>
      </c>
      <c r="U118" s="352" t="s">
        <v>646</v>
      </c>
      <c r="V118" s="352" t="s">
        <v>3443</v>
      </c>
      <c r="X118" s="352" t="s">
        <v>3444</v>
      </c>
      <c r="Y118" s="352">
        <v>2</v>
      </c>
      <c r="Z118" s="352">
        <v>226.8</v>
      </c>
      <c r="AA118" s="352">
        <v>261</v>
      </c>
      <c r="AB118" s="352">
        <v>34.299999999999997</v>
      </c>
      <c r="AF118" s="352">
        <v>0.55700000000000005</v>
      </c>
      <c r="AJ118" s="352">
        <v>1490</v>
      </c>
      <c r="AR118" s="352" t="s">
        <v>744</v>
      </c>
      <c r="AS118" s="352" t="s">
        <v>1728</v>
      </c>
      <c r="AT118" s="352">
        <v>0</v>
      </c>
      <c r="AW118" s="352">
        <v>4.9837373999999999</v>
      </c>
      <c r="AX118" s="352" t="s">
        <v>3519</v>
      </c>
    </row>
    <row r="119" spans="1:50">
      <c r="A119" s="352" t="s">
        <v>962</v>
      </c>
      <c r="B119" s="352" t="s">
        <v>3388</v>
      </c>
      <c r="C119" s="352">
        <v>30</v>
      </c>
      <c r="D119" s="352" t="s">
        <v>3512</v>
      </c>
      <c r="E119" s="352" t="s">
        <v>442</v>
      </c>
      <c r="F119" s="352">
        <v>0.755</v>
      </c>
      <c r="L119" s="352">
        <v>24062</v>
      </c>
      <c r="M119" s="352">
        <v>9.7859999999999996</v>
      </c>
      <c r="O119" s="352">
        <v>137.53100000000001</v>
      </c>
      <c r="R119" s="352">
        <v>130.964</v>
      </c>
      <c r="S119" s="352" t="s">
        <v>645</v>
      </c>
      <c r="T119" s="352">
        <v>0</v>
      </c>
      <c r="U119" s="352" t="s">
        <v>646</v>
      </c>
      <c r="V119" s="352" t="s">
        <v>3443</v>
      </c>
      <c r="X119" s="352" t="s">
        <v>3444</v>
      </c>
      <c r="Y119" s="352">
        <v>3</v>
      </c>
      <c r="Z119" s="352">
        <v>413</v>
      </c>
      <c r="AA119" s="352">
        <v>473.8</v>
      </c>
      <c r="AB119" s="352">
        <v>60.8</v>
      </c>
      <c r="AF119" s="352">
        <v>6.5670000000000002</v>
      </c>
      <c r="AJ119" s="352">
        <v>4801</v>
      </c>
      <c r="AR119" s="352" t="s">
        <v>1756</v>
      </c>
      <c r="AS119" s="352" t="s">
        <v>3520</v>
      </c>
      <c r="AT119" s="352">
        <v>0</v>
      </c>
      <c r="AW119" s="352">
        <v>5.0147186000000001</v>
      </c>
      <c r="AX119" s="352" t="s">
        <v>3519</v>
      </c>
    </row>
    <row r="120" spans="1:50">
      <c r="A120" s="352" t="s">
        <v>965</v>
      </c>
      <c r="B120" s="352" t="s">
        <v>3388</v>
      </c>
      <c r="C120" s="352">
        <v>31</v>
      </c>
      <c r="D120" s="352" t="s">
        <v>3521</v>
      </c>
      <c r="E120" s="352" t="s">
        <v>443</v>
      </c>
      <c r="F120" s="352">
        <v>0.79300000000000004</v>
      </c>
      <c r="H120" s="352">
        <v>11055</v>
      </c>
      <c r="I120" s="352">
        <v>0.42499999999999999</v>
      </c>
      <c r="O120" s="352">
        <v>202.405</v>
      </c>
      <c r="P120" s="352">
        <v>200.893</v>
      </c>
      <c r="S120" s="352" t="s">
        <v>619</v>
      </c>
      <c r="T120" s="352">
        <v>0</v>
      </c>
      <c r="U120" s="352" t="s">
        <v>620</v>
      </c>
      <c r="V120" s="352" t="s">
        <v>3435</v>
      </c>
      <c r="X120" s="352" t="s">
        <v>3435</v>
      </c>
      <c r="Y120" s="352">
        <v>1</v>
      </c>
      <c r="Z120" s="352">
        <v>13.2</v>
      </c>
      <c r="AA120" s="352">
        <v>39</v>
      </c>
      <c r="AB120" s="352">
        <v>25.8</v>
      </c>
      <c r="AC120" s="352">
        <v>1.512</v>
      </c>
      <c r="AG120" s="352">
        <v>7560</v>
      </c>
      <c r="AK120" s="352" t="s">
        <v>2577</v>
      </c>
      <c r="AL120" s="352" t="s">
        <v>1766</v>
      </c>
      <c r="AM120" s="352" t="s">
        <v>3522</v>
      </c>
      <c r="AN120" s="352">
        <v>5207</v>
      </c>
      <c r="AT120" s="352">
        <v>0</v>
      </c>
      <c r="AU120" s="352">
        <v>0.68412130000000004</v>
      </c>
      <c r="AX120" s="352" t="s">
        <v>3523</v>
      </c>
    </row>
    <row r="121" spans="1:50">
      <c r="A121" s="352" t="s">
        <v>968</v>
      </c>
      <c r="B121" s="352" t="s">
        <v>3388</v>
      </c>
      <c r="C121" s="352">
        <v>31</v>
      </c>
      <c r="D121" s="352" t="s">
        <v>3521</v>
      </c>
      <c r="E121" s="352" t="s">
        <v>443</v>
      </c>
      <c r="F121" s="352">
        <v>0.79300000000000004</v>
      </c>
      <c r="H121" s="352">
        <v>11078</v>
      </c>
      <c r="I121" s="352">
        <v>0</v>
      </c>
      <c r="O121" s="352">
        <v>203.16499999999999</v>
      </c>
      <c r="P121" s="352">
        <v>201.648</v>
      </c>
      <c r="S121" s="352" t="s">
        <v>619</v>
      </c>
      <c r="T121" s="352">
        <v>0</v>
      </c>
      <c r="U121" s="352" t="s">
        <v>620</v>
      </c>
      <c r="V121" s="352" t="s">
        <v>3435</v>
      </c>
      <c r="X121" s="352" t="s">
        <v>3435</v>
      </c>
      <c r="Y121" s="352">
        <v>2</v>
      </c>
      <c r="Z121" s="352">
        <v>53.5</v>
      </c>
      <c r="AA121" s="352">
        <v>78.599999999999994</v>
      </c>
      <c r="AB121" s="352">
        <v>25.2</v>
      </c>
      <c r="AC121" s="352">
        <v>1.5169999999999999</v>
      </c>
      <c r="AG121" s="352">
        <v>7572</v>
      </c>
      <c r="AK121" s="352" t="s">
        <v>1304</v>
      </c>
      <c r="AL121" s="352" t="s">
        <v>1324</v>
      </c>
      <c r="AM121" s="352" t="s">
        <v>3524</v>
      </c>
      <c r="AN121" s="352">
        <v>5052</v>
      </c>
      <c r="AT121" s="352">
        <v>1</v>
      </c>
      <c r="AU121" s="352">
        <v>0.68383099999999997</v>
      </c>
      <c r="AX121" s="352" t="s">
        <v>3523</v>
      </c>
    </row>
    <row r="122" spans="1:50">
      <c r="A122" s="352" t="s">
        <v>970</v>
      </c>
      <c r="B122" s="352" t="s">
        <v>3388</v>
      </c>
      <c r="C122" s="352">
        <v>31</v>
      </c>
      <c r="D122" s="352" t="s">
        <v>3521</v>
      </c>
      <c r="E122" s="352" t="s">
        <v>443</v>
      </c>
      <c r="F122" s="352">
        <v>0.79300000000000004</v>
      </c>
      <c r="G122" s="352" t="s">
        <v>630</v>
      </c>
      <c r="H122" s="352">
        <v>2865</v>
      </c>
      <c r="I122" s="352">
        <v>3.089</v>
      </c>
      <c r="N122" s="352">
        <v>12.355176800000001</v>
      </c>
      <c r="O122" s="352">
        <v>57.38</v>
      </c>
      <c r="P122" s="352">
        <v>56.95</v>
      </c>
      <c r="S122" s="352" t="s">
        <v>619</v>
      </c>
      <c r="T122" s="352">
        <v>0</v>
      </c>
      <c r="U122" s="352" t="s">
        <v>620</v>
      </c>
      <c r="V122" s="352" t="s">
        <v>3435</v>
      </c>
      <c r="X122" s="352" t="s">
        <v>3435</v>
      </c>
      <c r="Y122" s="352">
        <v>3</v>
      </c>
      <c r="Z122" s="352">
        <v>82.4</v>
      </c>
      <c r="AA122" s="352">
        <v>147.19999999999999</v>
      </c>
      <c r="AB122" s="352">
        <v>64.8</v>
      </c>
      <c r="AC122" s="352">
        <v>0.43</v>
      </c>
      <c r="AG122" s="352">
        <v>1967</v>
      </c>
      <c r="AK122" s="352" t="s">
        <v>3525</v>
      </c>
      <c r="AL122" s="352" t="s">
        <v>1985</v>
      </c>
      <c r="AM122" s="352" t="s">
        <v>3526</v>
      </c>
      <c r="AN122" s="352">
        <v>19445</v>
      </c>
      <c r="AT122" s="352">
        <v>0</v>
      </c>
      <c r="AU122" s="352">
        <v>0.68594339999999998</v>
      </c>
      <c r="AX122" s="352" t="s">
        <v>3523</v>
      </c>
    </row>
    <row r="123" spans="1:50">
      <c r="A123" s="352" t="s">
        <v>972</v>
      </c>
      <c r="B123" s="352" t="s">
        <v>3388</v>
      </c>
      <c r="C123" s="352">
        <v>31</v>
      </c>
      <c r="D123" s="352" t="s">
        <v>3521</v>
      </c>
      <c r="E123" s="352" t="s">
        <v>443</v>
      </c>
      <c r="F123" s="352">
        <v>0.79300000000000004</v>
      </c>
      <c r="G123" s="352" t="s">
        <v>634</v>
      </c>
      <c r="J123" s="352">
        <v>6894</v>
      </c>
      <c r="K123" s="352">
        <v>6.8739999999999997</v>
      </c>
      <c r="N123" s="352">
        <v>80.031129800000002</v>
      </c>
      <c r="O123" s="352">
        <v>198.40700000000001</v>
      </c>
      <c r="Q123" s="352">
        <v>195.25800000000001</v>
      </c>
      <c r="S123" s="352" t="s">
        <v>635</v>
      </c>
      <c r="T123" s="352">
        <v>89</v>
      </c>
      <c r="U123" s="352" t="s">
        <v>620</v>
      </c>
      <c r="V123" s="352" t="s">
        <v>3435</v>
      </c>
      <c r="X123" s="352" t="s">
        <v>3435</v>
      </c>
      <c r="Y123" s="352">
        <v>4</v>
      </c>
      <c r="Z123" s="352">
        <v>199.4</v>
      </c>
      <c r="AA123" s="352">
        <v>293.7</v>
      </c>
      <c r="AB123" s="352">
        <v>94.3</v>
      </c>
      <c r="AD123" s="352">
        <v>2.3260000000000001</v>
      </c>
      <c r="AE123" s="352">
        <v>0.82299999999999995</v>
      </c>
      <c r="AH123" s="352">
        <v>8318</v>
      </c>
      <c r="AI123" s="352">
        <v>9694</v>
      </c>
      <c r="AO123" s="352" t="s">
        <v>666</v>
      </c>
      <c r="AP123" s="352" t="s">
        <v>809</v>
      </c>
      <c r="AQ123" s="352" t="s">
        <v>3527</v>
      </c>
      <c r="AT123" s="352">
        <v>0</v>
      </c>
      <c r="AV123" s="352">
        <v>1.1914984</v>
      </c>
      <c r="AX123" s="352" t="s">
        <v>3523</v>
      </c>
    </row>
    <row r="124" spans="1:50">
      <c r="A124" s="352" t="s">
        <v>976</v>
      </c>
      <c r="B124" s="352" t="s">
        <v>3388</v>
      </c>
      <c r="C124" s="352">
        <v>31</v>
      </c>
      <c r="D124" s="352" t="s">
        <v>3521</v>
      </c>
      <c r="E124" s="352" t="s">
        <v>443</v>
      </c>
      <c r="F124" s="352">
        <v>0.79300000000000004</v>
      </c>
      <c r="J124" s="352">
        <v>6716</v>
      </c>
      <c r="K124" s="352">
        <v>-10.933</v>
      </c>
      <c r="O124" s="352">
        <v>191.44800000000001</v>
      </c>
      <c r="Q124" s="352">
        <v>188.45599999999999</v>
      </c>
      <c r="S124" s="352" t="s">
        <v>635</v>
      </c>
      <c r="T124" s="352">
        <v>89</v>
      </c>
      <c r="U124" s="352" t="s">
        <v>620</v>
      </c>
      <c r="V124" s="352" t="s">
        <v>3435</v>
      </c>
      <c r="X124" s="352" t="s">
        <v>3435</v>
      </c>
      <c r="Y124" s="352">
        <v>5</v>
      </c>
      <c r="Z124" s="352">
        <v>438.4</v>
      </c>
      <c r="AA124" s="352">
        <v>473.6</v>
      </c>
      <c r="AB124" s="352">
        <v>35.200000000000003</v>
      </c>
      <c r="AD124" s="352">
        <v>2.2080000000000002</v>
      </c>
      <c r="AE124" s="352">
        <v>0.78500000000000003</v>
      </c>
      <c r="AH124" s="352">
        <v>7863</v>
      </c>
      <c r="AI124" s="352">
        <v>9317</v>
      </c>
      <c r="AO124" s="352" t="s">
        <v>719</v>
      </c>
      <c r="AP124" s="352" t="s">
        <v>2236</v>
      </c>
      <c r="AQ124" s="352" t="s">
        <v>2605</v>
      </c>
      <c r="AT124" s="352">
        <v>0</v>
      </c>
      <c r="AV124" s="352">
        <v>1.1713685</v>
      </c>
      <c r="AX124" s="352" t="s">
        <v>3523</v>
      </c>
    </row>
    <row r="125" spans="1:50">
      <c r="A125" s="352" t="s">
        <v>978</v>
      </c>
      <c r="B125" s="352" t="s">
        <v>3388</v>
      </c>
      <c r="C125" s="352">
        <v>31</v>
      </c>
      <c r="D125" s="352" t="s">
        <v>3521</v>
      </c>
      <c r="E125" s="352" t="s">
        <v>443</v>
      </c>
      <c r="F125" s="352">
        <v>0.79300000000000004</v>
      </c>
      <c r="J125" s="352">
        <v>6718</v>
      </c>
      <c r="K125" s="352">
        <v>-11.5</v>
      </c>
      <c r="O125" s="352">
        <v>192.06200000000001</v>
      </c>
      <c r="Q125" s="352">
        <v>189.06200000000001</v>
      </c>
      <c r="S125" s="352" t="s">
        <v>635</v>
      </c>
      <c r="T125" s="352">
        <v>89</v>
      </c>
      <c r="U125" s="352" t="s">
        <v>620</v>
      </c>
      <c r="V125" s="352" t="s">
        <v>3435</v>
      </c>
      <c r="X125" s="352" t="s">
        <v>3435</v>
      </c>
      <c r="Y125" s="352">
        <v>6</v>
      </c>
      <c r="Z125" s="352">
        <v>488.1</v>
      </c>
      <c r="AA125" s="352">
        <v>523.29999999999995</v>
      </c>
      <c r="AB125" s="352">
        <v>35.200000000000003</v>
      </c>
      <c r="AD125" s="352">
        <v>2.2130000000000001</v>
      </c>
      <c r="AE125" s="352">
        <v>0.78700000000000003</v>
      </c>
      <c r="AH125" s="352">
        <v>7863</v>
      </c>
      <c r="AI125" s="352">
        <v>9315</v>
      </c>
      <c r="AO125" s="352" t="s">
        <v>741</v>
      </c>
      <c r="AP125" s="352" t="s">
        <v>759</v>
      </c>
      <c r="AQ125" s="352" t="s">
        <v>1215</v>
      </c>
      <c r="AT125" s="352">
        <v>1</v>
      </c>
      <c r="AV125" s="352">
        <v>1.1707122999999999</v>
      </c>
      <c r="AX125" s="352" t="s">
        <v>3523</v>
      </c>
    </row>
    <row r="126" spans="1:50">
      <c r="A126" s="352" t="s">
        <v>981</v>
      </c>
      <c r="B126" s="352" t="s">
        <v>3388</v>
      </c>
      <c r="C126" s="352">
        <v>32</v>
      </c>
      <c r="D126" s="352" t="s">
        <v>3521</v>
      </c>
      <c r="E126" s="352" t="s">
        <v>443</v>
      </c>
      <c r="F126" s="352">
        <v>0.79300000000000004</v>
      </c>
      <c r="L126" s="352">
        <v>24290</v>
      </c>
      <c r="M126" s="352">
        <v>9.6</v>
      </c>
      <c r="O126" s="352">
        <v>141.28100000000001</v>
      </c>
      <c r="R126" s="352">
        <v>134.53800000000001</v>
      </c>
      <c r="S126" s="352" t="s">
        <v>645</v>
      </c>
      <c r="T126" s="352">
        <v>0</v>
      </c>
      <c r="U126" s="352" t="s">
        <v>646</v>
      </c>
      <c r="V126" s="352" t="s">
        <v>3398</v>
      </c>
      <c r="X126" s="352" t="s">
        <v>3400</v>
      </c>
      <c r="Y126" s="352">
        <v>1</v>
      </c>
      <c r="Z126" s="352">
        <v>29.7</v>
      </c>
      <c r="AA126" s="352">
        <v>93.2</v>
      </c>
      <c r="AB126" s="352">
        <v>63.5</v>
      </c>
      <c r="AF126" s="352">
        <v>6.7430000000000003</v>
      </c>
      <c r="AJ126" s="352">
        <v>4849</v>
      </c>
      <c r="AR126" s="352" t="s">
        <v>848</v>
      </c>
      <c r="AS126" s="352" t="s">
        <v>3528</v>
      </c>
      <c r="AT126" s="352">
        <v>1</v>
      </c>
      <c r="AW126" s="352">
        <v>5.0117023999999999</v>
      </c>
      <c r="AX126" s="352" t="s">
        <v>3529</v>
      </c>
    </row>
    <row r="127" spans="1:50">
      <c r="A127" s="352" t="s">
        <v>470</v>
      </c>
      <c r="B127" s="352" t="s">
        <v>3388</v>
      </c>
      <c r="C127" s="352">
        <v>32</v>
      </c>
      <c r="D127" s="352" t="s">
        <v>3521</v>
      </c>
      <c r="E127" s="352" t="s">
        <v>443</v>
      </c>
      <c r="F127" s="352">
        <v>0.79300000000000004</v>
      </c>
      <c r="G127" s="352" t="s">
        <v>764</v>
      </c>
      <c r="L127" s="352">
        <v>2686</v>
      </c>
      <c r="M127" s="352">
        <v>7.0750000000000002</v>
      </c>
      <c r="O127" s="352">
        <v>4.4420000000000002</v>
      </c>
      <c r="R127" s="352">
        <v>4.2300000000000004</v>
      </c>
      <c r="S127" s="352" t="s">
        <v>645</v>
      </c>
      <c r="T127" s="352">
        <v>0</v>
      </c>
      <c r="U127" s="352" t="s">
        <v>646</v>
      </c>
      <c r="V127" s="352" t="s">
        <v>3398</v>
      </c>
      <c r="X127" s="352" t="s">
        <v>3400</v>
      </c>
      <c r="Y127" s="352">
        <v>2</v>
      </c>
      <c r="Z127" s="352">
        <v>229.7</v>
      </c>
      <c r="AA127" s="352">
        <v>258.7</v>
      </c>
      <c r="AB127" s="352">
        <v>29.1</v>
      </c>
      <c r="AF127" s="352">
        <v>0.21199999999999999</v>
      </c>
      <c r="AJ127" s="352">
        <v>540</v>
      </c>
      <c r="AR127" s="352" t="s">
        <v>744</v>
      </c>
      <c r="AS127" s="352" t="s">
        <v>1800</v>
      </c>
      <c r="AT127" s="352">
        <v>0</v>
      </c>
      <c r="AW127" s="352">
        <v>5.0002049</v>
      </c>
      <c r="AX127" s="352" t="s">
        <v>3529</v>
      </c>
    </row>
    <row r="128" spans="1:50">
      <c r="A128" s="352" t="s">
        <v>987</v>
      </c>
      <c r="B128" s="352" t="s">
        <v>3388</v>
      </c>
      <c r="C128" s="352">
        <v>32</v>
      </c>
      <c r="D128" s="352" t="s">
        <v>3521</v>
      </c>
      <c r="E128" s="352" t="s">
        <v>443</v>
      </c>
      <c r="F128" s="352">
        <v>0.79300000000000004</v>
      </c>
      <c r="L128" s="352">
        <v>24056</v>
      </c>
      <c r="M128" s="352">
        <v>9.8710000000000004</v>
      </c>
      <c r="O128" s="352">
        <v>137.41800000000001</v>
      </c>
      <c r="R128" s="352">
        <v>130.858</v>
      </c>
      <c r="S128" s="352" t="s">
        <v>645</v>
      </c>
      <c r="T128" s="352">
        <v>0</v>
      </c>
      <c r="U128" s="352" t="s">
        <v>646</v>
      </c>
      <c r="V128" s="352" t="s">
        <v>3398</v>
      </c>
      <c r="X128" s="352" t="s">
        <v>3400</v>
      </c>
      <c r="Y128" s="352">
        <v>3</v>
      </c>
      <c r="Z128" s="352">
        <v>413</v>
      </c>
      <c r="AA128" s="352">
        <v>473.8</v>
      </c>
      <c r="AB128" s="352">
        <v>60.8</v>
      </c>
      <c r="AF128" s="352">
        <v>6.56</v>
      </c>
      <c r="AJ128" s="352">
        <v>4801</v>
      </c>
      <c r="AR128" s="352" t="s">
        <v>1423</v>
      </c>
      <c r="AS128" s="352" t="s">
        <v>3530</v>
      </c>
      <c r="AT128" s="352">
        <v>0</v>
      </c>
      <c r="AW128" s="352">
        <v>5.0129352999999996</v>
      </c>
      <c r="AX128" s="352" t="s">
        <v>3529</v>
      </c>
    </row>
    <row r="129" spans="1:50">
      <c r="A129" s="352" t="s">
        <v>990</v>
      </c>
      <c r="B129" s="352" t="s">
        <v>3388</v>
      </c>
      <c r="C129" s="352">
        <v>33</v>
      </c>
      <c r="D129" s="352" t="s">
        <v>3531</v>
      </c>
      <c r="E129" s="352" t="s">
        <v>444</v>
      </c>
      <c r="F129" s="352">
        <v>0.77400000000000002</v>
      </c>
      <c r="H129" s="352">
        <v>11092</v>
      </c>
      <c r="I129" s="352">
        <v>0.42</v>
      </c>
      <c r="O129" s="352">
        <v>203.12100000000001</v>
      </c>
      <c r="P129" s="352">
        <v>201.60400000000001</v>
      </c>
      <c r="S129" s="352" t="s">
        <v>619</v>
      </c>
      <c r="T129" s="352">
        <v>0</v>
      </c>
      <c r="U129" s="352" t="s">
        <v>620</v>
      </c>
      <c r="V129" s="352" t="s">
        <v>3435</v>
      </c>
      <c r="X129" s="352" t="s">
        <v>3435</v>
      </c>
      <c r="Y129" s="352">
        <v>1</v>
      </c>
      <c r="Z129" s="352">
        <v>13.2</v>
      </c>
      <c r="AA129" s="352">
        <v>39</v>
      </c>
      <c r="AB129" s="352">
        <v>25.8</v>
      </c>
      <c r="AC129" s="352">
        <v>1.5169999999999999</v>
      </c>
      <c r="AG129" s="352">
        <v>7585</v>
      </c>
      <c r="AK129" s="352" t="s">
        <v>3342</v>
      </c>
      <c r="AL129" s="352" t="s">
        <v>1391</v>
      </c>
      <c r="AM129" s="352" t="s">
        <v>3532</v>
      </c>
      <c r="AN129" s="352">
        <v>5230</v>
      </c>
      <c r="AT129" s="352">
        <v>0</v>
      </c>
      <c r="AU129" s="352">
        <v>0.68410320000000002</v>
      </c>
      <c r="AX129" s="352" t="s">
        <v>3533</v>
      </c>
    </row>
    <row r="130" spans="1:50">
      <c r="A130" s="352" t="s">
        <v>993</v>
      </c>
      <c r="B130" s="352" t="s">
        <v>3388</v>
      </c>
      <c r="C130" s="352">
        <v>33</v>
      </c>
      <c r="D130" s="352" t="s">
        <v>3531</v>
      </c>
      <c r="E130" s="352" t="s">
        <v>444</v>
      </c>
      <c r="F130" s="352">
        <v>0.77400000000000002</v>
      </c>
      <c r="H130" s="352">
        <v>11108</v>
      </c>
      <c r="I130" s="352">
        <v>0</v>
      </c>
      <c r="O130" s="352">
        <v>203.60400000000001</v>
      </c>
      <c r="P130" s="352">
        <v>202.083</v>
      </c>
      <c r="S130" s="352" t="s">
        <v>619</v>
      </c>
      <c r="T130" s="352">
        <v>0</v>
      </c>
      <c r="U130" s="352" t="s">
        <v>620</v>
      </c>
      <c r="V130" s="352" t="s">
        <v>3435</v>
      </c>
      <c r="X130" s="352" t="s">
        <v>3435</v>
      </c>
      <c r="Y130" s="352">
        <v>2</v>
      </c>
      <c r="Z130" s="352">
        <v>53.5</v>
      </c>
      <c r="AA130" s="352">
        <v>78.599999999999994</v>
      </c>
      <c r="AB130" s="352">
        <v>25.2</v>
      </c>
      <c r="AC130" s="352">
        <v>1.52</v>
      </c>
      <c r="AG130" s="352">
        <v>7592</v>
      </c>
      <c r="AK130" s="352" t="s">
        <v>1250</v>
      </c>
      <c r="AL130" s="352" t="s">
        <v>1727</v>
      </c>
      <c r="AM130" s="352" t="s">
        <v>3534</v>
      </c>
      <c r="AN130" s="352">
        <v>5071</v>
      </c>
      <c r="AT130" s="352">
        <v>1</v>
      </c>
      <c r="AU130" s="352">
        <v>0.68381599999999998</v>
      </c>
      <c r="AX130" s="352" t="s">
        <v>3533</v>
      </c>
    </row>
    <row r="131" spans="1:50">
      <c r="A131" s="352" t="s">
        <v>995</v>
      </c>
      <c r="B131" s="352" t="s">
        <v>3388</v>
      </c>
      <c r="C131" s="352">
        <v>33</v>
      </c>
      <c r="D131" s="352" t="s">
        <v>3531</v>
      </c>
      <c r="E131" s="352" t="s">
        <v>444</v>
      </c>
      <c r="F131" s="352">
        <v>0.77400000000000002</v>
      </c>
      <c r="G131" s="352" t="s">
        <v>630</v>
      </c>
      <c r="H131" s="352">
        <v>2608</v>
      </c>
      <c r="I131" s="352">
        <v>11.624000000000001</v>
      </c>
      <c r="N131" s="352">
        <v>11.532074</v>
      </c>
      <c r="O131" s="352">
        <v>52.274000000000001</v>
      </c>
      <c r="P131" s="352">
        <v>51.878999999999998</v>
      </c>
      <c r="S131" s="352" t="s">
        <v>619</v>
      </c>
      <c r="T131" s="352">
        <v>0</v>
      </c>
      <c r="U131" s="352" t="s">
        <v>620</v>
      </c>
      <c r="V131" s="352" t="s">
        <v>3435</v>
      </c>
      <c r="X131" s="352" t="s">
        <v>3435</v>
      </c>
      <c r="Y131" s="352">
        <v>3</v>
      </c>
      <c r="Z131" s="352">
        <v>82.4</v>
      </c>
      <c r="AA131" s="352">
        <v>146.6</v>
      </c>
      <c r="AB131" s="352">
        <v>64.2</v>
      </c>
      <c r="AC131" s="352">
        <v>0.39500000000000002</v>
      </c>
      <c r="AG131" s="352">
        <v>1805</v>
      </c>
      <c r="AK131" s="352" t="s">
        <v>1179</v>
      </c>
      <c r="AL131" s="352" t="s">
        <v>1961</v>
      </c>
      <c r="AM131" s="352" t="s">
        <v>3535</v>
      </c>
      <c r="AN131" s="352">
        <v>18503</v>
      </c>
      <c r="AT131" s="352">
        <v>0</v>
      </c>
      <c r="AU131" s="352">
        <v>0.69176479999999996</v>
      </c>
      <c r="AX131" s="352" t="s">
        <v>3533</v>
      </c>
    </row>
    <row r="132" spans="1:50">
      <c r="A132" s="352" t="s">
        <v>997</v>
      </c>
      <c r="B132" s="352" t="s">
        <v>3388</v>
      </c>
      <c r="C132" s="352">
        <v>33</v>
      </c>
      <c r="D132" s="352" t="s">
        <v>3531</v>
      </c>
      <c r="E132" s="352" t="s">
        <v>444</v>
      </c>
      <c r="F132" s="352">
        <v>0.77400000000000002</v>
      </c>
      <c r="G132" s="352" t="s">
        <v>634</v>
      </c>
      <c r="J132" s="352">
        <v>6743</v>
      </c>
      <c r="K132" s="352">
        <v>9.5570000000000004</v>
      </c>
      <c r="N132" s="352">
        <v>76.646382500000001</v>
      </c>
      <c r="O132" s="352">
        <v>185.46299999999999</v>
      </c>
      <c r="Q132" s="352">
        <v>182.51400000000001</v>
      </c>
      <c r="S132" s="352" t="s">
        <v>635</v>
      </c>
      <c r="T132" s="352">
        <v>89</v>
      </c>
      <c r="U132" s="352" t="s">
        <v>620</v>
      </c>
      <c r="V132" s="352" t="s">
        <v>3435</v>
      </c>
      <c r="X132" s="352" t="s">
        <v>3435</v>
      </c>
      <c r="Y132" s="352">
        <v>4</v>
      </c>
      <c r="Z132" s="352">
        <v>198.1</v>
      </c>
      <c r="AA132" s="352">
        <v>289.3</v>
      </c>
      <c r="AB132" s="352">
        <v>91.2</v>
      </c>
      <c r="AD132" s="352">
        <v>2.1800000000000002</v>
      </c>
      <c r="AE132" s="352">
        <v>0.76900000000000002</v>
      </c>
      <c r="AH132" s="352">
        <v>8144</v>
      </c>
      <c r="AI132" s="352">
        <v>9480</v>
      </c>
      <c r="AO132" s="352" t="s">
        <v>666</v>
      </c>
      <c r="AP132" s="352" t="s">
        <v>1131</v>
      </c>
      <c r="AQ132" s="352" t="s">
        <v>3536</v>
      </c>
      <c r="AT132" s="352">
        <v>0</v>
      </c>
      <c r="AV132" s="352">
        <v>1.1945490000000001</v>
      </c>
      <c r="AX132" s="352" t="s">
        <v>3533</v>
      </c>
    </row>
    <row r="133" spans="1:50">
      <c r="A133" s="352" t="s">
        <v>999</v>
      </c>
      <c r="B133" s="352" t="s">
        <v>3388</v>
      </c>
      <c r="C133" s="352">
        <v>33</v>
      </c>
      <c r="D133" s="352" t="s">
        <v>3531</v>
      </c>
      <c r="E133" s="352" t="s">
        <v>444</v>
      </c>
      <c r="F133" s="352">
        <v>0.77400000000000002</v>
      </c>
      <c r="J133" s="352">
        <v>6706</v>
      </c>
      <c r="K133" s="352">
        <v>-10.896000000000001</v>
      </c>
      <c r="O133" s="352">
        <v>190.97200000000001</v>
      </c>
      <c r="Q133" s="352">
        <v>187.98699999999999</v>
      </c>
      <c r="S133" s="352" t="s">
        <v>635</v>
      </c>
      <c r="T133" s="352">
        <v>89</v>
      </c>
      <c r="U133" s="352" t="s">
        <v>620</v>
      </c>
      <c r="V133" s="352" t="s">
        <v>3435</v>
      </c>
      <c r="X133" s="352" t="s">
        <v>3435</v>
      </c>
      <c r="Y133" s="352">
        <v>5</v>
      </c>
      <c r="Z133" s="352">
        <v>438.4</v>
      </c>
      <c r="AA133" s="352">
        <v>473.6</v>
      </c>
      <c r="AB133" s="352">
        <v>35.200000000000003</v>
      </c>
      <c r="AD133" s="352">
        <v>2.202</v>
      </c>
      <c r="AE133" s="352">
        <v>0.78300000000000003</v>
      </c>
      <c r="AH133" s="352">
        <v>7852</v>
      </c>
      <c r="AI133" s="352">
        <v>9304</v>
      </c>
      <c r="AO133" s="352" t="s">
        <v>639</v>
      </c>
      <c r="AP133" s="352" t="s">
        <v>643</v>
      </c>
      <c r="AQ133" s="352" t="s">
        <v>2605</v>
      </c>
      <c r="AT133" s="352">
        <v>0</v>
      </c>
      <c r="AV133" s="352">
        <v>1.1714982</v>
      </c>
      <c r="AX133" s="352" t="s">
        <v>3533</v>
      </c>
    </row>
    <row r="134" spans="1:50">
      <c r="A134" s="352" t="s">
        <v>1002</v>
      </c>
      <c r="B134" s="352" t="s">
        <v>3388</v>
      </c>
      <c r="C134" s="352">
        <v>33</v>
      </c>
      <c r="D134" s="352" t="s">
        <v>3531</v>
      </c>
      <c r="E134" s="352" t="s">
        <v>444</v>
      </c>
      <c r="F134" s="352">
        <v>0.77400000000000002</v>
      </c>
      <c r="J134" s="352">
        <v>6696</v>
      </c>
      <c r="K134" s="352">
        <v>-11.5</v>
      </c>
      <c r="O134" s="352">
        <v>191.572</v>
      </c>
      <c r="Q134" s="352">
        <v>188.58</v>
      </c>
      <c r="S134" s="352" t="s">
        <v>635</v>
      </c>
      <c r="T134" s="352">
        <v>89</v>
      </c>
      <c r="U134" s="352" t="s">
        <v>620</v>
      </c>
      <c r="V134" s="352" t="s">
        <v>3435</v>
      </c>
      <c r="X134" s="352" t="s">
        <v>3435</v>
      </c>
      <c r="Y134" s="352">
        <v>6</v>
      </c>
      <c r="Z134" s="352">
        <v>488.1</v>
      </c>
      <c r="AA134" s="352">
        <v>523.29999999999995</v>
      </c>
      <c r="AB134" s="352">
        <v>35.200000000000003</v>
      </c>
      <c r="AD134" s="352">
        <v>2.2080000000000002</v>
      </c>
      <c r="AE134" s="352">
        <v>0.78500000000000003</v>
      </c>
      <c r="AH134" s="352">
        <v>7838</v>
      </c>
      <c r="AI134" s="352">
        <v>9285</v>
      </c>
      <c r="AO134" s="352" t="s">
        <v>717</v>
      </c>
      <c r="AP134" s="352" t="s">
        <v>1585</v>
      </c>
      <c r="AQ134" s="352" t="s">
        <v>2446</v>
      </c>
      <c r="AT134" s="352">
        <v>1</v>
      </c>
      <c r="AV134" s="352">
        <v>1.1708000999999999</v>
      </c>
      <c r="AX134" s="352" t="s">
        <v>3533</v>
      </c>
    </row>
    <row r="135" spans="1:50">
      <c r="A135" s="352" t="s">
        <v>1004</v>
      </c>
      <c r="B135" s="352" t="s">
        <v>3388</v>
      </c>
      <c r="C135" s="352">
        <v>34</v>
      </c>
      <c r="D135" s="352" t="s">
        <v>3531</v>
      </c>
      <c r="E135" s="352" t="s">
        <v>444</v>
      </c>
      <c r="F135" s="352">
        <v>0.77400000000000002</v>
      </c>
      <c r="L135" s="352">
        <v>24203</v>
      </c>
      <c r="M135" s="352">
        <v>9.6</v>
      </c>
      <c r="O135" s="352">
        <v>140.905</v>
      </c>
      <c r="R135" s="352">
        <v>134.17400000000001</v>
      </c>
      <c r="S135" s="352" t="s">
        <v>645</v>
      </c>
      <c r="T135" s="352">
        <v>0</v>
      </c>
      <c r="U135" s="352" t="s">
        <v>646</v>
      </c>
      <c r="V135" s="352" t="s">
        <v>3495</v>
      </c>
      <c r="X135" s="352" t="s">
        <v>3496</v>
      </c>
      <c r="Y135" s="352">
        <v>1</v>
      </c>
      <c r="Z135" s="352">
        <v>29.7</v>
      </c>
      <c r="AA135" s="352">
        <v>93.2</v>
      </c>
      <c r="AB135" s="352">
        <v>63.5</v>
      </c>
      <c r="AF135" s="352">
        <v>6.73</v>
      </c>
      <c r="AJ135" s="352">
        <v>4828</v>
      </c>
      <c r="AR135" s="352" t="s">
        <v>2074</v>
      </c>
      <c r="AS135" s="352" t="s">
        <v>3537</v>
      </c>
      <c r="AT135" s="352">
        <v>1</v>
      </c>
      <c r="AW135" s="352">
        <v>5.0158959000000003</v>
      </c>
      <c r="AX135" s="352" t="s">
        <v>3538</v>
      </c>
    </row>
    <row r="136" spans="1:50">
      <c r="A136" s="352" t="s">
        <v>1008</v>
      </c>
      <c r="B136" s="352" t="s">
        <v>3388</v>
      </c>
      <c r="C136" s="352">
        <v>34</v>
      </c>
      <c r="D136" s="352" t="s">
        <v>3531</v>
      </c>
      <c r="E136" s="352" t="s">
        <v>444</v>
      </c>
      <c r="F136" s="352">
        <v>0.77400000000000002</v>
      </c>
      <c r="G136" s="352" t="s">
        <v>764</v>
      </c>
      <c r="L136" s="352">
        <v>3027</v>
      </c>
      <c r="M136" s="352">
        <v>1.732</v>
      </c>
      <c r="O136" s="352">
        <v>5.0170000000000003</v>
      </c>
      <c r="R136" s="352">
        <v>4.7789999999999999</v>
      </c>
      <c r="S136" s="352" t="s">
        <v>645</v>
      </c>
      <c r="T136" s="352">
        <v>0</v>
      </c>
      <c r="U136" s="352" t="s">
        <v>646</v>
      </c>
      <c r="V136" s="352" t="s">
        <v>3495</v>
      </c>
      <c r="X136" s="352" t="s">
        <v>3496</v>
      </c>
      <c r="Y136" s="352">
        <v>2</v>
      </c>
      <c r="Z136" s="352">
        <v>229.5</v>
      </c>
      <c r="AA136" s="352">
        <v>259</v>
      </c>
      <c r="AB136" s="352">
        <v>29.5</v>
      </c>
      <c r="AF136" s="352">
        <v>0.23799999999999999</v>
      </c>
      <c r="AJ136" s="352">
        <v>611</v>
      </c>
      <c r="AR136" s="352" t="s">
        <v>2051</v>
      </c>
      <c r="AS136" s="352" t="s">
        <v>2068</v>
      </c>
      <c r="AT136" s="352">
        <v>0</v>
      </c>
      <c r="AW136" s="352">
        <v>4.9800335000000002</v>
      </c>
      <c r="AX136" s="352" t="s">
        <v>3538</v>
      </c>
    </row>
    <row r="137" spans="1:50">
      <c r="A137" s="352" t="s">
        <v>1011</v>
      </c>
      <c r="B137" s="352" t="s">
        <v>3388</v>
      </c>
      <c r="C137" s="352">
        <v>34</v>
      </c>
      <c r="D137" s="352" t="s">
        <v>3531</v>
      </c>
      <c r="E137" s="352" t="s">
        <v>444</v>
      </c>
      <c r="F137" s="352">
        <v>0.77400000000000002</v>
      </c>
      <c r="L137" s="352">
        <v>24101</v>
      </c>
      <c r="M137" s="352">
        <v>9.7690000000000001</v>
      </c>
      <c r="O137" s="352">
        <v>137.29599999999999</v>
      </c>
      <c r="R137" s="352">
        <v>130.73699999999999</v>
      </c>
      <c r="S137" s="352" t="s">
        <v>645</v>
      </c>
      <c r="T137" s="352">
        <v>0</v>
      </c>
      <c r="U137" s="352" t="s">
        <v>646</v>
      </c>
      <c r="V137" s="352" t="s">
        <v>3495</v>
      </c>
      <c r="X137" s="352" t="s">
        <v>3496</v>
      </c>
      <c r="Y137" s="352">
        <v>3</v>
      </c>
      <c r="Z137" s="352">
        <v>413</v>
      </c>
      <c r="AA137" s="352">
        <v>473.8</v>
      </c>
      <c r="AB137" s="352">
        <v>60.8</v>
      </c>
      <c r="AF137" s="352">
        <v>6.5590000000000002</v>
      </c>
      <c r="AJ137" s="352">
        <v>4807</v>
      </c>
      <c r="AR137" s="352" t="s">
        <v>1325</v>
      </c>
      <c r="AS137" s="352" t="s">
        <v>3539</v>
      </c>
      <c r="AT137" s="352">
        <v>0</v>
      </c>
      <c r="AW137" s="352">
        <v>5.0166668999999997</v>
      </c>
      <c r="AX137" s="352" t="s">
        <v>3538</v>
      </c>
    </row>
    <row r="138" spans="1:50">
      <c r="A138" s="352" t="s">
        <v>1014</v>
      </c>
      <c r="B138" s="352" t="s">
        <v>3388</v>
      </c>
      <c r="C138" s="352">
        <v>35</v>
      </c>
      <c r="D138" s="352" t="s">
        <v>3540</v>
      </c>
      <c r="E138" s="352" t="s">
        <v>445</v>
      </c>
      <c r="F138" s="352">
        <v>0.75</v>
      </c>
      <c r="H138" s="352">
        <v>11081</v>
      </c>
      <c r="I138" s="352">
        <v>0.433</v>
      </c>
      <c r="O138" s="352">
        <v>202.821</v>
      </c>
      <c r="P138" s="352">
        <v>201.30600000000001</v>
      </c>
      <c r="S138" s="352" t="s">
        <v>619</v>
      </c>
      <c r="T138" s="352">
        <v>0</v>
      </c>
      <c r="U138" s="352" t="s">
        <v>620</v>
      </c>
      <c r="V138" s="352" t="s">
        <v>3435</v>
      </c>
      <c r="X138" s="352" t="s">
        <v>3435</v>
      </c>
      <c r="Y138" s="352">
        <v>1</v>
      </c>
      <c r="Z138" s="352">
        <v>13.2</v>
      </c>
      <c r="AA138" s="352">
        <v>39</v>
      </c>
      <c r="AB138" s="352">
        <v>25.8</v>
      </c>
      <c r="AC138" s="352">
        <v>1.5149999999999999</v>
      </c>
      <c r="AG138" s="352">
        <v>7578</v>
      </c>
      <c r="AK138" s="352" t="s">
        <v>2393</v>
      </c>
      <c r="AL138" s="352" t="s">
        <v>1461</v>
      </c>
      <c r="AM138" s="352" t="s">
        <v>3541</v>
      </c>
      <c r="AN138" s="352">
        <v>5234</v>
      </c>
      <c r="AT138" s="352">
        <v>0</v>
      </c>
      <c r="AU138" s="352">
        <v>0.68412689999999998</v>
      </c>
      <c r="AX138" s="352" t="s">
        <v>3542</v>
      </c>
    </row>
    <row r="139" spans="1:50">
      <c r="A139" s="352" t="s">
        <v>1017</v>
      </c>
      <c r="B139" s="352" t="s">
        <v>3388</v>
      </c>
      <c r="C139" s="352">
        <v>35</v>
      </c>
      <c r="D139" s="352" t="s">
        <v>3540</v>
      </c>
      <c r="E139" s="352" t="s">
        <v>445</v>
      </c>
      <c r="F139" s="352">
        <v>0.75</v>
      </c>
      <c r="H139" s="352">
        <v>11095</v>
      </c>
      <c r="I139" s="352">
        <v>0</v>
      </c>
      <c r="O139" s="352">
        <v>203.374</v>
      </c>
      <c r="P139" s="352">
        <v>201.85599999999999</v>
      </c>
      <c r="S139" s="352" t="s">
        <v>619</v>
      </c>
      <c r="T139" s="352">
        <v>0</v>
      </c>
      <c r="U139" s="352" t="s">
        <v>620</v>
      </c>
      <c r="V139" s="352" t="s">
        <v>3435</v>
      </c>
      <c r="X139" s="352" t="s">
        <v>3435</v>
      </c>
      <c r="Y139" s="352">
        <v>2</v>
      </c>
      <c r="Z139" s="352">
        <v>53.5</v>
      </c>
      <c r="AA139" s="352">
        <v>78.599999999999994</v>
      </c>
      <c r="AB139" s="352">
        <v>25.2</v>
      </c>
      <c r="AC139" s="352">
        <v>1.518</v>
      </c>
      <c r="AG139" s="352">
        <v>7584</v>
      </c>
      <c r="AK139" s="352" t="s">
        <v>1907</v>
      </c>
      <c r="AL139" s="352" t="s">
        <v>1669</v>
      </c>
      <c r="AM139" s="352" t="s">
        <v>3543</v>
      </c>
      <c r="AN139" s="352">
        <v>5078</v>
      </c>
      <c r="AT139" s="352">
        <v>1</v>
      </c>
      <c r="AU139" s="352">
        <v>0.68383079999999996</v>
      </c>
      <c r="AX139" s="352" t="s">
        <v>3542</v>
      </c>
    </row>
    <row r="140" spans="1:50">
      <c r="A140" s="352" t="s">
        <v>1019</v>
      </c>
      <c r="B140" s="352" t="s">
        <v>3388</v>
      </c>
      <c r="C140" s="352">
        <v>35</v>
      </c>
      <c r="D140" s="352" t="s">
        <v>3540</v>
      </c>
      <c r="E140" s="352" t="s">
        <v>445</v>
      </c>
      <c r="F140" s="352">
        <v>0.75</v>
      </c>
      <c r="G140" s="352" t="s">
        <v>630</v>
      </c>
      <c r="H140" s="352">
        <v>2461</v>
      </c>
      <c r="I140" s="352">
        <v>10.425000000000001</v>
      </c>
      <c r="N140" s="352">
        <v>11.181311900000001</v>
      </c>
      <c r="O140" s="352">
        <v>49.112000000000002</v>
      </c>
      <c r="P140" s="352">
        <v>48.741999999999997</v>
      </c>
      <c r="S140" s="352" t="s">
        <v>619</v>
      </c>
      <c r="T140" s="352">
        <v>0</v>
      </c>
      <c r="U140" s="352" t="s">
        <v>620</v>
      </c>
      <c r="V140" s="352" t="s">
        <v>3435</v>
      </c>
      <c r="X140" s="352" t="s">
        <v>3435</v>
      </c>
      <c r="Y140" s="352">
        <v>3</v>
      </c>
      <c r="Z140" s="352">
        <v>82.4</v>
      </c>
      <c r="AA140" s="352">
        <v>145.30000000000001</v>
      </c>
      <c r="AB140" s="352">
        <v>62.9</v>
      </c>
      <c r="AC140" s="352">
        <v>0.37</v>
      </c>
      <c r="AG140" s="352">
        <v>1701</v>
      </c>
      <c r="AK140" s="352" t="s">
        <v>3513</v>
      </c>
      <c r="AL140" s="352" t="s">
        <v>1948</v>
      </c>
      <c r="AM140" s="352" t="s">
        <v>3544</v>
      </c>
      <c r="AN140" s="352">
        <v>15914</v>
      </c>
      <c r="AT140" s="352">
        <v>0</v>
      </c>
      <c r="AU140" s="352">
        <v>0.69095960000000001</v>
      </c>
      <c r="AX140" s="352" t="s">
        <v>3542</v>
      </c>
    </row>
    <row r="141" spans="1:50">
      <c r="A141" s="352" t="s">
        <v>1021</v>
      </c>
      <c r="B141" s="352" t="s">
        <v>3388</v>
      </c>
      <c r="C141" s="352">
        <v>35</v>
      </c>
      <c r="D141" s="352" t="s">
        <v>3540</v>
      </c>
      <c r="E141" s="352" t="s">
        <v>445</v>
      </c>
      <c r="F141" s="352">
        <v>0.75</v>
      </c>
      <c r="G141" s="352" t="s">
        <v>634</v>
      </c>
      <c r="J141" s="352">
        <v>6011</v>
      </c>
      <c r="K141" s="352">
        <v>7.1040000000000001</v>
      </c>
      <c r="N141" s="352">
        <v>70.061047700000003</v>
      </c>
      <c r="O141" s="352">
        <v>164.27199999999999</v>
      </c>
      <c r="Q141" s="352">
        <v>161.66300000000001</v>
      </c>
      <c r="S141" s="352" t="s">
        <v>635</v>
      </c>
      <c r="T141" s="352">
        <v>89</v>
      </c>
      <c r="U141" s="352" t="s">
        <v>620</v>
      </c>
      <c r="V141" s="352" t="s">
        <v>3435</v>
      </c>
      <c r="X141" s="352" t="s">
        <v>3435</v>
      </c>
      <c r="Y141" s="352">
        <v>4</v>
      </c>
      <c r="Z141" s="352">
        <v>198.8</v>
      </c>
      <c r="AA141" s="352">
        <v>288.10000000000002</v>
      </c>
      <c r="AB141" s="352">
        <v>89.3</v>
      </c>
      <c r="AD141" s="352">
        <v>1.927</v>
      </c>
      <c r="AE141" s="352">
        <v>0.68100000000000005</v>
      </c>
      <c r="AH141" s="352">
        <v>7239</v>
      </c>
      <c r="AI141" s="352">
        <v>8452</v>
      </c>
      <c r="AO141" s="352" t="s">
        <v>642</v>
      </c>
      <c r="AP141" s="352" t="s">
        <v>722</v>
      </c>
      <c r="AQ141" s="352" t="s">
        <v>3545</v>
      </c>
      <c r="AT141" s="352">
        <v>0</v>
      </c>
      <c r="AV141" s="352">
        <v>1.191908</v>
      </c>
      <c r="AX141" s="352" t="s">
        <v>3542</v>
      </c>
    </row>
    <row r="142" spans="1:50">
      <c r="A142" s="352" t="s">
        <v>1023</v>
      </c>
      <c r="B142" s="352" t="s">
        <v>3388</v>
      </c>
      <c r="C142" s="352">
        <v>35</v>
      </c>
      <c r="D142" s="352" t="s">
        <v>3540</v>
      </c>
      <c r="E142" s="352" t="s">
        <v>445</v>
      </c>
      <c r="F142" s="352">
        <v>0.75</v>
      </c>
      <c r="J142" s="352">
        <v>6706</v>
      </c>
      <c r="K142" s="352">
        <v>-10.852</v>
      </c>
      <c r="O142" s="352">
        <v>190.61</v>
      </c>
      <c r="Q142" s="352">
        <v>187.63</v>
      </c>
      <c r="S142" s="352" t="s">
        <v>635</v>
      </c>
      <c r="T142" s="352">
        <v>89</v>
      </c>
      <c r="U142" s="352" t="s">
        <v>620</v>
      </c>
      <c r="V142" s="352" t="s">
        <v>3435</v>
      </c>
      <c r="X142" s="352" t="s">
        <v>3435</v>
      </c>
      <c r="Y142" s="352">
        <v>5</v>
      </c>
      <c r="Z142" s="352">
        <v>438.4</v>
      </c>
      <c r="AA142" s="352">
        <v>473.6</v>
      </c>
      <c r="AB142" s="352">
        <v>35.200000000000003</v>
      </c>
      <c r="AD142" s="352">
        <v>2.198</v>
      </c>
      <c r="AE142" s="352">
        <v>0.78100000000000003</v>
      </c>
      <c r="AH142" s="352">
        <v>7854</v>
      </c>
      <c r="AI142" s="352">
        <v>9306</v>
      </c>
      <c r="AO142" s="352" t="s">
        <v>736</v>
      </c>
      <c r="AP142" s="352" t="s">
        <v>809</v>
      </c>
      <c r="AQ142" s="352" t="s">
        <v>1236</v>
      </c>
      <c r="AT142" s="352">
        <v>0</v>
      </c>
      <c r="AV142" s="352">
        <v>1.1716070000000001</v>
      </c>
      <c r="AX142" s="352" t="s">
        <v>3542</v>
      </c>
    </row>
    <row r="143" spans="1:50">
      <c r="A143" s="352" t="s">
        <v>1025</v>
      </c>
      <c r="B143" s="352" t="s">
        <v>3388</v>
      </c>
      <c r="C143" s="352">
        <v>35</v>
      </c>
      <c r="D143" s="352" t="s">
        <v>3540</v>
      </c>
      <c r="E143" s="352" t="s">
        <v>445</v>
      </c>
      <c r="F143" s="352">
        <v>0.75</v>
      </c>
      <c r="J143" s="352">
        <v>6701</v>
      </c>
      <c r="K143" s="352">
        <v>-11.5</v>
      </c>
      <c r="O143" s="352">
        <v>191.50299999999999</v>
      </c>
      <c r="Q143" s="352">
        <v>188.511</v>
      </c>
      <c r="S143" s="352" t="s">
        <v>635</v>
      </c>
      <c r="T143" s="352">
        <v>89</v>
      </c>
      <c r="U143" s="352" t="s">
        <v>620</v>
      </c>
      <c r="V143" s="352" t="s">
        <v>3435</v>
      </c>
      <c r="X143" s="352" t="s">
        <v>3435</v>
      </c>
      <c r="Y143" s="352">
        <v>6</v>
      </c>
      <c r="Z143" s="352">
        <v>488.1</v>
      </c>
      <c r="AA143" s="352">
        <v>523.29999999999995</v>
      </c>
      <c r="AB143" s="352">
        <v>35.200000000000003</v>
      </c>
      <c r="AD143" s="352">
        <v>2.2069999999999999</v>
      </c>
      <c r="AE143" s="352">
        <v>0.78400000000000003</v>
      </c>
      <c r="AH143" s="352">
        <v>7844</v>
      </c>
      <c r="AI143" s="352">
        <v>9292</v>
      </c>
      <c r="AO143" s="352" t="s">
        <v>719</v>
      </c>
      <c r="AP143" s="352" t="s">
        <v>2236</v>
      </c>
      <c r="AQ143" s="352" t="s">
        <v>1997</v>
      </c>
      <c r="AT143" s="352">
        <v>1</v>
      </c>
      <c r="AV143" s="352">
        <v>1.170858</v>
      </c>
      <c r="AX143" s="352" t="s">
        <v>3542</v>
      </c>
    </row>
    <row r="144" spans="1:50">
      <c r="A144" s="352" t="s">
        <v>1027</v>
      </c>
      <c r="B144" s="352" t="s">
        <v>3388</v>
      </c>
      <c r="C144" s="352">
        <v>36</v>
      </c>
      <c r="D144" s="352" t="s">
        <v>3540</v>
      </c>
      <c r="E144" s="352" t="s">
        <v>445</v>
      </c>
      <c r="F144" s="352">
        <v>0.75</v>
      </c>
      <c r="L144" s="352">
        <v>24302</v>
      </c>
      <c r="M144" s="352">
        <v>9.6</v>
      </c>
      <c r="O144" s="352">
        <v>140.95400000000001</v>
      </c>
      <c r="R144" s="352">
        <v>134.226</v>
      </c>
      <c r="S144" s="352" t="s">
        <v>645</v>
      </c>
      <c r="T144" s="352">
        <v>0</v>
      </c>
      <c r="U144" s="352" t="s">
        <v>646</v>
      </c>
      <c r="V144" s="352" t="s">
        <v>3398</v>
      </c>
      <c r="X144" s="352" t="s">
        <v>3400</v>
      </c>
      <c r="Y144" s="352">
        <v>1</v>
      </c>
      <c r="Z144" s="352">
        <v>29.7</v>
      </c>
      <c r="AA144" s="352">
        <v>93.4</v>
      </c>
      <c r="AB144" s="352">
        <v>63.7</v>
      </c>
      <c r="AF144" s="352">
        <v>6.7290000000000001</v>
      </c>
      <c r="AJ144" s="352">
        <v>4850</v>
      </c>
      <c r="AR144" s="352" t="s">
        <v>870</v>
      </c>
      <c r="AS144" s="352" t="s">
        <v>3546</v>
      </c>
      <c r="AT144" s="352">
        <v>1</v>
      </c>
      <c r="AW144" s="352">
        <v>5.0131816000000002</v>
      </c>
      <c r="AX144" s="352" t="s">
        <v>3547</v>
      </c>
    </row>
    <row r="145" spans="1:50">
      <c r="A145" s="352" t="s">
        <v>1031</v>
      </c>
      <c r="B145" s="352" t="s">
        <v>3388</v>
      </c>
      <c r="C145" s="352">
        <v>36</v>
      </c>
      <c r="D145" s="352" t="s">
        <v>3540</v>
      </c>
      <c r="E145" s="352" t="s">
        <v>445</v>
      </c>
      <c r="F145" s="352">
        <v>0.75</v>
      </c>
      <c r="G145" s="352" t="s">
        <v>764</v>
      </c>
      <c r="L145" s="352">
        <v>2482</v>
      </c>
      <c r="M145" s="352">
        <v>5.5330000000000004</v>
      </c>
      <c r="O145" s="352">
        <v>4.6829999999999998</v>
      </c>
      <c r="R145" s="352">
        <v>4.46</v>
      </c>
      <c r="S145" s="352" t="s">
        <v>645</v>
      </c>
      <c r="T145" s="352">
        <v>0</v>
      </c>
      <c r="U145" s="352" t="s">
        <v>646</v>
      </c>
      <c r="V145" s="352" t="s">
        <v>3398</v>
      </c>
      <c r="X145" s="352" t="s">
        <v>3400</v>
      </c>
      <c r="Y145" s="352">
        <v>2</v>
      </c>
      <c r="Z145" s="352">
        <v>231.6</v>
      </c>
      <c r="AA145" s="352">
        <v>262.10000000000002</v>
      </c>
      <c r="AB145" s="352">
        <v>30.5</v>
      </c>
      <c r="AF145" s="352">
        <v>0.223</v>
      </c>
      <c r="AJ145" s="352">
        <v>499</v>
      </c>
      <c r="AR145" s="352" t="s">
        <v>761</v>
      </c>
      <c r="AS145" s="352" t="s">
        <v>3548</v>
      </c>
      <c r="AT145" s="352">
        <v>0</v>
      </c>
      <c r="AW145" s="352">
        <v>4.9946526999999996</v>
      </c>
      <c r="AX145" s="352" t="s">
        <v>3547</v>
      </c>
    </row>
    <row r="146" spans="1:50">
      <c r="A146" s="352" t="s">
        <v>1034</v>
      </c>
      <c r="B146" s="352" t="s">
        <v>3388</v>
      </c>
      <c r="C146" s="352">
        <v>36</v>
      </c>
      <c r="D146" s="352" t="s">
        <v>3540</v>
      </c>
      <c r="E146" s="352" t="s">
        <v>445</v>
      </c>
      <c r="F146" s="352">
        <v>0.75</v>
      </c>
      <c r="L146" s="352">
        <v>24083</v>
      </c>
      <c r="M146" s="352">
        <v>9.8569999999999993</v>
      </c>
      <c r="O146" s="352">
        <v>137.39599999999999</v>
      </c>
      <c r="R146" s="352">
        <v>130.83500000000001</v>
      </c>
      <c r="S146" s="352" t="s">
        <v>645</v>
      </c>
      <c r="T146" s="352">
        <v>0</v>
      </c>
      <c r="U146" s="352" t="s">
        <v>646</v>
      </c>
      <c r="V146" s="352" t="s">
        <v>3398</v>
      </c>
      <c r="X146" s="352" t="s">
        <v>3400</v>
      </c>
      <c r="Y146" s="352">
        <v>3</v>
      </c>
      <c r="Z146" s="352">
        <v>413</v>
      </c>
      <c r="AA146" s="352">
        <v>474</v>
      </c>
      <c r="AB146" s="352">
        <v>61</v>
      </c>
      <c r="AF146" s="352">
        <v>6.5609999999999999</v>
      </c>
      <c r="AJ146" s="352">
        <v>4805</v>
      </c>
      <c r="AR146" s="352" t="s">
        <v>1170</v>
      </c>
      <c r="AS146" s="352" t="s">
        <v>3549</v>
      </c>
      <c r="AT146" s="352">
        <v>0</v>
      </c>
      <c r="AW146" s="352">
        <v>5.0143528999999996</v>
      </c>
      <c r="AX146" s="352" t="s">
        <v>3547</v>
      </c>
    </row>
    <row r="147" spans="1:50">
      <c r="A147" s="352" t="s">
        <v>2086</v>
      </c>
      <c r="B147" s="352" t="s">
        <v>3388</v>
      </c>
      <c r="C147" s="352">
        <v>37</v>
      </c>
      <c r="D147" s="352" t="s">
        <v>3550</v>
      </c>
      <c r="E147" s="352" t="s">
        <v>446</v>
      </c>
      <c r="F147" s="352">
        <v>0.85399999999999998</v>
      </c>
      <c r="H147" s="352">
        <v>11055</v>
      </c>
      <c r="I147" s="352">
        <v>0.42199999999999999</v>
      </c>
      <c r="O147" s="352">
        <v>202.02600000000001</v>
      </c>
      <c r="P147" s="352">
        <v>200.517</v>
      </c>
      <c r="S147" s="352" t="s">
        <v>619</v>
      </c>
      <c r="T147" s="352">
        <v>0</v>
      </c>
      <c r="U147" s="352" t="s">
        <v>620</v>
      </c>
      <c r="V147" s="352" t="s">
        <v>3435</v>
      </c>
      <c r="X147" s="352" t="s">
        <v>3435</v>
      </c>
      <c r="Y147" s="352">
        <v>1</v>
      </c>
      <c r="Z147" s="352">
        <v>13.2</v>
      </c>
      <c r="AA147" s="352">
        <v>39</v>
      </c>
      <c r="AB147" s="352">
        <v>25.8</v>
      </c>
      <c r="AC147" s="352">
        <v>1.5089999999999999</v>
      </c>
      <c r="AG147" s="352">
        <v>7560</v>
      </c>
      <c r="AK147" s="352" t="s">
        <v>956</v>
      </c>
      <c r="AL147" s="352" t="s">
        <v>776</v>
      </c>
      <c r="AM147" s="352" t="s">
        <v>3551</v>
      </c>
      <c r="AN147" s="352">
        <v>5231</v>
      </c>
      <c r="AT147" s="352">
        <v>0</v>
      </c>
      <c r="AU147" s="352">
        <v>0.68412110000000004</v>
      </c>
      <c r="AX147" s="352" t="s">
        <v>3552</v>
      </c>
    </row>
    <row r="148" spans="1:50">
      <c r="A148" s="352" t="s">
        <v>2088</v>
      </c>
      <c r="B148" s="352" t="s">
        <v>3388</v>
      </c>
      <c r="C148" s="352">
        <v>37</v>
      </c>
      <c r="D148" s="352" t="s">
        <v>3550</v>
      </c>
      <c r="E148" s="352" t="s">
        <v>446</v>
      </c>
      <c r="F148" s="352">
        <v>0.85399999999999998</v>
      </c>
      <c r="H148" s="352">
        <v>11075</v>
      </c>
      <c r="I148" s="352">
        <v>0</v>
      </c>
      <c r="O148" s="352">
        <v>203.23400000000001</v>
      </c>
      <c r="P148" s="352">
        <v>201.71600000000001</v>
      </c>
      <c r="S148" s="352" t="s">
        <v>619</v>
      </c>
      <c r="T148" s="352">
        <v>0</v>
      </c>
      <c r="U148" s="352" t="s">
        <v>620</v>
      </c>
      <c r="V148" s="352" t="s">
        <v>3435</v>
      </c>
      <c r="X148" s="352" t="s">
        <v>3435</v>
      </c>
      <c r="Y148" s="352">
        <v>2</v>
      </c>
      <c r="Z148" s="352">
        <v>53.5</v>
      </c>
      <c r="AA148" s="352">
        <v>78.599999999999994</v>
      </c>
      <c r="AB148" s="352">
        <v>25.2</v>
      </c>
      <c r="AC148" s="352">
        <v>1.5169999999999999</v>
      </c>
      <c r="AG148" s="352">
        <v>7570</v>
      </c>
      <c r="AK148" s="352" t="s">
        <v>1195</v>
      </c>
      <c r="AL148" s="352" t="s">
        <v>1243</v>
      </c>
      <c r="AM148" s="352" t="s">
        <v>3553</v>
      </c>
      <c r="AN148" s="352">
        <v>5079</v>
      </c>
      <c r="AT148" s="352">
        <v>1</v>
      </c>
      <c r="AU148" s="352">
        <v>0.68383249999999995</v>
      </c>
      <c r="AX148" s="352" t="s">
        <v>3552</v>
      </c>
    </row>
    <row r="149" spans="1:50">
      <c r="A149" s="352" t="s">
        <v>2091</v>
      </c>
      <c r="B149" s="352" t="s">
        <v>3388</v>
      </c>
      <c r="C149" s="352">
        <v>37</v>
      </c>
      <c r="D149" s="352" t="s">
        <v>3550</v>
      </c>
      <c r="E149" s="352" t="s">
        <v>446</v>
      </c>
      <c r="F149" s="352">
        <v>0.85399999999999998</v>
      </c>
      <c r="G149" s="352" t="s">
        <v>630</v>
      </c>
      <c r="H149" s="352">
        <v>2037</v>
      </c>
      <c r="I149" s="352">
        <v>4.9349999999999996</v>
      </c>
      <c r="N149" s="352">
        <v>8.2472913000000005</v>
      </c>
      <c r="O149" s="352">
        <v>41.247999999999998</v>
      </c>
      <c r="P149" s="352">
        <v>40.939</v>
      </c>
      <c r="S149" s="352" t="s">
        <v>619</v>
      </c>
      <c r="T149" s="352">
        <v>0</v>
      </c>
      <c r="U149" s="352" t="s">
        <v>620</v>
      </c>
      <c r="V149" s="352" t="s">
        <v>3435</v>
      </c>
      <c r="X149" s="352" t="s">
        <v>3435</v>
      </c>
      <c r="Y149" s="352">
        <v>3</v>
      </c>
      <c r="Z149" s="352">
        <v>83</v>
      </c>
      <c r="AA149" s="352">
        <v>145.9</v>
      </c>
      <c r="AB149" s="352">
        <v>62.9</v>
      </c>
      <c r="AC149" s="352">
        <v>0.309</v>
      </c>
      <c r="AG149" s="352">
        <v>1400</v>
      </c>
      <c r="AK149" s="352" t="s">
        <v>2563</v>
      </c>
      <c r="AL149" s="352" t="s">
        <v>1700</v>
      </c>
      <c r="AM149" s="352" t="s">
        <v>3554</v>
      </c>
      <c r="AN149" s="352">
        <v>17080</v>
      </c>
      <c r="AT149" s="352">
        <v>0</v>
      </c>
      <c r="AU149" s="352">
        <v>0.68720749999999997</v>
      </c>
      <c r="AX149" s="352" t="s">
        <v>3552</v>
      </c>
    </row>
    <row r="150" spans="1:50">
      <c r="A150" s="352" t="s">
        <v>2093</v>
      </c>
      <c r="B150" s="352" t="s">
        <v>3388</v>
      </c>
      <c r="C150" s="352">
        <v>37</v>
      </c>
      <c r="D150" s="352" t="s">
        <v>3550</v>
      </c>
      <c r="E150" s="352" t="s">
        <v>446</v>
      </c>
      <c r="F150" s="352">
        <v>0.85399999999999998</v>
      </c>
      <c r="G150" s="352" t="s">
        <v>634</v>
      </c>
      <c r="J150" s="352">
        <v>9162</v>
      </c>
      <c r="K150" s="352">
        <v>3.698</v>
      </c>
      <c r="N150" s="352">
        <v>100.3554226</v>
      </c>
      <c r="O150" s="352">
        <v>267.93099999999998</v>
      </c>
      <c r="Q150" s="352">
        <v>263.68799999999999</v>
      </c>
      <c r="S150" s="352" t="s">
        <v>635</v>
      </c>
      <c r="T150" s="352">
        <v>89</v>
      </c>
      <c r="U150" s="352" t="s">
        <v>620</v>
      </c>
      <c r="V150" s="352" t="s">
        <v>3435</v>
      </c>
      <c r="X150" s="352" t="s">
        <v>3435</v>
      </c>
      <c r="Y150" s="352">
        <v>4</v>
      </c>
      <c r="Z150" s="352">
        <v>197.5</v>
      </c>
      <c r="AA150" s="352">
        <v>295</v>
      </c>
      <c r="AB150" s="352">
        <v>97.5</v>
      </c>
      <c r="AD150" s="352">
        <v>3.133</v>
      </c>
      <c r="AE150" s="352">
        <v>1.111</v>
      </c>
      <c r="AH150" s="352">
        <v>11047</v>
      </c>
      <c r="AI150" s="352">
        <v>12878</v>
      </c>
      <c r="AO150" s="352" t="s">
        <v>891</v>
      </c>
      <c r="AP150" s="352" t="s">
        <v>974</v>
      </c>
      <c r="AQ150" s="352" t="s">
        <v>3545</v>
      </c>
      <c r="AT150" s="352">
        <v>0</v>
      </c>
      <c r="AV150" s="352">
        <v>1.1880792</v>
      </c>
      <c r="AX150" s="352" t="s">
        <v>3552</v>
      </c>
    </row>
    <row r="151" spans="1:50">
      <c r="A151" s="352" t="s">
        <v>2096</v>
      </c>
      <c r="B151" s="352" t="s">
        <v>3388</v>
      </c>
      <c r="C151" s="352">
        <v>37</v>
      </c>
      <c r="D151" s="352" t="s">
        <v>3550</v>
      </c>
      <c r="E151" s="352" t="s">
        <v>446</v>
      </c>
      <c r="F151" s="352">
        <v>0.85399999999999998</v>
      </c>
      <c r="J151" s="352">
        <v>6711</v>
      </c>
      <c r="K151" s="352">
        <v>-10.99</v>
      </c>
      <c r="O151" s="352">
        <v>191.12700000000001</v>
      </c>
      <c r="Q151" s="352">
        <v>188.14</v>
      </c>
      <c r="S151" s="352" t="s">
        <v>635</v>
      </c>
      <c r="T151" s="352">
        <v>89</v>
      </c>
      <c r="U151" s="352" t="s">
        <v>620</v>
      </c>
      <c r="V151" s="352" t="s">
        <v>3435</v>
      </c>
      <c r="X151" s="352" t="s">
        <v>3435</v>
      </c>
      <c r="Y151" s="352">
        <v>5</v>
      </c>
      <c r="Z151" s="352">
        <v>438.4</v>
      </c>
      <c r="AA151" s="352">
        <v>473.6</v>
      </c>
      <c r="AB151" s="352">
        <v>35.200000000000003</v>
      </c>
      <c r="AD151" s="352">
        <v>2.2040000000000002</v>
      </c>
      <c r="AE151" s="352">
        <v>0.78300000000000003</v>
      </c>
      <c r="AH151" s="352">
        <v>7858</v>
      </c>
      <c r="AI151" s="352">
        <v>9310</v>
      </c>
      <c r="AO151" s="352" t="s">
        <v>1098</v>
      </c>
      <c r="AP151" s="352" t="s">
        <v>1943</v>
      </c>
      <c r="AQ151" s="352" t="s">
        <v>1026</v>
      </c>
      <c r="AT151" s="352">
        <v>0</v>
      </c>
      <c r="AV151" s="352">
        <v>1.1714015</v>
      </c>
      <c r="AX151" s="352" t="s">
        <v>3552</v>
      </c>
    </row>
    <row r="152" spans="1:50">
      <c r="A152" s="352" t="s">
        <v>2098</v>
      </c>
      <c r="B152" s="352" t="s">
        <v>3388</v>
      </c>
      <c r="C152" s="352">
        <v>37</v>
      </c>
      <c r="D152" s="352" t="s">
        <v>3550</v>
      </c>
      <c r="E152" s="352" t="s">
        <v>446</v>
      </c>
      <c r="F152" s="352">
        <v>0.85399999999999998</v>
      </c>
      <c r="J152" s="352">
        <v>6706</v>
      </c>
      <c r="K152" s="352">
        <v>-11.5</v>
      </c>
      <c r="O152" s="352">
        <v>191.62100000000001</v>
      </c>
      <c r="Q152" s="352">
        <v>188.62799999999999</v>
      </c>
      <c r="S152" s="352" t="s">
        <v>635</v>
      </c>
      <c r="T152" s="352">
        <v>89</v>
      </c>
      <c r="U152" s="352" t="s">
        <v>620</v>
      </c>
      <c r="V152" s="352" t="s">
        <v>3435</v>
      </c>
      <c r="X152" s="352" t="s">
        <v>3435</v>
      </c>
      <c r="Y152" s="352">
        <v>6</v>
      </c>
      <c r="Z152" s="352">
        <v>488.1</v>
      </c>
      <c r="AA152" s="352">
        <v>523.29999999999995</v>
      </c>
      <c r="AB152" s="352">
        <v>35.200000000000003</v>
      </c>
      <c r="AD152" s="352">
        <v>2.2080000000000002</v>
      </c>
      <c r="AE152" s="352">
        <v>0.78500000000000003</v>
      </c>
      <c r="AH152" s="352">
        <v>7850</v>
      </c>
      <c r="AI152" s="352">
        <v>9299</v>
      </c>
      <c r="AO152" s="352" t="s">
        <v>671</v>
      </c>
      <c r="AP152" s="352" t="s">
        <v>1972</v>
      </c>
      <c r="AQ152" s="352" t="s">
        <v>2427</v>
      </c>
      <c r="AT152" s="352">
        <v>1</v>
      </c>
      <c r="AV152" s="352">
        <v>1.1708102</v>
      </c>
      <c r="AX152" s="352" t="s">
        <v>3552</v>
      </c>
    </row>
    <row r="153" spans="1:50">
      <c r="A153" s="352" t="s">
        <v>2100</v>
      </c>
      <c r="B153" s="352" t="s">
        <v>3388</v>
      </c>
      <c r="C153" s="352">
        <v>38</v>
      </c>
      <c r="D153" s="352" t="s">
        <v>3550</v>
      </c>
      <c r="E153" s="352" t="s">
        <v>446</v>
      </c>
      <c r="F153" s="352">
        <v>0.85399999999999998</v>
      </c>
      <c r="L153" s="352">
        <v>24182</v>
      </c>
      <c r="M153" s="352">
        <v>9.6</v>
      </c>
      <c r="O153" s="352">
        <v>140.55500000000001</v>
      </c>
      <c r="R153" s="352">
        <v>133.84200000000001</v>
      </c>
      <c r="S153" s="352" t="s">
        <v>645</v>
      </c>
      <c r="T153" s="352">
        <v>0</v>
      </c>
      <c r="U153" s="352" t="s">
        <v>646</v>
      </c>
      <c r="V153" s="352" t="s">
        <v>3443</v>
      </c>
      <c r="X153" s="352" t="s">
        <v>3444</v>
      </c>
      <c r="Y153" s="352">
        <v>1</v>
      </c>
      <c r="Z153" s="352">
        <v>29.7</v>
      </c>
      <c r="AA153" s="352">
        <v>93.2</v>
      </c>
      <c r="AB153" s="352">
        <v>63.5</v>
      </c>
      <c r="AF153" s="352">
        <v>6.7119999999999997</v>
      </c>
      <c r="AJ153" s="352">
        <v>4825</v>
      </c>
      <c r="AR153" s="352" t="s">
        <v>3555</v>
      </c>
      <c r="AS153" s="352" t="s">
        <v>3556</v>
      </c>
      <c r="AT153" s="352">
        <v>1</v>
      </c>
      <c r="AW153" s="352">
        <v>5.0150758</v>
      </c>
      <c r="AX153" s="352" t="s">
        <v>3557</v>
      </c>
    </row>
    <row r="154" spans="1:50">
      <c r="A154" s="352" t="s">
        <v>2102</v>
      </c>
      <c r="B154" s="352" t="s">
        <v>3388</v>
      </c>
      <c r="C154" s="352">
        <v>38</v>
      </c>
      <c r="D154" s="352" t="s">
        <v>3550</v>
      </c>
      <c r="E154" s="352" t="s">
        <v>446</v>
      </c>
      <c r="F154" s="352">
        <v>0.85399999999999998</v>
      </c>
      <c r="G154" s="352" t="s">
        <v>764</v>
      </c>
      <c r="L154" s="352">
        <v>2065</v>
      </c>
      <c r="M154" s="352">
        <v>6.7530000000000001</v>
      </c>
      <c r="O154" s="352">
        <v>3.5419999999999998</v>
      </c>
      <c r="R154" s="352">
        <v>3.3730000000000002</v>
      </c>
      <c r="S154" s="352" t="s">
        <v>645</v>
      </c>
      <c r="T154" s="352">
        <v>0</v>
      </c>
      <c r="U154" s="352" t="s">
        <v>646</v>
      </c>
      <c r="V154" s="352" t="s">
        <v>3443</v>
      </c>
      <c r="X154" s="352" t="s">
        <v>3444</v>
      </c>
      <c r="Y154" s="352">
        <v>2</v>
      </c>
      <c r="Z154" s="352">
        <v>231.2</v>
      </c>
      <c r="AA154" s="352">
        <v>259.2</v>
      </c>
      <c r="AB154" s="352">
        <v>28</v>
      </c>
      <c r="AF154" s="352">
        <v>0.16900000000000001</v>
      </c>
      <c r="AJ154" s="352">
        <v>415</v>
      </c>
      <c r="AR154" s="352" t="s">
        <v>3165</v>
      </c>
      <c r="AS154" s="352" t="s">
        <v>3558</v>
      </c>
      <c r="AT154" s="352">
        <v>0</v>
      </c>
      <c r="AW154" s="352">
        <v>5.0021022000000004</v>
      </c>
      <c r="AX154" s="352" t="s">
        <v>3557</v>
      </c>
    </row>
    <row r="155" spans="1:50">
      <c r="A155" s="352" t="s">
        <v>2106</v>
      </c>
      <c r="B155" s="352" t="s">
        <v>3388</v>
      </c>
      <c r="C155" s="352">
        <v>38</v>
      </c>
      <c r="D155" s="352" t="s">
        <v>3550</v>
      </c>
      <c r="E155" s="352" t="s">
        <v>446</v>
      </c>
      <c r="F155" s="352">
        <v>0.85399999999999998</v>
      </c>
      <c r="L155" s="352">
        <v>23961</v>
      </c>
      <c r="M155" s="352">
        <v>9.83</v>
      </c>
      <c r="O155" s="352">
        <v>136.87200000000001</v>
      </c>
      <c r="R155" s="352">
        <v>130.334</v>
      </c>
      <c r="S155" s="352" t="s">
        <v>645</v>
      </c>
      <c r="T155" s="352">
        <v>0</v>
      </c>
      <c r="U155" s="352" t="s">
        <v>646</v>
      </c>
      <c r="V155" s="352" t="s">
        <v>3443</v>
      </c>
      <c r="X155" s="352" t="s">
        <v>3444</v>
      </c>
      <c r="Y155" s="352">
        <v>3</v>
      </c>
      <c r="Z155" s="352">
        <v>413</v>
      </c>
      <c r="AA155" s="352">
        <v>473.8</v>
      </c>
      <c r="AB155" s="352">
        <v>60.8</v>
      </c>
      <c r="AF155" s="352">
        <v>6.5380000000000003</v>
      </c>
      <c r="AJ155" s="352">
        <v>4779</v>
      </c>
      <c r="AR155" s="352" t="s">
        <v>1738</v>
      </c>
      <c r="AS155" s="352" t="s">
        <v>3549</v>
      </c>
      <c r="AT155" s="352">
        <v>0</v>
      </c>
      <c r="AW155" s="352">
        <v>5.0161230999999997</v>
      </c>
      <c r="AX155" s="352" t="s">
        <v>3557</v>
      </c>
    </row>
    <row r="156" spans="1:50">
      <c r="A156" s="352" t="s">
        <v>2107</v>
      </c>
      <c r="B156" s="352" t="s">
        <v>3388</v>
      </c>
      <c r="C156" s="352">
        <v>39</v>
      </c>
      <c r="D156" s="352" t="s">
        <v>3559</v>
      </c>
      <c r="E156" s="352" t="s">
        <v>447</v>
      </c>
      <c r="F156" s="352">
        <v>0.85599999999999998</v>
      </c>
      <c r="H156" s="352">
        <v>11063</v>
      </c>
      <c r="I156" s="352">
        <v>0.435</v>
      </c>
      <c r="O156" s="352">
        <v>202.44399999999999</v>
      </c>
      <c r="P156" s="352">
        <v>200.93199999999999</v>
      </c>
      <c r="S156" s="352" t="s">
        <v>619</v>
      </c>
      <c r="T156" s="352">
        <v>0</v>
      </c>
      <c r="U156" s="352" t="s">
        <v>620</v>
      </c>
      <c r="V156" s="352" t="s">
        <v>3390</v>
      </c>
      <c r="X156" s="352" t="s">
        <v>3390</v>
      </c>
      <c r="Y156" s="352">
        <v>1</v>
      </c>
      <c r="Z156" s="352">
        <v>13.2</v>
      </c>
      <c r="AA156" s="352">
        <v>39</v>
      </c>
      <c r="AB156" s="352">
        <v>25.8</v>
      </c>
      <c r="AC156" s="352">
        <v>1.512</v>
      </c>
      <c r="AG156" s="352">
        <v>7566</v>
      </c>
      <c r="AK156" s="352" t="s">
        <v>2294</v>
      </c>
      <c r="AL156" s="352" t="s">
        <v>714</v>
      </c>
      <c r="AM156" s="352" t="s">
        <v>3560</v>
      </c>
      <c r="AN156" s="352">
        <v>5250</v>
      </c>
      <c r="AT156" s="352">
        <v>0</v>
      </c>
      <c r="AU156" s="352">
        <v>0.68419989999999997</v>
      </c>
      <c r="AX156" s="352" t="s">
        <v>3561</v>
      </c>
    </row>
    <row r="157" spans="1:50">
      <c r="A157" s="352" t="s">
        <v>2110</v>
      </c>
      <c r="B157" s="352" t="s">
        <v>3388</v>
      </c>
      <c r="C157" s="352">
        <v>39</v>
      </c>
      <c r="D157" s="352" t="s">
        <v>3559</v>
      </c>
      <c r="E157" s="352" t="s">
        <v>447</v>
      </c>
      <c r="F157" s="352">
        <v>0.85599999999999998</v>
      </c>
      <c r="H157" s="352">
        <v>11100</v>
      </c>
      <c r="I157" s="352">
        <v>0</v>
      </c>
      <c r="O157" s="352">
        <v>203.61099999999999</v>
      </c>
      <c r="P157" s="352">
        <v>202.09</v>
      </c>
      <c r="S157" s="352" t="s">
        <v>619</v>
      </c>
      <c r="T157" s="352">
        <v>0</v>
      </c>
      <c r="U157" s="352" t="s">
        <v>620</v>
      </c>
      <c r="V157" s="352" t="s">
        <v>3390</v>
      </c>
      <c r="X157" s="352" t="s">
        <v>3390</v>
      </c>
      <c r="Y157" s="352">
        <v>2</v>
      </c>
      <c r="Z157" s="352">
        <v>53.5</v>
      </c>
      <c r="AA157" s="352">
        <v>78.599999999999994</v>
      </c>
      <c r="AB157" s="352">
        <v>25.2</v>
      </c>
      <c r="AC157" s="352">
        <v>1.52</v>
      </c>
      <c r="AG157" s="352">
        <v>7588</v>
      </c>
      <c r="AK157" s="352" t="s">
        <v>1167</v>
      </c>
      <c r="AL157" s="352" t="s">
        <v>1489</v>
      </c>
      <c r="AM157" s="352" t="s">
        <v>3562</v>
      </c>
      <c r="AN157" s="352">
        <v>5105</v>
      </c>
      <c r="AT157" s="352">
        <v>1</v>
      </c>
      <c r="AU157" s="352">
        <v>0.68390269999999997</v>
      </c>
      <c r="AX157" s="352" t="s">
        <v>3561</v>
      </c>
    </row>
    <row r="158" spans="1:50">
      <c r="A158" s="352" t="s">
        <v>2113</v>
      </c>
      <c r="B158" s="352" t="s">
        <v>3388</v>
      </c>
      <c r="C158" s="352">
        <v>39</v>
      </c>
      <c r="D158" s="352" t="s">
        <v>3559</v>
      </c>
      <c r="E158" s="352" t="s">
        <v>447</v>
      </c>
      <c r="F158" s="352">
        <v>0.85599999999999998</v>
      </c>
      <c r="G158" s="352" t="s">
        <v>630</v>
      </c>
      <c r="H158" s="352">
        <v>2016</v>
      </c>
      <c r="I158" s="352">
        <v>8.8209999999999997</v>
      </c>
      <c r="N158" s="352">
        <v>8.0134776999999993</v>
      </c>
      <c r="O158" s="352">
        <v>40.173000000000002</v>
      </c>
      <c r="P158" s="352">
        <v>39.869999999999997</v>
      </c>
      <c r="S158" s="352" t="s">
        <v>619</v>
      </c>
      <c r="T158" s="352">
        <v>0</v>
      </c>
      <c r="U158" s="352" t="s">
        <v>620</v>
      </c>
      <c r="V158" s="352" t="s">
        <v>3390</v>
      </c>
      <c r="X158" s="352" t="s">
        <v>3390</v>
      </c>
      <c r="Y158" s="352">
        <v>3</v>
      </c>
      <c r="Z158" s="352">
        <v>83</v>
      </c>
      <c r="AA158" s="352">
        <v>144.69999999999999</v>
      </c>
      <c r="AB158" s="352">
        <v>61.6</v>
      </c>
      <c r="AC158" s="352">
        <v>0.30299999999999999</v>
      </c>
      <c r="AG158" s="352">
        <v>1391</v>
      </c>
      <c r="AK158" s="352" t="s">
        <v>1907</v>
      </c>
      <c r="AL158" s="352" t="s">
        <v>1700</v>
      </c>
      <c r="AM158" s="352" t="s">
        <v>3409</v>
      </c>
      <c r="AN158" s="352">
        <v>16113</v>
      </c>
      <c r="AT158" s="352">
        <v>0</v>
      </c>
      <c r="AU158" s="352">
        <v>0.68993550000000003</v>
      </c>
      <c r="AX158" s="352" t="s">
        <v>3561</v>
      </c>
    </row>
    <row r="159" spans="1:50">
      <c r="A159" s="352" t="s">
        <v>2115</v>
      </c>
      <c r="B159" s="352" t="s">
        <v>3388</v>
      </c>
      <c r="C159" s="352">
        <v>39</v>
      </c>
      <c r="D159" s="352" t="s">
        <v>3559</v>
      </c>
      <c r="E159" s="352" t="s">
        <v>447</v>
      </c>
      <c r="F159" s="352">
        <v>0.85599999999999998</v>
      </c>
      <c r="G159" s="352" t="s">
        <v>634</v>
      </c>
      <c r="J159" s="352">
        <v>6349</v>
      </c>
      <c r="K159" s="352">
        <v>14.019</v>
      </c>
      <c r="N159" s="352">
        <v>65.430837800000006</v>
      </c>
      <c r="O159" s="352">
        <v>175.09800000000001</v>
      </c>
      <c r="Q159" s="352">
        <v>172.30500000000001</v>
      </c>
      <c r="S159" s="352" t="s">
        <v>635</v>
      </c>
      <c r="T159" s="352">
        <v>89</v>
      </c>
      <c r="U159" s="352" t="s">
        <v>620</v>
      </c>
      <c r="V159" s="352" t="s">
        <v>3390</v>
      </c>
      <c r="X159" s="352" t="s">
        <v>3390</v>
      </c>
      <c r="Y159" s="352">
        <v>4</v>
      </c>
      <c r="Z159" s="352">
        <v>198.8</v>
      </c>
      <c r="AA159" s="352">
        <v>289.3</v>
      </c>
      <c r="AB159" s="352">
        <v>90.6</v>
      </c>
      <c r="AD159" s="352">
        <v>2.0670000000000002</v>
      </c>
      <c r="AE159" s="352">
        <v>0.72599999999999998</v>
      </c>
      <c r="AH159" s="352">
        <v>7693</v>
      </c>
      <c r="AI159" s="352">
        <v>8927</v>
      </c>
      <c r="AO159" s="352" t="s">
        <v>666</v>
      </c>
      <c r="AP159" s="352" t="s">
        <v>809</v>
      </c>
      <c r="AQ159" s="352" t="s">
        <v>3563</v>
      </c>
      <c r="AT159" s="352">
        <v>0</v>
      </c>
      <c r="AV159" s="352">
        <v>1.199557</v>
      </c>
      <c r="AX159" s="352" t="s">
        <v>3561</v>
      </c>
    </row>
    <row r="160" spans="1:50">
      <c r="A160" s="352" t="s">
        <v>2116</v>
      </c>
      <c r="B160" s="352" t="s">
        <v>3388</v>
      </c>
      <c r="C160" s="352">
        <v>39</v>
      </c>
      <c r="D160" s="352" t="s">
        <v>3559</v>
      </c>
      <c r="E160" s="352" t="s">
        <v>447</v>
      </c>
      <c r="F160" s="352">
        <v>0.85599999999999998</v>
      </c>
      <c r="J160" s="352">
        <v>6700</v>
      </c>
      <c r="K160" s="352">
        <v>-10.874000000000001</v>
      </c>
      <c r="O160" s="352">
        <v>191.05099999999999</v>
      </c>
      <c r="Q160" s="352">
        <v>188.06399999999999</v>
      </c>
      <c r="S160" s="352" t="s">
        <v>635</v>
      </c>
      <c r="T160" s="352">
        <v>89</v>
      </c>
      <c r="U160" s="352" t="s">
        <v>620</v>
      </c>
      <c r="V160" s="352" t="s">
        <v>3390</v>
      </c>
      <c r="X160" s="352" t="s">
        <v>3390</v>
      </c>
      <c r="Y160" s="352">
        <v>5</v>
      </c>
      <c r="Z160" s="352">
        <v>438.4</v>
      </c>
      <c r="AA160" s="352">
        <v>473.6</v>
      </c>
      <c r="AB160" s="352">
        <v>35.200000000000003</v>
      </c>
      <c r="AD160" s="352">
        <v>2.2029999999999998</v>
      </c>
      <c r="AE160" s="352">
        <v>0.78300000000000003</v>
      </c>
      <c r="AH160" s="352">
        <v>7846</v>
      </c>
      <c r="AI160" s="352">
        <v>9296</v>
      </c>
      <c r="AO160" s="352" t="s">
        <v>736</v>
      </c>
      <c r="AP160" s="352" t="s">
        <v>667</v>
      </c>
      <c r="AQ160" s="352" t="s">
        <v>668</v>
      </c>
      <c r="AT160" s="352">
        <v>0</v>
      </c>
      <c r="AV160" s="352">
        <v>1.1716019</v>
      </c>
      <c r="AX160" s="352" t="s">
        <v>3561</v>
      </c>
    </row>
    <row r="161" spans="1:50">
      <c r="A161" s="352" t="s">
        <v>2118</v>
      </c>
      <c r="B161" s="352" t="s">
        <v>3388</v>
      </c>
      <c r="C161" s="352">
        <v>39</v>
      </c>
      <c r="D161" s="352" t="s">
        <v>3559</v>
      </c>
      <c r="E161" s="352" t="s">
        <v>447</v>
      </c>
      <c r="F161" s="352">
        <v>0.85599999999999998</v>
      </c>
      <c r="J161" s="352">
        <v>6697</v>
      </c>
      <c r="K161" s="352">
        <v>-11.5</v>
      </c>
      <c r="O161" s="352">
        <v>191.70699999999999</v>
      </c>
      <c r="Q161" s="352">
        <v>188.71199999999999</v>
      </c>
      <c r="S161" s="352" t="s">
        <v>635</v>
      </c>
      <c r="T161" s="352">
        <v>89</v>
      </c>
      <c r="U161" s="352" t="s">
        <v>620</v>
      </c>
      <c r="V161" s="352" t="s">
        <v>3390</v>
      </c>
      <c r="X161" s="352" t="s">
        <v>3390</v>
      </c>
      <c r="Y161" s="352">
        <v>6</v>
      </c>
      <c r="Z161" s="352">
        <v>488.1</v>
      </c>
      <c r="AA161" s="352">
        <v>523.29999999999995</v>
      </c>
      <c r="AB161" s="352">
        <v>35.200000000000003</v>
      </c>
      <c r="AD161" s="352">
        <v>2.21</v>
      </c>
      <c r="AE161" s="352">
        <v>0.78500000000000003</v>
      </c>
      <c r="AH161" s="352">
        <v>7839</v>
      </c>
      <c r="AI161" s="352">
        <v>9286</v>
      </c>
      <c r="AO161" s="352" t="s">
        <v>1129</v>
      </c>
      <c r="AP161" s="352" t="s">
        <v>640</v>
      </c>
      <c r="AQ161" s="352" t="s">
        <v>3310</v>
      </c>
      <c r="AT161" s="352">
        <v>1</v>
      </c>
      <c r="AV161" s="352">
        <v>1.1708776999999999</v>
      </c>
      <c r="AX161" s="352" t="s">
        <v>3561</v>
      </c>
    </row>
    <row r="162" spans="1:50">
      <c r="A162" s="352" t="s">
        <v>2120</v>
      </c>
      <c r="B162" s="352" t="s">
        <v>3388</v>
      </c>
      <c r="C162" s="352">
        <v>40</v>
      </c>
      <c r="D162" s="352" t="s">
        <v>3559</v>
      </c>
      <c r="E162" s="352" t="s">
        <v>447</v>
      </c>
      <c r="F162" s="352">
        <v>0.85599999999999998</v>
      </c>
      <c r="L162" s="352">
        <v>24170</v>
      </c>
      <c r="M162" s="352">
        <v>9.6</v>
      </c>
      <c r="O162" s="352">
        <v>140.321</v>
      </c>
      <c r="R162" s="352">
        <v>133.624</v>
      </c>
      <c r="S162" s="352" t="s">
        <v>645</v>
      </c>
      <c r="T162" s="352">
        <v>0</v>
      </c>
      <c r="U162" s="352" t="s">
        <v>646</v>
      </c>
      <c r="V162" s="352" t="s">
        <v>3398</v>
      </c>
      <c r="X162" s="352" t="s">
        <v>3400</v>
      </c>
      <c r="Y162" s="352">
        <v>1</v>
      </c>
      <c r="Z162" s="352">
        <v>29.7</v>
      </c>
      <c r="AA162" s="352">
        <v>93.4</v>
      </c>
      <c r="AB162" s="352">
        <v>63.7</v>
      </c>
      <c r="AF162" s="352">
        <v>6.6970000000000001</v>
      </c>
      <c r="AJ162" s="352">
        <v>4825</v>
      </c>
      <c r="AR162" s="352" t="s">
        <v>892</v>
      </c>
      <c r="AS162" s="352" t="s">
        <v>3564</v>
      </c>
      <c r="AT162" s="352">
        <v>1</v>
      </c>
      <c r="AW162" s="352">
        <v>5.0115182000000003</v>
      </c>
      <c r="AX162" s="352" t="s">
        <v>3565</v>
      </c>
    </row>
    <row r="163" spans="1:50">
      <c r="A163" s="352" t="s">
        <v>2121</v>
      </c>
      <c r="B163" s="352" t="s">
        <v>3388</v>
      </c>
      <c r="C163" s="352">
        <v>40</v>
      </c>
      <c r="D163" s="352" t="s">
        <v>3559</v>
      </c>
      <c r="E163" s="352" t="s">
        <v>447</v>
      </c>
      <c r="F163" s="352">
        <v>0.85599999999999998</v>
      </c>
      <c r="G163" s="352" t="s">
        <v>764</v>
      </c>
      <c r="L163" s="352">
        <v>4147</v>
      </c>
      <c r="M163" s="352">
        <v>2.6779999999999999</v>
      </c>
      <c r="O163" s="352">
        <v>7.1050000000000004</v>
      </c>
      <c r="R163" s="352">
        <v>6.7679999999999998</v>
      </c>
      <c r="S163" s="352" t="s">
        <v>645</v>
      </c>
      <c r="T163" s="352">
        <v>0</v>
      </c>
      <c r="U163" s="352" t="s">
        <v>646</v>
      </c>
      <c r="V163" s="352" t="s">
        <v>3398</v>
      </c>
      <c r="X163" s="352" t="s">
        <v>3400</v>
      </c>
      <c r="Y163" s="352">
        <v>2</v>
      </c>
      <c r="Z163" s="352">
        <v>229.3</v>
      </c>
      <c r="AA163" s="352">
        <v>261.5</v>
      </c>
      <c r="AB163" s="352">
        <v>32.200000000000003</v>
      </c>
      <c r="AF163" s="352">
        <v>0.33700000000000002</v>
      </c>
      <c r="AJ163" s="352">
        <v>837</v>
      </c>
      <c r="AR163" s="352" t="s">
        <v>1298</v>
      </c>
      <c r="AS163" s="352" t="s">
        <v>3566</v>
      </c>
      <c r="AT163" s="352">
        <v>0</v>
      </c>
      <c r="AW163" s="352">
        <v>4.9799935</v>
      </c>
      <c r="AX163" s="352" t="s">
        <v>3565</v>
      </c>
    </row>
    <row r="164" spans="1:50">
      <c r="A164" s="352" t="s">
        <v>2123</v>
      </c>
      <c r="B164" s="352" t="s">
        <v>3388</v>
      </c>
      <c r="C164" s="352">
        <v>40</v>
      </c>
      <c r="D164" s="352" t="s">
        <v>3559</v>
      </c>
      <c r="E164" s="352" t="s">
        <v>447</v>
      </c>
      <c r="F164" s="352">
        <v>0.85599999999999998</v>
      </c>
      <c r="L164" s="352">
        <v>23997</v>
      </c>
      <c r="M164" s="352">
        <v>9.8490000000000002</v>
      </c>
      <c r="O164" s="352">
        <v>137.15100000000001</v>
      </c>
      <c r="R164" s="352">
        <v>130.60400000000001</v>
      </c>
      <c r="S164" s="352" t="s">
        <v>645</v>
      </c>
      <c r="T164" s="352">
        <v>0</v>
      </c>
      <c r="U164" s="352" t="s">
        <v>646</v>
      </c>
      <c r="V164" s="352" t="s">
        <v>3398</v>
      </c>
      <c r="X164" s="352" t="s">
        <v>3400</v>
      </c>
      <c r="Y164" s="352">
        <v>3</v>
      </c>
      <c r="Z164" s="352">
        <v>413</v>
      </c>
      <c r="AA164" s="352">
        <v>473.8</v>
      </c>
      <c r="AB164" s="352">
        <v>60.8</v>
      </c>
      <c r="AF164" s="352">
        <v>6.5469999999999997</v>
      </c>
      <c r="AJ164" s="352">
        <v>4790</v>
      </c>
      <c r="AR164" s="352" t="s">
        <v>1227</v>
      </c>
      <c r="AS164" s="352" t="s">
        <v>3567</v>
      </c>
      <c r="AT164" s="352">
        <v>0</v>
      </c>
      <c r="AW164" s="352">
        <v>5.0126526</v>
      </c>
      <c r="AX164" s="352" t="s">
        <v>3565</v>
      </c>
    </row>
    <row r="165" spans="1:50">
      <c r="A165" s="352" t="s">
        <v>2124</v>
      </c>
      <c r="B165" s="352" t="s">
        <v>3388</v>
      </c>
      <c r="C165" s="352">
        <v>41</v>
      </c>
      <c r="D165" s="352" t="s">
        <v>3568</v>
      </c>
      <c r="E165" s="352" t="s">
        <v>448</v>
      </c>
      <c r="F165" s="352">
        <v>0.79900000000000004</v>
      </c>
      <c r="H165" s="352">
        <v>11070</v>
      </c>
      <c r="I165" s="352">
        <v>0.42499999999999999</v>
      </c>
      <c r="O165" s="352">
        <v>202.642</v>
      </c>
      <c r="P165" s="352">
        <v>201.12899999999999</v>
      </c>
      <c r="S165" s="352" t="s">
        <v>619</v>
      </c>
      <c r="T165" s="352">
        <v>0</v>
      </c>
      <c r="U165" s="352" t="s">
        <v>620</v>
      </c>
      <c r="V165" s="352" t="s">
        <v>3435</v>
      </c>
      <c r="X165" s="352" t="s">
        <v>3435</v>
      </c>
      <c r="Y165" s="352">
        <v>1</v>
      </c>
      <c r="Z165" s="352">
        <v>13.2</v>
      </c>
      <c r="AA165" s="352">
        <v>39</v>
      </c>
      <c r="AB165" s="352">
        <v>25.8</v>
      </c>
      <c r="AC165" s="352">
        <v>1.514</v>
      </c>
      <c r="AG165" s="352">
        <v>7570</v>
      </c>
      <c r="AK165" s="352" t="s">
        <v>2224</v>
      </c>
      <c r="AL165" s="352" t="s">
        <v>631</v>
      </c>
      <c r="AM165" s="352" t="s">
        <v>3569</v>
      </c>
      <c r="AN165" s="352">
        <v>5268</v>
      </c>
      <c r="AT165" s="352">
        <v>0</v>
      </c>
      <c r="AU165" s="352">
        <v>0.68413440000000003</v>
      </c>
      <c r="AX165" s="352" t="s">
        <v>3570</v>
      </c>
    </row>
    <row r="166" spans="1:50">
      <c r="A166" s="352" t="s">
        <v>2126</v>
      </c>
      <c r="B166" s="352" t="s">
        <v>3388</v>
      </c>
      <c r="C166" s="352">
        <v>41</v>
      </c>
      <c r="D166" s="352" t="s">
        <v>3568</v>
      </c>
      <c r="E166" s="352" t="s">
        <v>448</v>
      </c>
      <c r="F166" s="352">
        <v>0.79900000000000004</v>
      </c>
      <c r="H166" s="352">
        <v>11084</v>
      </c>
      <c r="I166" s="352">
        <v>0</v>
      </c>
      <c r="O166" s="352">
        <v>203.30600000000001</v>
      </c>
      <c r="P166" s="352">
        <v>201.78800000000001</v>
      </c>
      <c r="S166" s="352" t="s">
        <v>619</v>
      </c>
      <c r="T166" s="352">
        <v>0</v>
      </c>
      <c r="U166" s="352" t="s">
        <v>620</v>
      </c>
      <c r="V166" s="352" t="s">
        <v>3435</v>
      </c>
      <c r="X166" s="352" t="s">
        <v>3435</v>
      </c>
      <c r="Y166" s="352">
        <v>2</v>
      </c>
      <c r="Z166" s="352">
        <v>53.5</v>
      </c>
      <c r="AA166" s="352">
        <v>78.599999999999994</v>
      </c>
      <c r="AB166" s="352">
        <v>25.2</v>
      </c>
      <c r="AC166" s="352">
        <v>1.518</v>
      </c>
      <c r="AG166" s="352">
        <v>7576</v>
      </c>
      <c r="AK166" s="352" t="s">
        <v>1115</v>
      </c>
      <c r="AL166" s="352" t="s">
        <v>714</v>
      </c>
      <c r="AM166" s="352" t="s">
        <v>3571</v>
      </c>
      <c r="AN166" s="352">
        <v>5108</v>
      </c>
      <c r="AT166" s="352">
        <v>1</v>
      </c>
      <c r="AU166" s="352">
        <v>0.68384389999999995</v>
      </c>
      <c r="AX166" s="352" t="s">
        <v>3570</v>
      </c>
    </row>
    <row r="167" spans="1:50">
      <c r="A167" s="352" t="s">
        <v>2129</v>
      </c>
      <c r="B167" s="352" t="s">
        <v>3388</v>
      </c>
      <c r="C167" s="352">
        <v>41</v>
      </c>
      <c r="D167" s="352" t="s">
        <v>3568</v>
      </c>
      <c r="E167" s="352" t="s">
        <v>448</v>
      </c>
      <c r="F167" s="352">
        <v>0.79900000000000004</v>
      </c>
      <c r="G167" s="352" t="s">
        <v>630</v>
      </c>
      <c r="H167" s="352">
        <v>2965</v>
      </c>
      <c r="I167" s="352">
        <v>10.566000000000001</v>
      </c>
      <c r="N167" s="352">
        <v>12.7369694</v>
      </c>
      <c r="O167" s="352">
        <v>59.6</v>
      </c>
      <c r="P167" s="352">
        <v>59.151000000000003</v>
      </c>
      <c r="S167" s="352" t="s">
        <v>619</v>
      </c>
      <c r="T167" s="352">
        <v>0</v>
      </c>
      <c r="U167" s="352" t="s">
        <v>620</v>
      </c>
      <c r="V167" s="352" t="s">
        <v>3435</v>
      </c>
      <c r="X167" s="352" t="s">
        <v>3435</v>
      </c>
      <c r="Y167" s="352">
        <v>3</v>
      </c>
      <c r="Z167" s="352">
        <v>82.4</v>
      </c>
      <c r="AA167" s="352">
        <v>147.19999999999999</v>
      </c>
      <c r="AB167" s="352">
        <v>64.8</v>
      </c>
      <c r="AC167" s="352">
        <v>0.45</v>
      </c>
      <c r="AG167" s="352">
        <v>2050</v>
      </c>
      <c r="AK167" s="352" t="s">
        <v>1185</v>
      </c>
      <c r="AL167" s="352" t="s">
        <v>650</v>
      </c>
      <c r="AM167" s="352" t="s">
        <v>3572</v>
      </c>
      <c r="AN167" s="352">
        <v>19665</v>
      </c>
      <c r="AT167" s="352">
        <v>0</v>
      </c>
      <c r="AU167" s="352">
        <v>0.69106959999999995</v>
      </c>
      <c r="AX167" s="352" t="s">
        <v>3570</v>
      </c>
    </row>
    <row r="168" spans="1:50">
      <c r="A168" s="352" t="s">
        <v>2131</v>
      </c>
      <c r="B168" s="352" t="s">
        <v>3388</v>
      </c>
      <c r="C168" s="352">
        <v>41</v>
      </c>
      <c r="D168" s="352" t="s">
        <v>3568</v>
      </c>
      <c r="E168" s="352" t="s">
        <v>448</v>
      </c>
      <c r="F168" s="352">
        <v>0.79900000000000004</v>
      </c>
      <c r="G168" s="352" t="s">
        <v>634</v>
      </c>
      <c r="J168" s="352">
        <v>7401</v>
      </c>
      <c r="K168" s="352">
        <v>12.067</v>
      </c>
      <c r="N168" s="352">
        <v>83.893542600000004</v>
      </c>
      <c r="O168" s="352">
        <v>209.55600000000001</v>
      </c>
      <c r="Q168" s="352">
        <v>206.21799999999999</v>
      </c>
      <c r="S168" s="352" t="s">
        <v>635</v>
      </c>
      <c r="T168" s="352">
        <v>89</v>
      </c>
      <c r="U168" s="352" t="s">
        <v>620</v>
      </c>
      <c r="V168" s="352" t="s">
        <v>3435</v>
      </c>
      <c r="X168" s="352" t="s">
        <v>3435</v>
      </c>
      <c r="Y168" s="352">
        <v>4</v>
      </c>
      <c r="Z168" s="352">
        <v>198.1</v>
      </c>
      <c r="AA168" s="352">
        <v>291.2</v>
      </c>
      <c r="AB168" s="352">
        <v>93.1</v>
      </c>
      <c r="AD168" s="352">
        <v>2.4689999999999999</v>
      </c>
      <c r="AE168" s="352">
        <v>0.86899999999999999</v>
      </c>
      <c r="AH168" s="352">
        <v>8974</v>
      </c>
      <c r="AI168" s="352">
        <v>10404</v>
      </c>
      <c r="AO168" s="352" t="s">
        <v>666</v>
      </c>
      <c r="AP168" s="352" t="s">
        <v>1131</v>
      </c>
      <c r="AQ168" s="352" t="s">
        <v>796</v>
      </c>
      <c r="AT168" s="352">
        <v>0</v>
      </c>
      <c r="AV168" s="352">
        <v>1.1973701000000001</v>
      </c>
      <c r="AX168" s="352" t="s">
        <v>3570</v>
      </c>
    </row>
    <row r="169" spans="1:50">
      <c r="A169" s="352" t="s">
        <v>2132</v>
      </c>
      <c r="B169" s="352" t="s">
        <v>3388</v>
      </c>
      <c r="C169" s="352">
        <v>41</v>
      </c>
      <c r="D169" s="352" t="s">
        <v>3568</v>
      </c>
      <c r="E169" s="352" t="s">
        <v>448</v>
      </c>
      <c r="F169" s="352">
        <v>0.79900000000000004</v>
      </c>
      <c r="J169" s="352">
        <v>6701</v>
      </c>
      <c r="K169" s="352">
        <v>-10.95</v>
      </c>
      <c r="O169" s="352">
        <v>190.84700000000001</v>
      </c>
      <c r="Q169" s="352">
        <v>187.864</v>
      </c>
      <c r="S169" s="352" t="s">
        <v>635</v>
      </c>
      <c r="T169" s="352">
        <v>89</v>
      </c>
      <c r="U169" s="352" t="s">
        <v>620</v>
      </c>
      <c r="V169" s="352" t="s">
        <v>3435</v>
      </c>
      <c r="X169" s="352" t="s">
        <v>3435</v>
      </c>
      <c r="Y169" s="352">
        <v>5</v>
      </c>
      <c r="Z169" s="352">
        <v>438.4</v>
      </c>
      <c r="AA169" s="352">
        <v>473.6</v>
      </c>
      <c r="AB169" s="352">
        <v>35.200000000000003</v>
      </c>
      <c r="AD169" s="352">
        <v>2.2010000000000001</v>
      </c>
      <c r="AE169" s="352">
        <v>0.78200000000000003</v>
      </c>
      <c r="AH169" s="352">
        <v>7846</v>
      </c>
      <c r="AI169" s="352">
        <v>9297</v>
      </c>
      <c r="AO169" s="352" t="s">
        <v>719</v>
      </c>
      <c r="AP169" s="352" t="s">
        <v>829</v>
      </c>
      <c r="AQ169" s="352" t="s">
        <v>1166</v>
      </c>
      <c r="AT169" s="352">
        <v>0</v>
      </c>
      <c r="AV169" s="352">
        <v>1.1714959</v>
      </c>
      <c r="AX169" s="352" t="s">
        <v>3570</v>
      </c>
    </row>
    <row r="170" spans="1:50">
      <c r="A170" s="352" t="s">
        <v>2134</v>
      </c>
      <c r="B170" s="352" t="s">
        <v>3388</v>
      </c>
      <c r="C170" s="352">
        <v>41</v>
      </c>
      <c r="D170" s="352" t="s">
        <v>3568</v>
      </c>
      <c r="E170" s="352" t="s">
        <v>448</v>
      </c>
      <c r="F170" s="352">
        <v>0.79900000000000004</v>
      </c>
      <c r="J170" s="352">
        <v>6694</v>
      </c>
      <c r="K170" s="352">
        <v>-11.5</v>
      </c>
      <c r="O170" s="352">
        <v>191.227</v>
      </c>
      <c r="Q170" s="352">
        <v>188.239</v>
      </c>
      <c r="S170" s="352" t="s">
        <v>635</v>
      </c>
      <c r="T170" s="352">
        <v>89</v>
      </c>
      <c r="U170" s="352" t="s">
        <v>620</v>
      </c>
      <c r="V170" s="352" t="s">
        <v>3435</v>
      </c>
      <c r="X170" s="352" t="s">
        <v>3435</v>
      </c>
      <c r="Y170" s="352">
        <v>6</v>
      </c>
      <c r="Z170" s="352">
        <v>488.1</v>
      </c>
      <c r="AA170" s="352">
        <v>523.29999999999995</v>
      </c>
      <c r="AB170" s="352">
        <v>35.200000000000003</v>
      </c>
      <c r="AD170" s="352">
        <v>2.2040000000000002</v>
      </c>
      <c r="AE170" s="352">
        <v>0.78300000000000003</v>
      </c>
      <c r="AH170" s="352">
        <v>7836</v>
      </c>
      <c r="AI170" s="352">
        <v>9284</v>
      </c>
      <c r="AO170" s="352" t="s">
        <v>717</v>
      </c>
      <c r="AP170" s="352" t="s">
        <v>759</v>
      </c>
      <c r="AQ170" s="352" t="s">
        <v>3259</v>
      </c>
      <c r="AT170" s="352">
        <v>1</v>
      </c>
      <c r="AV170" s="352">
        <v>1.1708601999999999</v>
      </c>
      <c r="AX170" s="352" t="s">
        <v>3570</v>
      </c>
    </row>
    <row r="171" spans="1:50">
      <c r="A171" s="352" t="s">
        <v>2136</v>
      </c>
      <c r="B171" s="352" t="s">
        <v>3388</v>
      </c>
      <c r="C171" s="352">
        <v>42</v>
      </c>
      <c r="D171" s="352" t="s">
        <v>3568</v>
      </c>
      <c r="E171" s="352" t="s">
        <v>448</v>
      </c>
      <c r="F171" s="352">
        <v>0.79900000000000004</v>
      </c>
      <c r="L171" s="352">
        <v>24124</v>
      </c>
      <c r="M171" s="352">
        <v>9.6</v>
      </c>
      <c r="O171" s="352">
        <v>139.85400000000001</v>
      </c>
      <c r="R171" s="352">
        <v>133.17699999999999</v>
      </c>
      <c r="S171" s="352" t="s">
        <v>645</v>
      </c>
      <c r="T171" s="352">
        <v>0</v>
      </c>
      <c r="U171" s="352" t="s">
        <v>646</v>
      </c>
      <c r="V171" s="352" t="s">
        <v>3398</v>
      </c>
      <c r="X171" s="352" t="s">
        <v>3400</v>
      </c>
      <c r="Y171" s="352">
        <v>1</v>
      </c>
      <c r="Z171" s="352">
        <v>29.7</v>
      </c>
      <c r="AA171" s="352">
        <v>93.4</v>
      </c>
      <c r="AB171" s="352">
        <v>63.7</v>
      </c>
      <c r="AF171" s="352">
        <v>6.6769999999999996</v>
      </c>
      <c r="AJ171" s="352">
        <v>4814</v>
      </c>
      <c r="AR171" s="352" t="s">
        <v>2135</v>
      </c>
      <c r="AS171" s="352" t="s">
        <v>3573</v>
      </c>
      <c r="AT171" s="352">
        <v>1</v>
      </c>
      <c r="AW171" s="352">
        <v>5.0135249999999996</v>
      </c>
      <c r="AX171" s="352" t="s">
        <v>3574</v>
      </c>
    </row>
    <row r="172" spans="1:50">
      <c r="A172" s="352" t="s">
        <v>2137</v>
      </c>
      <c r="B172" s="352" t="s">
        <v>3388</v>
      </c>
      <c r="C172" s="352">
        <v>42</v>
      </c>
      <c r="D172" s="352" t="s">
        <v>3568</v>
      </c>
      <c r="E172" s="352" t="s">
        <v>448</v>
      </c>
      <c r="F172" s="352">
        <v>0.79900000000000004</v>
      </c>
      <c r="G172" s="352" t="s">
        <v>764</v>
      </c>
      <c r="L172" s="352">
        <v>5456</v>
      </c>
      <c r="M172" s="352">
        <v>2.141</v>
      </c>
      <c r="O172" s="352">
        <v>8.3719999999999999</v>
      </c>
      <c r="R172" s="352">
        <v>7.9749999999999996</v>
      </c>
      <c r="S172" s="352" t="s">
        <v>645</v>
      </c>
      <c r="T172" s="352">
        <v>0</v>
      </c>
      <c r="U172" s="352" t="s">
        <v>646</v>
      </c>
      <c r="V172" s="352" t="s">
        <v>3398</v>
      </c>
      <c r="X172" s="352" t="s">
        <v>3400</v>
      </c>
      <c r="Y172" s="352">
        <v>2</v>
      </c>
      <c r="Z172" s="352">
        <v>227.8</v>
      </c>
      <c r="AA172" s="352">
        <v>259.39999999999998</v>
      </c>
      <c r="AB172" s="352">
        <v>31.6</v>
      </c>
      <c r="AF172" s="352">
        <v>0.39700000000000002</v>
      </c>
      <c r="AJ172" s="352">
        <v>1102</v>
      </c>
      <c r="AR172" s="352" t="s">
        <v>812</v>
      </c>
      <c r="AS172" s="352" t="s">
        <v>3575</v>
      </c>
      <c r="AT172" s="352">
        <v>0</v>
      </c>
      <c r="AW172" s="352">
        <v>4.9795430999999999</v>
      </c>
      <c r="AX172" s="352" t="s">
        <v>3574</v>
      </c>
    </row>
    <row r="173" spans="1:50">
      <c r="A173" s="352" t="s">
        <v>2141</v>
      </c>
      <c r="B173" s="352" t="s">
        <v>3388</v>
      </c>
      <c r="C173" s="352">
        <v>42</v>
      </c>
      <c r="D173" s="352" t="s">
        <v>3568</v>
      </c>
      <c r="E173" s="352" t="s">
        <v>448</v>
      </c>
      <c r="F173" s="352">
        <v>0.79900000000000004</v>
      </c>
      <c r="L173" s="352">
        <v>23983</v>
      </c>
      <c r="M173" s="352">
        <v>9.8439999999999994</v>
      </c>
      <c r="O173" s="352">
        <v>137.066</v>
      </c>
      <c r="R173" s="352">
        <v>130.52099999999999</v>
      </c>
      <c r="S173" s="352" t="s">
        <v>645</v>
      </c>
      <c r="T173" s="352">
        <v>0</v>
      </c>
      <c r="U173" s="352" t="s">
        <v>646</v>
      </c>
      <c r="V173" s="352" t="s">
        <v>3398</v>
      </c>
      <c r="X173" s="352" t="s">
        <v>3400</v>
      </c>
      <c r="Y173" s="352">
        <v>3</v>
      </c>
      <c r="Z173" s="352">
        <v>413</v>
      </c>
      <c r="AA173" s="352">
        <v>474</v>
      </c>
      <c r="AB173" s="352">
        <v>61</v>
      </c>
      <c r="AF173" s="352">
        <v>6.5449999999999999</v>
      </c>
      <c r="AJ173" s="352">
        <v>4785</v>
      </c>
      <c r="AR173" s="352" t="s">
        <v>1347</v>
      </c>
      <c r="AS173" s="352" t="s">
        <v>1645</v>
      </c>
      <c r="AT173" s="352">
        <v>0</v>
      </c>
      <c r="AW173" s="352">
        <v>5.0146369000000002</v>
      </c>
      <c r="AX173" s="352" t="s">
        <v>3574</v>
      </c>
    </row>
    <row r="174" spans="1:50">
      <c r="A174" s="352" t="s">
        <v>2142</v>
      </c>
      <c r="B174" s="352" t="s">
        <v>3388</v>
      </c>
      <c r="C174" s="352">
        <v>43</v>
      </c>
      <c r="D174" s="352" t="s">
        <v>3576</v>
      </c>
      <c r="E174" s="352" t="s">
        <v>449</v>
      </c>
      <c r="F174" s="352">
        <v>0.80100000000000005</v>
      </c>
      <c r="H174" s="352">
        <v>11044</v>
      </c>
      <c r="I174" s="352">
        <v>0.41399999999999998</v>
      </c>
      <c r="O174" s="352">
        <v>202.37200000000001</v>
      </c>
      <c r="P174" s="352">
        <v>200.86</v>
      </c>
      <c r="S174" s="352" t="s">
        <v>619</v>
      </c>
      <c r="T174" s="352">
        <v>0</v>
      </c>
      <c r="U174" s="352" t="s">
        <v>620</v>
      </c>
      <c r="V174" s="352" t="s">
        <v>3390</v>
      </c>
      <c r="X174" s="352" t="s">
        <v>3390</v>
      </c>
      <c r="Y174" s="352">
        <v>1</v>
      </c>
      <c r="Z174" s="352">
        <v>13.2</v>
      </c>
      <c r="AA174" s="352">
        <v>39</v>
      </c>
      <c r="AB174" s="352">
        <v>25.8</v>
      </c>
      <c r="AC174" s="352">
        <v>1.512</v>
      </c>
      <c r="AG174" s="352">
        <v>7553</v>
      </c>
      <c r="AK174" s="352" t="s">
        <v>1283</v>
      </c>
      <c r="AL174" s="352" t="s">
        <v>711</v>
      </c>
      <c r="AM174" s="352" t="s">
        <v>3577</v>
      </c>
      <c r="AN174" s="352">
        <v>5265</v>
      </c>
      <c r="AT174" s="352">
        <v>0</v>
      </c>
      <c r="AU174" s="352">
        <v>0.68420099999999995</v>
      </c>
      <c r="AX174" s="352" t="s">
        <v>3578</v>
      </c>
    </row>
    <row r="175" spans="1:50">
      <c r="A175" s="352" t="s">
        <v>2144</v>
      </c>
      <c r="B175" s="352" t="s">
        <v>3388</v>
      </c>
      <c r="C175" s="352">
        <v>43</v>
      </c>
      <c r="D175" s="352" t="s">
        <v>3576</v>
      </c>
      <c r="E175" s="352" t="s">
        <v>449</v>
      </c>
      <c r="F175" s="352">
        <v>0.80100000000000005</v>
      </c>
      <c r="H175" s="352">
        <v>11087</v>
      </c>
      <c r="I175" s="352">
        <v>0</v>
      </c>
      <c r="O175" s="352">
        <v>203.05</v>
      </c>
      <c r="P175" s="352">
        <v>201.53399999999999</v>
      </c>
      <c r="S175" s="352" t="s">
        <v>619</v>
      </c>
      <c r="T175" s="352">
        <v>0</v>
      </c>
      <c r="U175" s="352" t="s">
        <v>620</v>
      </c>
      <c r="V175" s="352" t="s">
        <v>3390</v>
      </c>
      <c r="X175" s="352" t="s">
        <v>3390</v>
      </c>
      <c r="Y175" s="352">
        <v>2</v>
      </c>
      <c r="Z175" s="352">
        <v>53.5</v>
      </c>
      <c r="AA175" s="352">
        <v>78.599999999999994</v>
      </c>
      <c r="AB175" s="352">
        <v>25.2</v>
      </c>
      <c r="AC175" s="352">
        <v>1.516</v>
      </c>
      <c r="AG175" s="352">
        <v>7579</v>
      </c>
      <c r="AK175" s="352" t="s">
        <v>1101</v>
      </c>
      <c r="AL175" s="352" t="s">
        <v>824</v>
      </c>
      <c r="AM175" s="352" t="s">
        <v>3543</v>
      </c>
      <c r="AN175" s="352">
        <v>5122</v>
      </c>
      <c r="AT175" s="352">
        <v>1</v>
      </c>
      <c r="AU175" s="352">
        <v>0.68391780000000002</v>
      </c>
      <c r="AX175" s="352" t="s">
        <v>3578</v>
      </c>
    </row>
    <row r="176" spans="1:50">
      <c r="A176" s="352" t="s">
        <v>2147</v>
      </c>
      <c r="B176" s="352" t="s">
        <v>3388</v>
      </c>
      <c r="C176" s="352">
        <v>43</v>
      </c>
      <c r="D176" s="352" t="s">
        <v>3576</v>
      </c>
      <c r="E176" s="352" t="s">
        <v>449</v>
      </c>
      <c r="F176" s="352">
        <v>0.80100000000000005</v>
      </c>
      <c r="G176" s="352" t="s">
        <v>630</v>
      </c>
      <c r="H176" s="352">
        <v>2142</v>
      </c>
      <c r="I176" s="352">
        <v>10.19</v>
      </c>
      <c r="N176" s="352">
        <v>9.1662652999999992</v>
      </c>
      <c r="O176" s="352">
        <v>42.999000000000002</v>
      </c>
      <c r="P176" s="352">
        <v>42.674999999999997</v>
      </c>
      <c r="S176" s="352" t="s">
        <v>619</v>
      </c>
      <c r="T176" s="352">
        <v>0</v>
      </c>
      <c r="U176" s="352" t="s">
        <v>620</v>
      </c>
      <c r="V176" s="352" t="s">
        <v>3390</v>
      </c>
      <c r="X176" s="352" t="s">
        <v>3390</v>
      </c>
      <c r="Y176" s="352">
        <v>3</v>
      </c>
      <c r="Z176" s="352">
        <v>82.4</v>
      </c>
      <c r="AA176" s="352">
        <v>145.30000000000001</v>
      </c>
      <c r="AB176" s="352">
        <v>62.9</v>
      </c>
      <c r="AC176" s="352">
        <v>0.32400000000000001</v>
      </c>
      <c r="AG176" s="352">
        <v>1481</v>
      </c>
      <c r="AK176" s="352" t="s">
        <v>2411</v>
      </c>
      <c r="AL176" s="352" t="s">
        <v>1461</v>
      </c>
      <c r="AM176" s="352" t="s">
        <v>3579</v>
      </c>
      <c r="AN176" s="352">
        <v>16440</v>
      </c>
      <c r="AT176" s="352">
        <v>0</v>
      </c>
      <c r="AU176" s="352">
        <v>0.69088660000000002</v>
      </c>
      <c r="AX176" s="352" t="s">
        <v>3578</v>
      </c>
    </row>
    <row r="177" spans="1:50">
      <c r="A177" s="352" t="s">
        <v>2149</v>
      </c>
      <c r="B177" s="352" t="s">
        <v>3388</v>
      </c>
      <c r="C177" s="352">
        <v>43</v>
      </c>
      <c r="D177" s="352" t="s">
        <v>3576</v>
      </c>
      <c r="E177" s="352" t="s">
        <v>449</v>
      </c>
      <c r="F177" s="352">
        <v>0.80100000000000005</v>
      </c>
      <c r="G177" s="352" t="s">
        <v>634</v>
      </c>
      <c r="J177" s="352">
        <v>6158</v>
      </c>
      <c r="K177" s="352">
        <v>12.542</v>
      </c>
      <c r="N177" s="352">
        <v>68.0670456</v>
      </c>
      <c r="O177" s="352">
        <v>170.44900000000001</v>
      </c>
      <c r="Q177" s="352">
        <v>167.733</v>
      </c>
      <c r="S177" s="352" t="s">
        <v>635</v>
      </c>
      <c r="T177" s="352">
        <v>89</v>
      </c>
      <c r="U177" s="352" t="s">
        <v>620</v>
      </c>
      <c r="V177" s="352" t="s">
        <v>3390</v>
      </c>
      <c r="X177" s="352" t="s">
        <v>3390</v>
      </c>
      <c r="Y177" s="352">
        <v>4</v>
      </c>
      <c r="Z177" s="352">
        <v>198.8</v>
      </c>
      <c r="AA177" s="352">
        <v>289.3</v>
      </c>
      <c r="AB177" s="352">
        <v>90.6</v>
      </c>
      <c r="AD177" s="352">
        <v>2.0089999999999999</v>
      </c>
      <c r="AE177" s="352">
        <v>0.70699999999999996</v>
      </c>
      <c r="AH177" s="352">
        <v>7461</v>
      </c>
      <c r="AI177" s="352">
        <v>8659</v>
      </c>
      <c r="AO177" s="352" t="s">
        <v>666</v>
      </c>
      <c r="AP177" s="352" t="s">
        <v>1131</v>
      </c>
      <c r="AQ177" s="352" t="s">
        <v>3215</v>
      </c>
      <c r="AT177" s="352">
        <v>0</v>
      </c>
      <c r="AV177" s="352">
        <v>1.1979968000000001</v>
      </c>
      <c r="AX177" s="352" t="s">
        <v>3578</v>
      </c>
    </row>
    <row r="178" spans="1:50">
      <c r="A178" s="352" t="s">
        <v>2150</v>
      </c>
      <c r="B178" s="352" t="s">
        <v>3388</v>
      </c>
      <c r="C178" s="352">
        <v>43</v>
      </c>
      <c r="D178" s="352" t="s">
        <v>3576</v>
      </c>
      <c r="E178" s="352" t="s">
        <v>449</v>
      </c>
      <c r="F178" s="352">
        <v>0.80100000000000005</v>
      </c>
      <c r="J178" s="352">
        <v>6701</v>
      </c>
      <c r="K178" s="352">
        <v>-10.884</v>
      </c>
      <c r="O178" s="352">
        <v>190.75899999999999</v>
      </c>
      <c r="Q178" s="352">
        <v>187.77699999999999</v>
      </c>
      <c r="S178" s="352" t="s">
        <v>635</v>
      </c>
      <c r="T178" s="352">
        <v>89</v>
      </c>
      <c r="U178" s="352" t="s">
        <v>620</v>
      </c>
      <c r="V178" s="352" t="s">
        <v>3390</v>
      </c>
      <c r="X178" s="352" t="s">
        <v>3390</v>
      </c>
      <c r="Y178" s="352">
        <v>5</v>
      </c>
      <c r="Z178" s="352">
        <v>438.4</v>
      </c>
      <c r="AA178" s="352">
        <v>473.6</v>
      </c>
      <c r="AB178" s="352">
        <v>35.200000000000003</v>
      </c>
      <c r="AD178" s="352">
        <v>2.2000000000000002</v>
      </c>
      <c r="AE178" s="352">
        <v>0.78200000000000003</v>
      </c>
      <c r="AH178" s="352">
        <v>7847</v>
      </c>
      <c r="AI178" s="352">
        <v>9298</v>
      </c>
      <c r="AO178" s="352" t="s">
        <v>736</v>
      </c>
      <c r="AP178" s="352" t="s">
        <v>809</v>
      </c>
      <c r="AQ178" s="352" t="s">
        <v>1026</v>
      </c>
      <c r="AT178" s="352">
        <v>0</v>
      </c>
      <c r="AV178" s="352">
        <v>1.171664</v>
      </c>
      <c r="AX178" s="352" t="s">
        <v>3578</v>
      </c>
    </row>
    <row r="179" spans="1:50">
      <c r="A179" s="352" t="s">
        <v>2151</v>
      </c>
      <c r="B179" s="352" t="s">
        <v>3388</v>
      </c>
      <c r="C179" s="352">
        <v>43</v>
      </c>
      <c r="D179" s="352" t="s">
        <v>3576</v>
      </c>
      <c r="E179" s="352" t="s">
        <v>449</v>
      </c>
      <c r="F179" s="352">
        <v>0.80100000000000005</v>
      </c>
      <c r="J179" s="352">
        <v>6701</v>
      </c>
      <c r="K179" s="352">
        <v>-11.5</v>
      </c>
      <c r="O179" s="352">
        <v>191.46</v>
      </c>
      <c r="Q179" s="352">
        <v>188.46799999999999</v>
      </c>
      <c r="S179" s="352" t="s">
        <v>635</v>
      </c>
      <c r="T179" s="352">
        <v>89</v>
      </c>
      <c r="U179" s="352" t="s">
        <v>620</v>
      </c>
      <c r="V179" s="352" t="s">
        <v>3390</v>
      </c>
      <c r="X179" s="352" t="s">
        <v>3390</v>
      </c>
      <c r="Y179" s="352">
        <v>6</v>
      </c>
      <c r="Z179" s="352">
        <v>488.1</v>
      </c>
      <c r="AA179" s="352">
        <v>523.29999999999995</v>
      </c>
      <c r="AB179" s="352">
        <v>35.200000000000003</v>
      </c>
      <c r="AD179" s="352">
        <v>2.2069999999999999</v>
      </c>
      <c r="AE179" s="352">
        <v>0.78400000000000003</v>
      </c>
      <c r="AH179" s="352">
        <v>7844</v>
      </c>
      <c r="AI179" s="352">
        <v>9293</v>
      </c>
      <c r="AO179" s="352" t="s">
        <v>719</v>
      </c>
      <c r="AP179" s="352" t="s">
        <v>2236</v>
      </c>
      <c r="AQ179" s="352" t="s">
        <v>1942</v>
      </c>
      <c r="AT179" s="352">
        <v>1</v>
      </c>
      <c r="AV179" s="352">
        <v>1.1709525999999999</v>
      </c>
      <c r="AX179" s="352" t="s">
        <v>3578</v>
      </c>
    </row>
    <row r="180" spans="1:50">
      <c r="A180" s="352" t="s">
        <v>2152</v>
      </c>
      <c r="B180" s="352" t="s">
        <v>3388</v>
      </c>
      <c r="C180" s="352">
        <v>44</v>
      </c>
      <c r="D180" s="352" t="s">
        <v>3576</v>
      </c>
      <c r="E180" s="352" t="s">
        <v>449</v>
      </c>
      <c r="F180" s="352">
        <v>0.80100000000000005</v>
      </c>
      <c r="L180" s="352">
        <v>24167</v>
      </c>
      <c r="M180" s="352">
        <v>9.6</v>
      </c>
      <c r="O180" s="352">
        <v>140.08000000000001</v>
      </c>
      <c r="R180" s="352">
        <v>133.393</v>
      </c>
      <c r="S180" s="352" t="s">
        <v>645</v>
      </c>
      <c r="T180" s="352">
        <v>0</v>
      </c>
      <c r="U180" s="352" t="s">
        <v>646</v>
      </c>
      <c r="V180" s="352" t="s">
        <v>3398</v>
      </c>
      <c r="X180" s="352" t="s">
        <v>3400</v>
      </c>
      <c r="Y180" s="352">
        <v>1</v>
      </c>
      <c r="Z180" s="352">
        <v>29.7</v>
      </c>
      <c r="AA180" s="352">
        <v>93.4</v>
      </c>
      <c r="AB180" s="352">
        <v>63.7</v>
      </c>
      <c r="AF180" s="352">
        <v>6.6879999999999997</v>
      </c>
      <c r="AJ180" s="352">
        <v>4823</v>
      </c>
      <c r="AR180" s="352" t="s">
        <v>911</v>
      </c>
      <c r="AS180" s="352" t="s">
        <v>3580</v>
      </c>
      <c r="AT180" s="352">
        <v>1</v>
      </c>
      <c r="AW180" s="352">
        <v>5.0135812</v>
      </c>
      <c r="AX180" s="352" t="s">
        <v>3581</v>
      </c>
    </row>
    <row r="181" spans="1:50">
      <c r="A181" s="352" t="s">
        <v>2154</v>
      </c>
      <c r="B181" s="352" t="s">
        <v>3388</v>
      </c>
      <c r="C181" s="352">
        <v>44</v>
      </c>
      <c r="D181" s="352" t="s">
        <v>3576</v>
      </c>
      <c r="E181" s="352" t="s">
        <v>449</v>
      </c>
      <c r="F181" s="352">
        <v>0.80100000000000005</v>
      </c>
      <c r="G181" s="352" t="s">
        <v>764</v>
      </c>
      <c r="L181" s="352">
        <v>1643</v>
      </c>
      <c r="M181" s="352">
        <v>5.2779999999999996</v>
      </c>
      <c r="O181" s="352">
        <v>2.871</v>
      </c>
      <c r="R181" s="352">
        <v>2.7349999999999999</v>
      </c>
      <c r="S181" s="352" t="s">
        <v>645</v>
      </c>
      <c r="T181" s="352">
        <v>0</v>
      </c>
      <c r="U181" s="352" t="s">
        <v>646</v>
      </c>
      <c r="V181" s="352" t="s">
        <v>3398</v>
      </c>
      <c r="X181" s="352" t="s">
        <v>3400</v>
      </c>
      <c r="Y181" s="352">
        <v>2</v>
      </c>
      <c r="Z181" s="352">
        <v>231.4</v>
      </c>
      <c r="AA181" s="352">
        <v>258.3</v>
      </c>
      <c r="AB181" s="352">
        <v>27</v>
      </c>
      <c r="AF181" s="352">
        <v>0.13700000000000001</v>
      </c>
      <c r="AJ181" s="352">
        <v>331</v>
      </c>
      <c r="AR181" s="352" t="s">
        <v>812</v>
      </c>
      <c r="AS181" s="352" t="s">
        <v>836</v>
      </c>
      <c r="AT181" s="352">
        <v>0</v>
      </c>
      <c r="AW181" s="352">
        <v>4.9938924</v>
      </c>
      <c r="AX181" s="352" t="s">
        <v>3581</v>
      </c>
    </row>
    <row r="182" spans="1:50">
      <c r="A182" s="352" t="s">
        <v>2157</v>
      </c>
      <c r="B182" s="352" t="s">
        <v>3388</v>
      </c>
      <c r="C182" s="352">
        <v>44</v>
      </c>
      <c r="D182" s="352" t="s">
        <v>3576</v>
      </c>
      <c r="E182" s="352" t="s">
        <v>449</v>
      </c>
      <c r="F182" s="352">
        <v>0.80100000000000005</v>
      </c>
      <c r="L182" s="352">
        <v>23960</v>
      </c>
      <c r="M182" s="352">
        <v>9.875</v>
      </c>
      <c r="O182" s="352">
        <v>136.76400000000001</v>
      </c>
      <c r="R182" s="352">
        <v>130.233</v>
      </c>
      <c r="S182" s="352" t="s">
        <v>645</v>
      </c>
      <c r="T182" s="352">
        <v>0</v>
      </c>
      <c r="U182" s="352" t="s">
        <v>646</v>
      </c>
      <c r="V182" s="352" t="s">
        <v>3398</v>
      </c>
      <c r="X182" s="352" t="s">
        <v>3400</v>
      </c>
      <c r="Y182" s="352">
        <v>3</v>
      </c>
      <c r="Z182" s="352">
        <v>413</v>
      </c>
      <c r="AA182" s="352">
        <v>473.6</v>
      </c>
      <c r="AB182" s="352">
        <v>60.6</v>
      </c>
      <c r="AF182" s="352">
        <v>6.5309999999999997</v>
      </c>
      <c r="AJ182" s="352">
        <v>4780</v>
      </c>
      <c r="AR182" s="352" t="s">
        <v>1344</v>
      </c>
      <c r="AS182" s="352" t="s">
        <v>1661</v>
      </c>
      <c r="AT182" s="352">
        <v>0</v>
      </c>
      <c r="AW182" s="352">
        <v>5.0148346999999998</v>
      </c>
      <c r="AX182" s="352" t="s">
        <v>3581</v>
      </c>
    </row>
    <row r="183" spans="1:50">
      <c r="A183" s="352" t="s">
        <v>2159</v>
      </c>
      <c r="B183" s="352" t="s">
        <v>3388</v>
      </c>
      <c r="C183" s="352">
        <v>45</v>
      </c>
      <c r="D183" s="352" t="s">
        <v>3582</v>
      </c>
      <c r="E183" s="352" t="s">
        <v>450</v>
      </c>
      <c r="F183" s="352">
        <v>0.5</v>
      </c>
      <c r="H183" s="352">
        <v>11048</v>
      </c>
      <c r="I183" s="352">
        <v>0.441</v>
      </c>
      <c r="O183" s="352">
        <v>202.28899999999999</v>
      </c>
      <c r="P183" s="352">
        <v>200.77799999999999</v>
      </c>
      <c r="S183" s="352" t="s">
        <v>619</v>
      </c>
      <c r="T183" s="352">
        <v>0</v>
      </c>
      <c r="U183" s="352" t="s">
        <v>620</v>
      </c>
      <c r="V183" s="352" t="s">
        <v>3435</v>
      </c>
      <c r="X183" s="352" t="s">
        <v>3435</v>
      </c>
      <c r="Y183" s="352">
        <v>1</v>
      </c>
      <c r="Z183" s="352">
        <v>13.2</v>
      </c>
      <c r="AA183" s="352">
        <v>39</v>
      </c>
      <c r="AB183" s="352">
        <v>25.8</v>
      </c>
      <c r="AC183" s="352">
        <v>1.5109999999999999</v>
      </c>
      <c r="AG183" s="352">
        <v>7555</v>
      </c>
      <c r="AK183" s="352" t="s">
        <v>874</v>
      </c>
      <c r="AL183" s="352" t="s">
        <v>686</v>
      </c>
      <c r="AM183" s="352" t="s">
        <v>3583</v>
      </c>
      <c r="AN183" s="352">
        <v>5264</v>
      </c>
      <c r="AT183" s="352">
        <v>0</v>
      </c>
      <c r="AU183" s="352">
        <v>0.68414620000000004</v>
      </c>
      <c r="AX183" s="352" t="s">
        <v>3584</v>
      </c>
    </row>
    <row r="184" spans="1:50">
      <c r="A184" s="352" t="s">
        <v>2161</v>
      </c>
      <c r="B184" s="352" t="s">
        <v>3388</v>
      </c>
      <c r="C184" s="352">
        <v>45</v>
      </c>
      <c r="D184" s="352" t="s">
        <v>3582</v>
      </c>
      <c r="E184" s="352" t="s">
        <v>450</v>
      </c>
      <c r="F184" s="352">
        <v>0.5</v>
      </c>
      <c r="H184" s="352">
        <v>11068</v>
      </c>
      <c r="I184" s="352">
        <v>0</v>
      </c>
      <c r="O184" s="352">
        <v>202.90299999999999</v>
      </c>
      <c r="P184" s="352">
        <v>201.38800000000001</v>
      </c>
      <c r="S184" s="352" t="s">
        <v>619</v>
      </c>
      <c r="T184" s="352">
        <v>0</v>
      </c>
      <c r="U184" s="352" t="s">
        <v>620</v>
      </c>
      <c r="V184" s="352" t="s">
        <v>3435</v>
      </c>
      <c r="X184" s="352" t="s">
        <v>3435</v>
      </c>
      <c r="Y184" s="352">
        <v>2</v>
      </c>
      <c r="Z184" s="352">
        <v>53.5</v>
      </c>
      <c r="AA184" s="352">
        <v>78.599999999999994</v>
      </c>
      <c r="AB184" s="352">
        <v>25.2</v>
      </c>
      <c r="AC184" s="352">
        <v>1.5149999999999999</v>
      </c>
      <c r="AG184" s="352">
        <v>7566</v>
      </c>
      <c r="AK184" s="352" t="s">
        <v>2260</v>
      </c>
      <c r="AL184" s="352" t="s">
        <v>711</v>
      </c>
      <c r="AM184" s="352" t="s">
        <v>3585</v>
      </c>
      <c r="AN184" s="352">
        <v>5110</v>
      </c>
      <c r="AT184" s="352">
        <v>1</v>
      </c>
      <c r="AU184" s="352">
        <v>0.68384429999999996</v>
      </c>
      <c r="AX184" s="352" t="s">
        <v>3584</v>
      </c>
    </row>
    <row r="185" spans="1:50">
      <c r="A185" s="352" t="s">
        <v>2164</v>
      </c>
      <c r="B185" s="352" t="s">
        <v>3388</v>
      </c>
      <c r="C185" s="352">
        <v>45</v>
      </c>
      <c r="D185" s="352" t="s">
        <v>3582</v>
      </c>
      <c r="E185" s="352" t="s">
        <v>450</v>
      </c>
      <c r="F185" s="352">
        <v>0.5</v>
      </c>
      <c r="G185" s="352" t="s">
        <v>630</v>
      </c>
      <c r="H185" s="352">
        <v>2093</v>
      </c>
      <c r="I185" s="352">
        <v>9.4280000000000008</v>
      </c>
      <c r="N185" s="352">
        <v>14.3975165</v>
      </c>
      <c r="O185" s="352">
        <v>42.158999999999999</v>
      </c>
      <c r="P185" s="352">
        <v>41.841999999999999</v>
      </c>
      <c r="S185" s="352" t="s">
        <v>619</v>
      </c>
      <c r="T185" s="352">
        <v>0</v>
      </c>
      <c r="U185" s="352" t="s">
        <v>620</v>
      </c>
      <c r="V185" s="352" t="s">
        <v>3435</v>
      </c>
      <c r="X185" s="352" t="s">
        <v>3435</v>
      </c>
      <c r="Y185" s="352">
        <v>3</v>
      </c>
      <c r="Z185" s="352">
        <v>83</v>
      </c>
      <c r="AA185" s="352">
        <v>145.30000000000001</v>
      </c>
      <c r="AB185" s="352">
        <v>62.3</v>
      </c>
      <c r="AC185" s="352">
        <v>0.318</v>
      </c>
      <c r="AG185" s="352">
        <v>1446</v>
      </c>
      <c r="AK185" s="352" t="s">
        <v>1906</v>
      </c>
      <c r="AL185" s="352" t="s">
        <v>1475</v>
      </c>
      <c r="AM185" s="352" t="s">
        <v>3586</v>
      </c>
      <c r="AN185" s="352">
        <v>15072</v>
      </c>
      <c r="AT185" s="352">
        <v>0</v>
      </c>
      <c r="AU185" s="352">
        <v>0.69029169999999995</v>
      </c>
      <c r="AX185" s="352" t="s">
        <v>3584</v>
      </c>
    </row>
    <row r="186" spans="1:50">
      <c r="A186" s="352" t="s">
        <v>2166</v>
      </c>
      <c r="B186" s="352" t="s">
        <v>3388</v>
      </c>
      <c r="C186" s="352">
        <v>45</v>
      </c>
      <c r="D186" s="352" t="s">
        <v>3582</v>
      </c>
      <c r="E186" s="352" t="s">
        <v>450</v>
      </c>
      <c r="F186" s="352">
        <v>0.5</v>
      </c>
      <c r="G186" s="352" t="s">
        <v>634</v>
      </c>
      <c r="J186" s="352">
        <v>4489</v>
      </c>
      <c r="K186" s="352">
        <v>7.476</v>
      </c>
      <c r="N186" s="352">
        <v>79.305399699999995</v>
      </c>
      <c r="O186" s="352">
        <v>123.964</v>
      </c>
      <c r="Q186" s="352">
        <v>121.996</v>
      </c>
      <c r="S186" s="352" t="s">
        <v>635</v>
      </c>
      <c r="T186" s="352">
        <v>89</v>
      </c>
      <c r="U186" s="352" t="s">
        <v>620</v>
      </c>
      <c r="V186" s="352" t="s">
        <v>3435</v>
      </c>
      <c r="X186" s="352" t="s">
        <v>3435</v>
      </c>
      <c r="Y186" s="352">
        <v>4</v>
      </c>
      <c r="Z186" s="352">
        <v>201.9</v>
      </c>
      <c r="AA186" s="352">
        <v>290</v>
      </c>
      <c r="AB186" s="352">
        <v>88.1</v>
      </c>
      <c r="AD186" s="352">
        <v>1.4550000000000001</v>
      </c>
      <c r="AE186" s="352">
        <v>0.51400000000000001</v>
      </c>
      <c r="AH186" s="352">
        <v>5399</v>
      </c>
      <c r="AI186" s="352">
        <v>6314</v>
      </c>
      <c r="AO186" s="352" t="s">
        <v>721</v>
      </c>
      <c r="AP186" s="352" t="s">
        <v>722</v>
      </c>
      <c r="AQ186" s="352" t="s">
        <v>3587</v>
      </c>
      <c r="AT186" s="352">
        <v>0</v>
      </c>
      <c r="AV186" s="352">
        <v>1.1924162</v>
      </c>
      <c r="AX186" s="352" t="s">
        <v>3584</v>
      </c>
    </row>
    <row r="187" spans="1:50">
      <c r="A187" s="352" t="s">
        <v>2167</v>
      </c>
      <c r="B187" s="352" t="s">
        <v>3388</v>
      </c>
      <c r="C187" s="352">
        <v>45</v>
      </c>
      <c r="D187" s="352" t="s">
        <v>3582</v>
      </c>
      <c r="E187" s="352" t="s">
        <v>450</v>
      </c>
      <c r="F187" s="352">
        <v>0.5</v>
      </c>
      <c r="J187" s="352">
        <v>6707</v>
      </c>
      <c r="K187" s="352">
        <v>-10.788</v>
      </c>
      <c r="O187" s="352">
        <v>191.209</v>
      </c>
      <c r="Q187" s="352">
        <v>188.22</v>
      </c>
      <c r="S187" s="352" t="s">
        <v>635</v>
      </c>
      <c r="T187" s="352">
        <v>89</v>
      </c>
      <c r="U187" s="352" t="s">
        <v>620</v>
      </c>
      <c r="V187" s="352" t="s">
        <v>3435</v>
      </c>
      <c r="X187" s="352" t="s">
        <v>3435</v>
      </c>
      <c r="Y187" s="352">
        <v>5</v>
      </c>
      <c r="Z187" s="352">
        <v>438.4</v>
      </c>
      <c r="AA187" s="352">
        <v>473.6</v>
      </c>
      <c r="AB187" s="352">
        <v>35.200000000000003</v>
      </c>
      <c r="AD187" s="352">
        <v>2.206</v>
      </c>
      <c r="AE187" s="352">
        <v>0.78400000000000003</v>
      </c>
      <c r="AH187" s="352">
        <v>7855</v>
      </c>
      <c r="AI187" s="352">
        <v>9308</v>
      </c>
      <c r="AO187" s="352" t="s">
        <v>666</v>
      </c>
      <c r="AP187" s="352" t="s">
        <v>692</v>
      </c>
      <c r="AQ187" s="352" t="s">
        <v>2376</v>
      </c>
      <c r="AT187" s="352">
        <v>0</v>
      </c>
      <c r="AV187" s="352">
        <v>1.1717785999999999</v>
      </c>
      <c r="AX187" s="352" t="s">
        <v>3584</v>
      </c>
    </row>
    <row r="188" spans="1:50">
      <c r="A188" s="352" t="s">
        <v>2168</v>
      </c>
      <c r="B188" s="352" t="s">
        <v>3388</v>
      </c>
      <c r="C188" s="352">
        <v>45</v>
      </c>
      <c r="D188" s="352" t="s">
        <v>3582</v>
      </c>
      <c r="E188" s="352" t="s">
        <v>450</v>
      </c>
      <c r="F188" s="352">
        <v>0.5</v>
      </c>
      <c r="J188" s="352">
        <v>6719</v>
      </c>
      <c r="K188" s="352">
        <v>-11.5</v>
      </c>
      <c r="O188" s="352">
        <v>192.16300000000001</v>
      </c>
      <c r="Q188" s="352">
        <v>189.161</v>
      </c>
      <c r="S188" s="352" t="s">
        <v>635</v>
      </c>
      <c r="T188" s="352">
        <v>89</v>
      </c>
      <c r="U188" s="352" t="s">
        <v>620</v>
      </c>
      <c r="V188" s="352" t="s">
        <v>3435</v>
      </c>
      <c r="X188" s="352" t="s">
        <v>3435</v>
      </c>
      <c r="Y188" s="352">
        <v>6</v>
      </c>
      <c r="Z188" s="352">
        <v>488.1</v>
      </c>
      <c r="AA188" s="352">
        <v>523.29999999999995</v>
      </c>
      <c r="AB188" s="352">
        <v>35.200000000000003</v>
      </c>
      <c r="AD188" s="352">
        <v>2.2149999999999999</v>
      </c>
      <c r="AE188" s="352">
        <v>0.78700000000000003</v>
      </c>
      <c r="AH188" s="352">
        <v>7866</v>
      </c>
      <c r="AI188" s="352">
        <v>9318</v>
      </c>
      <c r="AO188" s="352" t="s">
        <v>894</v>
      </c>
      <c r="AP188" s="352" t="s">
        <v>643</v>
      </c>
      <c r="AQ188" s="352" t="s">
        <v>1120</v>
      </c>
      <c r="AT188" s="352">
        <v>1</v>
      </c>
      <c r="AV188" s="352">
        <v>1.1709563000000001</v>
      </c>
      <c r="AX188" s="352" t="s">
        <v>3584</v>
      </c>
    </row>
    <row r="189" spans="1:50">
      <c r="A189" s="352" t="s">
        <v>2169</v>
      </c>
      <c r="B189" s="352" t="s">
        <v>3388</v>
      </c>
      <c r="C189" s="352">
        <v>46</v>
      </c>
      <c r="D189" s="352" t="s">
        <v>3582</v>
      </c>
      <c r="E189" s="352" t="s">
        <v>450</v>
      </c>
      <c r="F189" s="352">
        <v>0.5</v>
      </c>
      <c r="L189" s="352">
        <v>24119</v>
      </c>
      <c r="M189" s="352">
        <v>9.6</v>
      </c>
      <c r="O189" s="352">
        <v>140.11099999999999</v>
      </c>
      <c r="R189" s="352">
        <v>133.422</v>
      </c>
      <c r="S189" s="352" t="s">
        <v>645</v>
      </c>
      <c r="T189" s="352">
        <v>0</v>
      </c>
      <c r="U189" s="352" t="s">
        <v>646</v>
      </c>
      <c r="V189" s="352" t="s">
        <v>3398</v>
      </c>
      <c r="X189" s="352" t="s">
        <v>3400</v>
      </c>
      <c r="Y189" s="352">
        <v>1</v>
      </c>
      <c r="Z189" s="352">
        <v>29.7</v>
      </c>
      <c r="AA189" s="352">
        <v>93.4</v>
      </c>
      <c r="AB189" s="352">
        <v>63.7</v>
      </c>
      <c r="AF189" s="352">
        <v>6.6879999999999997</v>
      </c>
      <c r="AJ189" s="352">
        <v>4814</v>
      </c>
      <c r="AR189" s="352" t="s">
        <v>2119</v>
      </c>
      <c r="AS189" s="352" t="s">
        <v>3588</v>
      </c>
      <c r="AT189" s="352">
        <v>1</v>
      </c>
      <c r="AW189" s="352">
        <v>5.0129279999999996</v>
      </c>
      <c r="AX189" s="352" t="s">
        <v>3589</v>
      </c>
    </row>
    <row r="190" spans="1:50">
      <c r="A190" s="352" t="s">
        <v>2171</v>
      </c>
      <c r="B190" s="352" t="s">
        <v>3388</v>
      </c>
      <c r="C190" s="352">
        <v>46</v>
      </c>
      <c r="D190" s="352" t="s">
        <v>3582</v>
      </c>
      <c r="E190" s="352" t="s">
        <v>450</v>
      </c>
      <c r="F190" s="352">
        <v>0.5</v>
      </c>
      <c r="G190" s="352" t="s">
        <v>764</v>
      </c>
      <c r="L190" s="352">
        <v>1655</v>
      </c>
      <c r="M190" s="352">
        <v>4.6909999999999998</v>
      </c>
      <c r="O190" s="352">
        <v>2.798</v>
      </c>
      <c r="R190" s="352">
        <v>2.665</v>
      </c>
      <c r="S190" s="352" t="s">
        <v>645</v>
      </c>
      <c r="T190" s="352">
        <v>0</v>
      </c>
      <c r="U190" s="352" t="s">
        <v>646</v>
      </c>
      <c r="V190" s="352" t="s">
        <v>3398</v>
      </c>
      <c r="X190" s="352" t="s">
        <v>3400</v>
      </c>
      <c r="Y190" s="352">
        <v>2</v>
      </c>
      <c r="Z190" s="352">
        <v>230.9</v>
      </c>
      <c r="AA190" s="352">
        <v>257.7</v>
      </c>
      <c r="AB190" s="352">
        <v>26.8</v>
      </c>
      <c r="AF190" s="352">
        <v>0.13300000000000001</v>
      </c>
      <c r="AJ190" s="352">
        <v>334</v>
      </c>
      <c r="AR190" s="352" t="s">
        <v>812</v>
      </c>
      <c r="AS190" s="352" t="s">
        <v>2971</v>
      </c>
      <c r="AT190" s="352">
        <v>0</v>
      </c>
      <c r="AW190" s="352">
        <v>4.9905675</v>
      </c>
      <c r="AX190" s="352" t="s">
        <v>3589</v>
      </c>
    </row>
    <row r="191" spans="1:50">
      <c r="A191" s="352" t="s">
        <v>2174</v>
      </c>
      <c r="B191" s="352" t="s">
        <v>3388</v>
      </c>
      <c r="C191" s="352">
        <v>46</v>
      </c>
      <c r="D191" s="352" t="s">
        <v>3582</v>
      </c>
      <c r="E191" s="352" t="s">
        <v>450</v>
      </c>
      <c r="F191" s="352">
        <v>0.5</v>
      </c>
      <c r="L191" s="352">
        <v>23985</v>
      </c>
      <c r="M191" s="352">
        <v>9.8859999999999992</v>
      </c>
      <c r="O191" s="352">
        <v>136.738</v>
      </c>
      <c r="R191" s="352">
        <v>130.209</v>
      </c>
      <c r="S191" s="352" t="s">
        <v>645</v>
      </c>
      <c r="T191" s="352">
        <v>0</v>
      </c>
      <c r="U191" s="352" t="s">
        <v>646</v>
      </c>
      <c r="V191" s="352" t="s">
        <v>3398</v>
      </c>
      <c r="X191" s="352" t="s">
        <v>3400</v>
      </c>
      <c r="Y191" s="352">
        <v>3</v>
      </c>
      <c r="Z191" s="352">
        <v>413</v>
      </c>
      <c r="AA191" s="352">
        <v>473.6</v>
      </c>
      <c r="AB191" s="352">
        <v>60.6</v>
      </c>
      <c r="AF191" s="352">
        <v>6.5289999999999999</v>
      </c>
      <c r="AJ191" s="352">
        <v>4786</v>
      </c>
      <c r="AR191" s="352" t="s">
        <v>1188</v>
      </c>
      <c r="AS191" s="352" t="s">
        <v>3590</v>
      </c>
      <c r="AT191" s="352">
        <v>0</v>
      </c>
      <c r="AW191" s="352">
        <v>5.0142309000000003</v>
      </c>
      <c r="AX191" s="352" t="s">
        <v>3589</v>
      </c>
    </row>
    <row r="192" spans="1:50">
      <c r="A192" s="352" t="s">
        <v>2175</v>
      </c>
      <c r="B192" s="352" t="s">
        <v>3388</v>
      </c>
      <c r="C192" s="352">
        <v>47</v>
      </c>
      <c r="D192" s="352" t="s">
        <v>3591</v>
      </c>
      <c r="E192" s="352" t="s">
        <v>451</v>
      </c>
      <c r="F192" s="352">
        <v>0.77800000000000002</v>
      </c>
      <c r="H192" s="352">
        <v>11064</v>
      </c>
      <c r="I192" s="352">
        <v>0.40400000000000003</v>
      </c>
      <c r="O192" s="352">
        <v>202.268</v>
      </c>
      <c r="P192" s="352">
        <v>200.75700000000001</v>
      </c>
      <c r="S192" s="352" t="s">
        <v>619</v>
      </c>
      <c r="T192" s="352">
        <v>0</v>
      </c>
      <c r="U192" s="352" t="s">
        <v>620</v>
      </c>
      <c r="V192" s="352" t="s">
        <v>3390</v>
      </c>
      <c r="X192" s="352" t="s">
        <v>3390</v>
      </c>
      <c r="Y192" s="352">
        <v>1</v>
      </c>
      <c r="Z192" s="352">
        <v>13.2</v>
      </c>
      <c r="AA192" s="352">
        <v>39</v>
      </c>
      <c r="AB192" s="352">
        <v>25.8</v>
      </c>
      <c r="AC192" s="352">
        <v>1.5109999999999999</v>
      </c>
      <c r="AG192" s="352">
        <v>7566</v>
      </c>
      <c r="AK192" s="352" t="s">
        <v>2138</v>
      </c>
      <c r="AL192" s="352" t="s">
        <v>928</v>
      </c>
      <c r="AM192" s="352" t="s">
        <v>3592</v>
      </c>
      <c r="AN192" s="352">
        <v>5281</v>
      </c>
      <c r="AT192" s="352">
        <v>0</v>
      </c>
      <c r="AU192" s="352">
        <v>0.68418880000000004</v>
      </c>
      <c r="AX192" s="352" t="s">
        <v>3593</v>
      </c>
    </row>
    <row r="193" spans="1:50">
      <c r="A193" s="352" t="s">
        <v>2178</v>
      </c>
      <c r="B193" s="352" t="s">
        <v>3388</v>
      </c>
      <c r="C193" s="352">
        <v>47</v>
      </c>
      <c r="D193" s="352" t="s">
        <v>3591</v>
      </c>
      <c r="E193" s="352" t="s">
        <v>451</v>
      </c>
      <c r="F193" s="352">
        <v>0.77800000000000002</v>
      </c>
      <c r="H193" s="352">
        <v>11086</v>
      </c>
      <c r="I193" s="352">
        <v>0</v>
      </c>
      <c r="O193" s="352">
        <v>203.31200000000001</v>
      </c>
      <c r="P193" s="352">
        <v>201.79400000000001</v>
      </c>
      <c r="S193" s="352" t="s">
        <v>619</v>
      </c>
      <c r="T193" s="352">
        <v>0</v>
      </c>
      <c r="U193" s="352" t="s">
        <v>620</v>
      </c>
      <c r="V193" s="352" t="s">
        <v>3390</v>
      </c>
      <c r="X193" s="352" t="s">
        <v>3390</v>
      </c>
      <c r="Y193" s="352">
        <v>2</v>
      </c>
      <c r="Z193" s="352">
        <v>53.5</v>
      </c>
      <c r="AA193" s="352">
        <v>78.599999999999994</v>
      </c>
      <c r="AB193" s="352">
        <v>25.2</v>
      </c>
      <c r="AC193" s="352">
        <v>1.518</v>
      </c>
      <c r="AG193" s="352">
        <v>7578</v>
      </c>
      <c r="AK193" s="352" t="s">
        <v>2224</v>
      </c>
      <c r="AL193" s="352" t="s">
        <v>660</v>
      </c>
      <c r="AM193" s="352" t="s">
        <v>3594</v>
      </c>
      <c r="AN193" s="352">
        <v>5131</v>
      </c>
      <c r="AT193" s="352">
        <v>1</v>
      </c>
      <c r="AU193" s="352">
        <v>0.68391230000000003</v>
      </c>
      <c r="AX193" s="352" t="s">
        <v>3593</v>
      </c>
    </row>
    <row r="194" spans="1:50">
      <c r="A194" s="352" t="s">
        <v>2181</v>
      </c>
      <c r="B194" s="352" t="s">
        <v>3388</v>
      </c>
      <c r="C194" s="352">
        <v>47</v>
      </c>
      <c r="D194" s="352" t="s">
        <v>3591</v>
      </c>
      <c r="E194" s="352" t="s">
        <v>451</v>
      </c>
      <c r="F194" s="352">
        <v>0.77800000000000002</v>
      </c>
      <c r="G194" s="352" t="s">
        <v>630</v>
      </c>
      <c r="H194" s="352">
        <v>2592</v>
      </c>
      <c r="I194" s="352">
        <v>10.159000000000001</v>
      </c>
      <c r="N194" s="352">
        <v>11.4035812</v>
      </c>
      <c r="O194" s="352">
        <v>51.959000000000003</v>
      </c>
      <c r="P194" s="352">
        <v>51.567</v>
      </c>
      <c r="S194" s="352" t="s">
        <v>619</v>
      </c>
      <c r="T194" s="352">
        <v>0</v>
      </c>
      <c r="U194" s="352" t="s">
        <v>620</v>
      </c>
      <c r="V194" s="352" t="s">
        <v>3390</v>
      </c>
      <c r="X194" s="352" t="s">
        <v>3390</v>
      </c>
      <c r="Y194" s="352">
        <v>3</v>
      </c>
      <c r="Z194" s="352">
        <v>82.4</v>
      </c>
      <c r="AA194" s="352">
        <v>145.9</v>
      </c>
      <c r="AB194" s="352">
        <v>63.5</v>
      </c>
      <c r="AC194" s="352">
        <v>0.39200000000000002</v>
      </c>
      <c r="AG194" s="352">
        <v>1791</v>
      </c>
      <c r="AK194" s="352" t="s">
        <v>982</v>
      </c>
      <c r="AL194" s="352" t="s">
        <v>776</v>
      </c>
      <c r="AM194" s="352" t="s">
        <v>3595</v>
      </c>
      <c r="AN194" s="352">
        <v>17147</v>
      </c>
      <c r="AT194" s="352">
        <v>0</v>
      </c>
      <c r="AU194" s="352">
        <v>0.69086000000000003</v>
      </c>
      <c r="AX194" s="352" t="s">
        <v>3593</v>
      </c>
    </row>
    <row r="195" spans="1:50">
      <c r="A195" s="352" t="s">
        <v>2183</v>
      </c>
      <c r="B195" s="352" t="s">
        <v>3388</v>
      </c>
      <c r="C195" s="352">
        <v>47</v>
      </c>
      <c r="D195" s="352" t="s">
        <v>3591</v>
      </c>
      <c r="E195" s="352" t="s">
        <v>451</v>
      </c>
      <c r="F195" s="352">
        <v>0.77800000000000002</v>
      </c>
      <c r="G195" s="352" t="s">
        <v>634</v>
      </c>
      <c r="J195" s="352">
        <v>6459</v>
      </c>
      <c r="K195" s="352">
        <v>6.96</v>
      </c>
      <c r="N195" s="352">
        <v>74.979652200000004</v>
      </c>
      <c r="O195" s="352">
        <v>182.36799999999999</v>
      </c>
      <c r="Q195" s="352">
        <v>179.47200000000001</v>
      </c>
      <c r="S195" s="352" t="s">
        <v>635</v>
      </c>
      <c r="T195" s="352">
        <v>89</v>
      </c>
      <c r="U195" s="352" t="s">
        <v>620</v>
      </c>
      <c r="V195" s="352" t="s">
        <v>3390</v>
      </c>
      <c r="X195" s="352" t="s">
        <v>3390</v>
      </c>
      <c r="Y195" s="352">
        <v>4</v>
      </c>
      <c r="Z195" s="352">
        <v>200</v>
      </c>
      <c r="AA195" s="352">
        <v>291.89999999999998</v>
      </c>
      <c r="AB195" s="352">
        <v>91.8</v>
      </c>
      <c r="AD195" s="352">
        <v>2.1389999999999998</v>
      </c>
      <c r="AE195" s="352">
        <v>0.75600000000000001</v>
      </c>
      <c r="AH195" s="352">
        <v>7794</v>
      </c>
      <c r="AI195" s="352">
        <v>9084</v>
      </c>
      <c r="AO195" s="352" t="s">
        <v>869</v>
      </c>
      <c r="AP195" s="352" t="s">
        <v>1131</v>
      </c>
      <c r="AQ195" s="352" t="s">
        <v>2196</v>
      </c>
      <c r="AT195" s="352">
        <v>0</v>
      </c>
      <c r="AV195" s="352">
        <v>1.1918183</v>
      </c>
      <c r="AX195" s="352" t="s">
        <v>3593</v>
      </c>
    </row>
    <row r="196" spans="1:50">
      <c r="A196" s="352" t="s">
        <v>2184</v>
      </c>
      <c r="B196" s="352" t="s">
        <v>3388</v>
      </c>
      <c r="C196" s="352">
        <v>47</v>
      </c>
      <c r="D196" s="352" t="s">
        <v>3591</v>
      </c>
      <c r="E196" s="352" t="s">
        <v>451</v>
      </c>
      <c r="F196" s="352">
        <v>0.77800000000000002</v>
      </c>
      <c r="J196" s="352">
        <v>6700</v>
      </c>
      <c r="K196" s="352">
        <v>-10.88</v>
      </c>
      <c r="O196" s="352">
        <v>190.988</v>
      </c>
      <c r="Q196" s="352">
        <v>188.00200000000001</v>
      </c>
      <c r="S196" s="352" t="s">
        <v>635</v>
      </c>
      <c r="T196" s="352">
        <v>89</v>
      </c>
      <c r="U196" s="352" t="s">
        <v>620</v>
      </c>
      <c r="V196" s="352" t="s">
        <v>3390</v>
      </c>
      <c r="X196" s="352" t="s">
        <v>3390</v>
      </c>
      <c r="Y196" s="352">
        <v>5</v>
      </c>
      <c r="Z196" s="352">
        <v>438.4</v>
      </c>
      <c r="AA196" s="352">
        <v>473.6</v>
      </c>
      <c r="AB196" s="352">
        <v>35.200000000000003</v>
      </c>
      <c r="AD196" s="352">
        <v>2.2029999999999998</v>
      </c>
      <c r="AE196" s="352">
        <v>0.78300000000000003</v>
      </c>
      <c r="AH196" s="352">
        <v>7846</v>
      </c>
      <c r="AI196" s="352">
        <v>9297</v>
      </c>
      <c r="AO196" s="352" t="s">
        <v>736</v>
      </c>
      <c r="AP196" s="352" t="s">
        <v>667</v>
      </c>
      <c r="AQ196" s="352" t="s">
        <v>1997</v>
      </c>
      <c r="AT196" s="352">
        <v>0</v>
      </c>
      <c r="AV196" s="352">
        <v>1.171645</v>
      </c>
      <c r="AX196" s="352" t="s">
        <v>3593</v>
      </c>
    </row>
    <row r="197" spans="1:50">
      <c r="A197" s="352" t="s">
        <v>2186</v>
      </c>
      <c r="B197" s="352" t="s">
        <v>3388</v>
      </c>
      <c r="C197" s="352">
        <v>47</v>
      </c>
      <c r="D197" s="352" t="s">
        <v>3591</v>
      </c>
      <c r="E197" s="352" t="s">
        <v>451</v>
      </c>
      <c r="F197" s="352">
        <v>0.77800000000000002</v>
      </c>
      <c r="J197" s="352">
        <v>6692</v>
      </c>
      <c r="K197" s="352">
        <v>-11.5</v>
      </c>
      <c r="O197" s="352">
        <v>191.52600000000001</v>
      </c>
      <c r="Q197" s="352">
        <v>188.53399999999999</v>
      </c>
      <c r="S197" s="352" t="s">
        <v>635</v>
      </c>
      <c r="T197" s="352">
        <v>89</v>
      </c>
      <c r="U197" s="352" t="s">
        <v>620</v>
      </c>
      <c r="V197" s="352" t="s">
        <v>3390</v>
      </c>
      <c r="X197" s="352" t="s">
        <v>3390</v>
      </c>
      <c r="Y197" s="352">
        <v>6</v>
      </c>
      <c r="Z197" s="352">
        <v>488.1</v>
      </c>
      <c r="AA197" s="352">
        <v>523.29999999999995</v>
      </c>
      <c r="AB197" s="352">
        <v>35.200000000000003</v>
      </c>
      <c r="AD197" s="352">
        <v>2.2080000000000002</v>
      </c>
      <c r="AE197" s="352">
        <v>0.78500000000000003</v>
      </c>
      <c r="AH197" s="352">
        <v>7834</v>
      </c>
      <c r="AI197" s="352">
        <v>9281</v>
      </c>
      <c r="AO197" s="352" t="s">
        <v>719</v>
      </c>
      <c r="AP197" s="352" t="s">
        <v>2236</v>
      </c>
      <c r="AQ197" s="352" t="s">
        <v>2429</v>
      </c>
      <c r="AT197" s="352">
        <v>1</v>
      </c>
      <c r="AV197" s="352">
        <v>1.1709278999999999</v>
      </c>
      <c r="AX197" s="352" t="s">
        <v>3593</v>
      </c>
    </row>
    <row r="198" spans="1:50">
      <c r="A198" s="352" t="s">
        <v>2188</v>
      </c>
      <c r="B198" s="352" t="s">
        <v>3388</v>
      </c>
      <c r="C198" s="352">
        <v>48</v>
      </c>
      <c r="D198" s="352" t="s">
        <v>3591</v>
      </c>
      <c r="E198" s="352" t="s">
        <v>451</v>
      </c>
      <c r="F198" s="352">
        <v>0.77800000000000002</v>
      </c>
      <c r="L198" s="352">
        <v>24102</v>
      </c>
      <c r="M198" s="352">
        <v>9.6</v>
      </c>
      <c r="O198" s="352">
        <v>139.85499999999999</v>
      </c>
      <c r="R198" s="352">
        <v>133.178</v>
      </c>
      <c r="S198" s="352" t="s">
        <v>645</v>
      </c>
      <c r="T198" s="352">
        <v>0</v>
      </c>
      <c r="U198" s="352" t="s">
        <v>646</v>
      </c>
      <c r="V198" s="352" t="s">
        <v>3398</v>
      </c>
      <c r="X198" s="352" t="s">
        <v>3400</v>
      </c>
      <c r="Y198" s="352">
        <v>1</v>
      </c>
      <c r="Z198" s="352">
        <v>29.7</v>
      </c>
      <c r="AA198" s="352">
        <v>93.4</v>
      </c>
      <c r="AB198" s="352">
        <v>63.7</v>
      </c>
      <c r="AF198" s="352">
        <v>6.6769999999999996</v>
      </c>
      <c r="AJ198" s="352">
        <v>4810</v>
      </c>
      <c r="AR198" s="352" t="s">
        <v>1159</v>
      </c>
      <c r="AS198" s="352" t="s">
        <v>3596</v>
      </c>
      <c r="AT198" s="352">
        <v>1</v>
      </c>
      <c r="AW198" s="352">
        <v>5.0134878</v>
      </c>
      <c r="AX198" s="352" t="s">
        <v>3597</v>
      </c>
    </row>
    <row r="199" spans="1:50">
      <c r="A199" s="352" t="s">
        <v>2190</v>
      </c>
      <c r="B199" s="352" t="s">
        <v>3388</v>
      </c>
      <c r="C199" s="352">
        <v>48</v>
      </c>
      <c r="D199" s="352" t="s">
        <v>3591</v>
      </c>
      <c r="E199" s="352" t="s">
        <v>451</v>
      </c>
      <c r="F199" s="352">
        <v>0.77800000000000002</v>
      </c>
      <c r="G199" s="352" t="s">
        <v>764</v>
      </c>
      <c r="L199" s="352">
        <v>3066</v>
      </c>
      <c r="M199" s="352">
        <v>5.1369999999999996</v>
      </c>
      <c r="O199" s="352">
        <v>5.0949999999999998</v>
      </c>
      <c r="R199" s="352">
        <v>4.8529999999999998</v>
      </c>
      <c r="S199" s="352" t="s">
        <v>645</v>
      </c>
      <c r="T199" s="352">
        <v>0</v>
      </c>
      <c r="U199" s="352" t="s">
        <v>646</v>
      </c>
      <c r="V199" s="352" t="s">
        <v>3398</v>
      </c>
      <c r="X199" s="352" t="s">
        <v>3400</v>
      </c>
      <c r="Y199" s="352">
        <v>2</v>
      </c>
      <c r="Z199" s="352">
        <v>229.7</v>
      </c>
      <c r="AA199" s="352">
        <v>259.39999999999998</v>
      </c>
      <c r="AB199" s="352">
        <v>29.7</v>
      </c>
      <c r="AF199" s="352">
        <v>0.24199999999999999</v>
      </c>
      <c r="AJ199" s="352">
        <v>618</v>
      </c>
      <c r="AR199" s="352" t="s">
        <v>2645</v>
      </c>
      <c r="AS199" s="352" t="s">
        <v>3598</v>
      </c>
      <c r="AT199" s="352">
        <v>0</v>
      </c>
      <c r="AW199" s="352">
        <v>4.9931562999999999</v>
      </c>
      <c r="AX199" s="352" t="s">
        <v>3597</v>
      </c>
    </row>
    <row r="200" spans="1:50">
      <c r="A200" s="352" t="s">
        <v>2193</v>
      </c>
      <c r="B200" s="352" t="s">
        <v>3388</v>
      </c>
      <c r="C200" s="352">
        <v>48</v>
      </c>
      <c r="D200" s="352" t="s">
        <v>3591</v>
      </c>
      <c r="E200" s="352" t="s">
        <v>451</v>
      </c>
      <c r="F200" s="352">
        <v>0.77800000000000002</v>
      </c>
      <c r="L200" s="352">
        <v>23940</v>
      </c>
      <c r="M200" s="352">
        <v>9.8680000000000003</v>
      </c>
      <c r="O200" s="352">
        <v>136.77199999999999</v>
      </c>
      <c r="R200" s="352">
        <v>130.24100000000001</v>
      </c>
      <c r="S200" s="352" t="s">
        <v>645</v>
      </c>
      <c r="T200" s="352">
        <v>0</v>
      </c>
      <c r="U200" s="352" t="s">
        <v>646</v>
      </c>
      <c r="V200" s="352" t="s">
        <v>3398</v>
      </c>
      <c r="X200" s="352" t="s">
        <v>3400</v>
      </c>
      <c r="Y200" s="352">
        <v>3</v>
      </c>
      <c r="Z200" s="352">
        <v>413</v>
      </c>
      <c r="AA200" s="352">
        <v>473.6</v>
      </c>
      <c r="AB200" s="352">
        <v>60.6</v>
      </c>
      <c r="AF200" s="352">
        <v>6.5309999999999997</v>
      </c>
      <c r="AJ200" s="352">
        <v>4777</v>
      </c>
      <c r="AR200" s="352" t="s">
        <v>1240</v>
      </c>
      <c r="AS200" s="352" t="s">
        <v>3599</v>
      </c>
      <c r="AT200" s="352">
        <v>0</v>
      </c>
      <c r="AW200" s="352">
        <v>5.0147101999999997</v>
      </c>
      <c r="AX200" s="352" t="s">
        <v>3597</v>
      </c>
    </row>
    <row r="201" spans="1:50">
      <c r="A201" s="352" t="s">
        <v>2195</v>
      </c>
      <c r="B201" s="352" t="s">
        <v>3388</v>
      </c>
      <c r="C201" s="352">
        <v>49</v>
      </c>
      <c r="D201" s="352" t="s">
        <v>3600</v>
      </c>
      <c r="E201" s="352" t="s">
        <v>452</v>
      </c>
      <c r="F201" s="352">
        <v>0.75</v>
      </c>
      <c r="H201" s="352">
        <v>11079</v>
      </c>
      <c r="I201" s="352">
        <v>0.433</v>
      </c>
      <c r="O201" s="352">
        <v>202.249</v>
      </c>
      <c r="P201" s="352">
        <v>200.738</v>
      </c>
      <c r="S201" s="352" t="s">
        <v>619</v>
      </c>
      <c r="T201" s="352">
        <v>0</v>
      </c>
      <c r="U201" s="352" t="s">
        <v>620</v>
      </c>
      <c r="V201" s="352" t="s">
        <v>3435</v>
      </c>
      <c r="X201" s="352" t="s">
        <v>3435</v>
      </c>
      <c r="Y201" s="352">
        <v>1</v>
      </c>
      <c r="Z201" s="352">
        <v>13.2</v>
      </c>
      <c r="AA201" s="352">
        <v>39</v>
      </c>
      <c r="AB201" s="352">
        <v>25.8</v>
      </c>
      <c r="AC201" s="352">
        <v>1.5109999999999999</v>
      </c>
      <c r="AG201" s="352">
        <v>7576</v>
      </c>
      <c r="AK201" s="352" t="s">
        <v>1267</v>
      </c>
      <c r="AL201" s="352" t="s">
        <v>842</v>
      </c>
      <c r="AM201" s="352" t="s">
        <v>3601</v>
      </c>
      <c r="AN201" s="352">
        <v>5296</v>
      </c>
      <c r="AT201" s="352">
        <v>0</v>
      </c>
      <c r="AU201" s="352">
        <v>0.6841526</v>
      </c>
      <c r="AX201" s="352" t="s">
        <v>3602</v>
      </c>
    </row>
    <row r="202" spans="1:50">
      <c r="A202" s="352" t="s">
        <v>2197</v>
      </c>
      <c r="B202" s="352" t="s">
        <v>3388</v>
      </c>
      <c r="C202" s="352">
        <v>49</v>
      </c>
      <c r="D202" s="352" t="s">
        <v>3600</v>
      </c>
      <c r="E202" s="352" t="s">
        <v>452</v>
      </c>
      <c r="F202" s="352">
        <v>0.75</v>
      </c>
      <c r="H202" s="352">
        <v>11070</v>
      </c>
      <c r="I202" s="352">
        <v>0</v>
      </c>
      <c r="O202" s="352">
        <v>203.434</v>
      </c>
      <c r="P202" s="352">
        <v>201.91499999999999</v>
      </c>
      <c r="S202" s="352" t="s">
        <v>619</v>
      </c>
      <c r="T202" s="352">
        <v>0</v>
      </c>
      <c r="U202" s="352" t="s">
        <v>620</v>
      </c>
      <c r="V202" s="352" t="s">
        <v>3435</v>
      </c>
      <c r="X202" s="352" t="s">
        <v>3435</v>
      </c>
      <c r="Y202" s="352">
        <v>2</v>
      </c>
      <c r="Z202" s="352">
        <v>53.5</v>
      </c>
      <c r="AA202" s="352">
        <v>78.599999999999994</v>
      </c>
      <c r="AB202" s="352">
        <v>25.2</v>
      </c>
      <c r="AC202" s="352">
        <v>1.5189999999999999</v>
      </c>
      <c r="AG202" s="352">
        <v>7567</v>
      </c>
      <c r="AK202" s="352" t="s">
        <v>1283</v>
      </c>
      <c r="AL202" s="352" t="s">
        <v>686</v>
      </c>
      <c r="AM202" s="352" t="s">
        <v>3603</v>
      </c>
      <c r="AN202" s="352">
        <v>5136</v>
      </c>
      <c r="AT202" s="352">
        <v>1</v>
      </c>
      <c r="AU202" s="352">
        <v>0.68385640000000003</v>
      </c>
      <c r="AX202" s="352" t="s">
        <v>3602</v>
      </c>
    </row>
    <row r="203" spans="1:50">
      <c r="A203" s="352" t="s">
        <v>2200</v>
      </c>
      <c r="B203" s="352" t="s">
        <v>3388</v>
      </c>
      <c r="C203" s="352">
        <v>49</v>
      </c>
      <c r="D203" s="352" t="s">
        <v>3600</v>
      </c>
      <c r="E203" s="352" t="s">
        <v>452</v>
      </c>
      <c r="F203" s="352">
        <v>0.75</v>
      </c>
      <c r="G203" s="352" t="s">
        <v>630</v>
      </c>
      <c r="H203" s="352">
        <v>2171</v>
      </c>
      <c r="I203" s="352">
        <v>5.593</v>
      </c>
      <c r="N203" s="352">
        <v>9.9266088000000003</v>
      </c>
      <c r="O203" s="352">
        <v>43.600999999999999</v>
      </c>
      <c r="P203" s="352">
        <v>43.274000000000001</v>
      </c>
      <c r="S203" s="352" t="s">
        <v>619</v>
      </c>
      <c r="T203" s="352">
        <v>0</v>
      </c>
      <c r="U203" s="352" t="s">
        <v>620</v>
      </c>
      <c r="V203" s="352" t="s">
        <v>3435</v>
      </c>
      <c r="X203" s="352" t="s">
        <v>3435</v>
      </c>
      <c r="Y203" s="352">
        <v>3</v>
      </c>
      <c r="Z203" s="352">
        <v>82.4</v>
      </c>
      <c r="AA203" s="352">
        <v>145.30000000000001</v>
      </c>
      <c r="AB203" s="352">
        <v>62.9</v>
      </c>
      <c r="AC203" s="352">
        <v>0.32700000000000001</v>
      </c>
      <c r="AG203" s="352">
        <v>1493</v>
      </c>
      <c r="AK203" s="352" t="s">
        <v>1115</v>
      </c>
      <c r="AL203" s="352" t="s">
        <v>1404</v>
      </c>
      <c r="AM203" s="352" t="s">
        <v>3604</v>
      </c>
      <c r="AN203" s="352">
        <v>18003</v>
      </c>
      <c r="AT203" s="352">
        <v>0</v>
      </c>
      <c r="AU203" s="352">
        <v>0.6876814</v>
      </c>
      <c r="AX203" s="352" t="s">
        <v>3602</v>
      </c>
    </row>
    <row r="204" spans="1:50">
      <c r="A204" s="352" t="s">
        <v>2202</v>
      </c>
      <c r="B204" s="352" t="s">
        <v>3388</v>
      </c>
      <c r="C204" s="352">
        <v>49</v>
      </c>
      <c r="D204" s="352" t="s">
        <v>3600</v>
      </c>
      <c r="E204" s="352" t="s">
        <v>452</v>
      </c>
      <c r="F204" s="352">
        <v>0.75</v>
      </c>
      <c r="G204" s="352" t="s">
        <v>634</v>
      </c>
      <c r="J204" s="352">
        <v>5739</v>
      </c>
      <c r="K204" s="352">
        <v>8.5269999999999992</v>
      </c>
      <c r="N204" s="352">
        <v>68.594985399999999</v>
      </c>
      <c r="O204" s="352">
        <v>160.834</v>
      </c>
      <c r="Q204" s="352">
        <v>158.27799999999999</v>
      </c>
      <c r="S204" s="352" t="s">
        <v>635</v>
      </c>
      <c r="T204" s="352">
        <v>89</v>
      </c>
      <c r="U204" s="352" t="s">
        <v>620</v>
      </c>
      <c r="V204" s="352" t="s">
        <v>3435</v>
      </c>
      <c r="X204" s="352" t="s">
        <v>3435</v>
      </c>
      <c r="Y204" s="352">
        <v>4</v>
      </c>
      <c r="Z204" s="352">
        <v>200.7</v>
      </c>
      <c r="AA204" s="352">
        <v>291.89999999999998</v>
      </c>
      <c r="AB204" s="352">
        <v>91.2</v>
      </c>
      <c r="AD204" s="352">
        <v>1.889</v>
      </c>
      <c r="AE204" s="352">
        <v>0.66700000000000004</v>
      </c>
      <c r="AH204" s="352">
        <v>6924</v>
      </c>
      <c r="AI204" s="352">
        <v>8071</v>
      </c>
      <c r="AO204" s="352" t="s">
        <v>869</v>
      </c>
      <c r="AP204" s="352" t="s">
        <v>1131</v>
      </c>
      <c r="AQ204" s="352" t="s">
        <v>2373</v>
      </c>
      <c r="AT204" s="352">
        <v>0</v>
      </c>
      <c r="AV204" s="352">
        <v>1.1935026</v>
      </c>
      <c r="AX204" s="352" t="s">
        <v>3602</v>
      </c>
    </row>
    <row r="205" spans="1:50">
      <c r="A205" s="352" t="s">
        <v>2204</v>
      </c>
      <c r="B205" s="352" t="s">
        <v>3388</v>
      </c>
      <c r="C205" s="352">
        <v>49</v>
      </c>
      <c r="D205" s="352" t="s">
        <v>3600</v>
      </c>
      <c r="E205" s="352" t="s">
        <v>452</v>
      </c>
      <c r="F205" s="352">
        <v>0.75</v>
      </c>
      <c r="J205" s="352">
        <v>6711</v>
      </c>
      <c r="K205" s="352">
        <v>-10.85</v>
      </c>
      <c r="O205" s="352">
        <v>191.749</v>
      </c>
      <c r="Q205" s="352">
        <v>188.75200000000001</v>
      </c>
      <c r="S205" s="352" t="s">
        <v>635</v>
      </c>
      <c r="T205" s="352">
        <v>89</v>
      </c>
      <c r="U205" s="352" t="s">
        <v>620</v>
      </c>
      <c r="V205" s="352" t="s">
        <v>3435</v>
      </c>
      <c r="X205" s="352" t="s">
        <v>3435</v>
      </c>
      <c r="Y205" s="352">
        <v>5</v>
      </c>
      <c r="Z205" s="352">
        <v>438.4</v>
      </c>
      <c r="AA205" s="352">
        <v>473.6</v>
      </c>
      <c r="AB205" s="352">
        <v>35.200000000000003</v>
      </c>
      <c r="AD205" s="352">
        <v>2.2109999999999999</v>
      </c>
      <c r="AE205" s="352">
        <v>0.78600000000000003</v>
      </c>
      <c r="AH205" s="352">
        <v>7858</v>
      </c>
      <c r="AI205" s="352">
        <v>9311</v>
      </c>
      <c r="AO205" s="352" t="s">
        <v>721</v>
      </c>
      <c r="AP205" s="352" t="s">
        <v>1131</v>
      </c>
      <c r="AQ205" s="352" t="s">
        <v>3605</v>
      </c>
      <c r="AT205" s="352">
        <v>0</v>
      </c>
      <c r="AV205" s="352">
        <v>1.1716375999999999</v>
      </c>
      <c r="AX205" s="352" t="s">
        <v>3602</v>
      </c>
    </row>
    <row r="206" spans="1:50">
      <c r="A206" s="352" t="s">
        <v>2206</v>
      </c>
      <c r="B206" s="352" t="s">
        <v>3388</v>
      </c>
      <c r="C206" s="352">
        <v>49</v>
      </c>
      <c r="D206" s="352" t="s">
        <v>3600</v>
      </c>
      <c r="E206" s="352" t="s">
        <v>452</v>
      </c>
      <c r="F206" s="352">
        <v>0.75</v>
      </c>
      <c r="J206" s="352">
        <v>6720</v>
      </c>
      <c r="K206" s="352">
        <v>-11.5</v>
      </c>
      <c r="O206" s="352">
        <v>191.93700000000001</v>
      </c>
      <c r="Q206" s="352">
        <v>188.93799999999999</v>
      </c>
      <c r="S206" s="352" t="s">
        <v>635</v>
      </c>
      <c r="T206" s="352">
        <v>89</v>
      </c>
      <c r="U206" s="352" t="s">
        <v>620</v>
      </c>
      <c r="V206" s="352" t="s">
        <v>3435</v>
      </c>
      <c r="X206" s="352" t="s">
        <v>3435</v>
      </c>
      <c r="Y206" s="352">
        <v>6</v>
      </c>
      <c r="Z206" s="352">
        <v>488.1</v>
      </c>
      <c r="AA206" s="352">
        <v>523.29999999999995</v>
      </c>
      <c r="AB206" s="352">
        <v>35.200000000000003</v>
      </c>
      <c r="AD206" s="352">
        <v>2.2120000000000002</v>
      </c>
      <c r="AE206" s="352">
        <v>0.78600000000000003</v>
      </c>
      <c r="AH206" s="352">
        <v>7867</v>
      </c>
      <c r="AI206" s="352">
        <v>9320</v>
      </c>
      <c r="AO206" s="352" t="s">
        <v>639</v>
      </c>
      <c r="AP206" s="352" t="s">
        <v>829</v>
      </c>
      <c r="AQ206" s="352" t="s">
        <v>680</v>
      </c>
      <c r="AT206" s="352">
        <v>1</v>
      </c>
      <c r="AV206" s="352">
        <v>1.1708862</v>
      </c>
      <c r="AX206" s="352" t="s">
        <v>3602</v>
      </c>
    </row>
    <row r="207" spans="1:50">
      <c r="A207" s="352" t="s">
        <v>2208</v>
      </c>
      <c r="B207" s="352" t="s">
        <v>3388</v>
      </c>
      <c r="C207" s="352">
        <v>50</v>
      </c>
      <c r="D207" s="352" t="s">
        <v>3600</v>
      </c>
      <c r="E207" s="352" t="s">
        <v>452</v>
      </c>
      <c r="F207" s="352">
        <v>0.75</v>
      </c>
      <c r="L207" s="352">
        <v>24152</v>
      </c>
      <c r="M207" s="352">
        <v>9.6</v>
      </c>
      <c r="O207" s="352">
        <v>140.56299999999999</v>
      </c>
      <c r="R207" s="352">
        <v>133.85400000000001</v>
      </c>
      <c r="S207" s="352" t="s">
        <v>645</v>
      </c>
      <c r="T207" s="352">
        <v>0</v>
      </c>
      <c r="U207" s="352" t="s">
        <v>646</v>
      </c>
      <c r="V207" s="352" t="s">
        <v>3398</v>
      </c>
      <c r="X207" s="352" t="s">
        <v>3400</v>
      </c>
      <c r="Y207" s="352">
        <v>1</v>
      </c>
      <c r="Z207" s="352">
        <v>29.7</v>
      </c>
      <c r="AA207" s="352">
        <v>93.4</v>
      </c>
      <c r="AB207" s="352">
        <v>63.7</v>
      </c>
      <c r="AF207" s="352">
        <v>6.71</v>
      </c>
      <c r="AJ207" s="352">
        <v>4821</v>
      </c>
      <c r="AR207" s="352" t="s">
        <v>1114</v>
      </c>
      <c r="AS207" s="352" t="s">
        <v>3606</v>
      </c>
      <c r="AT207" s="352">
        <v>1</v>
      </c>
      <c r="AW207" s="352">
        <v>5.012664</v>
      </c>
      <c r="AX207" s="352" t="s">
        <v>3607</v>
      </c>
    </row>
    <row r="208" spans="1:50">
      <c r="A208" s="352" t="s">
        <v>2209</v>
      </c>
      <c r="B208" s="352" t="s">
        <v>3388</v>
      </c>
      <c r="C208" s="352">
        <v>50</v>
      </c>
      <c r="D208" s="352" t="s">
        <v>3600</v>
      </c>
      <c r="E208" s="352" t="s">
        <v>452</v>
      </c>
      <c r="F208" s="352">
        <v>0.75</v>
      </c>
      <c r="G208" s="352" t="s">
        <v>764</v>
      </c>
      <c r="L208" s="352">
        <v>2217</v>
      </c>
      <c r="M208" s="352">
        <v>10.009</v>
      </c>
      <c r="O208" s="352">
        <v>3.782</v>
      </c>
      <c r="R208" s="352">
        <v>3.601</v>
      </c>
      <c r="S208" s="352" t="s">
        <v>645</v>
      </c>
      <c r="T208" s="352">
        <v>0</v>
      </c>
      <c r="U208" s="352" t="s">
        <v>646</v>
      </c>
      <c r="V208" s="352" t="s">
        <v>3398</v>
      </c>
      <c r="X208" s="352" t="s">
        <v>3400</v>
      </c>
      <c r="Y208" s="352">
        <v>2</v>
      </c>
      <c r="Z208" s="352">
        <v>229.3</v>
      </c>
      <c r="AA208" s="352">
        <v>257.5</v>
      </c>
      <c r="AB208" s="352">
        <v>28.2</v>
      </c>
      <c r="AF208" s="352">
        <v>0.18099999999999999</v>
      </c>
      <c r="AJ208" s="352">
        <v>445</v>
      </c>
      <c r="AR208" s="352" t="s">
        <v>2138</v>
      </c>
      <c r="AS208" s="352" t="s">
        <v>3608</v>
      </c>
      <c r="AT208" s="352">
        <v>0</v>
      </c>
      <c r="AW208" s="352">
        <v>5.0145251999999996</v>
      </c>
      <c r="AX208" s="352" t="s">
        <v>3607</v>
      </c>
    </row>
    <row r="209" spans="1:50">
      <c r="A209" s="352" t="s">
        <v>2211</v>
      </c>
      <c r="B209" s="352" t="s">
        <v>3388</v>
      </c>
      <c r="C209" s="352">
        <v>50</v>
      </c>
      <c r="D209" s="352" t="s">
        <v>3600</v>
      </c>
      <c r="E209" s="352" t="s">
        <v>452</v>
      </c>
      <c r="F209" s="352">
        <v>0.75</v>
      </c>
      <c r="L209" s="352">
        <v>23945</v>
      </c>
      <c r="M209" s="352">
        <v>9.91</v>
      </c>
      <c r="O209" s="352">
        <v>136.84700000000001</v>
      </c>
      <c r="R209" s="352">
        <v>130.31299999999999</v>
      </c>
      <c r="S209" s="352" t="s">
        <v>645</v>
      </c>
      <c r="T209" s="352">
        <v>0</v>
      </c>
      <c r="U209" s="352" t="s">
        <v>646</v>
      </c>
      <c r="V209" s="352" t="s">
        <v>3398</v>
      </c>
      <c r="X209" s="352" t="s">
        <v>3400</v>
      </c>
      <c r="Y209" s="352">
        <v>3</v>
      </c>
      <c r="Z209" s="352">
        <v>413</v>
      </c>
      <c r="AA209" s="352">
        <v>473.6</v>
      </c>
      <c r="AB209" s="352">
        <v>60.6</v>
      </c>
      <c r="AF209" s="352">
        <v>6.5339999999999998</v>
      </c>
      <c r="AJ209" s="352">
        <v>4778</v>
      </c>
      <c r="AR209" s="352" t="s">
        <v>1295</v>
      </c>
      <c r="AS209" s="352" t="s">
        <v>3609</v>
      </c>
      <c r="AT209" s="352">
        <v>0</v>
      </c>
      <c r="AW209" s="352">
        <v>5.0140760999999996</v>
      </c>
      <c r="AX209" s="352" t="s">
        <v>3607</v>
      </c>
    </row>
    <row r="210" spans="1:50">
      <c r="A210" s="352" t="s">
        <v>2212</v>
      </c>
      <c r="B210" s="352" t="s">
        <v>3388</v>
      </c>
      <c r="C210" s="352">
        <v>51</v>
      </c>
      <c r="D210" s="352" t="s">
        <v>3610</v>
      </c>
      <c r="E210" s="352" t="s">
        <v>453</v>
      </c>
      <c r="F210" s="352">
        <v>0.56499999999999995</v>
      </c>
      <c r="H210" s="352">
        <v>11087</v>
      </c>
      <c r="I210" s="352">
        <v>0.40899999999999997</v>
      </c>
      <c r="O210" s="352">
        <v>202.822</v>
      </c>
      <c r="P210" s="352">
        <v>201.30699999999999</v>
      </c>
      <c r="S210" s="352" t="s">
        <v>619</v>
      </c>
      <c r="T210" s="352">
        <v>0</v>
      </c>
      <c r="U210" s="352" t="s">
        <v>620</v>
      </c>
      <c r="V210" s="352" t="s">
        <v>3435</v>
      </c>
      <c r="X210" s="352" t="s">
        <v>3435</v>
      </c>
      <c r="Y210" s="352">
        <v>1</v>
      </c>
      <c r="Z210" s="352">
        <v>13.2</v>
      </c>
      <c r="AA210" s="352">
        <v>39</v>
      </c>
      <c r="AB210" s="352">
        <v>25.8</v>
      </c>
      <c r="AC210" s="352">
        <v>1.5149999999999999</v>
      </c>
      <c r="AG210" s="352">
        <v>7582</v>
      </c>
      <c r="AK210" s="352" t="s">
        <v>2645</v>
      </c>
      <c r="AL210" s="352" t="s">
        <v>842</v>
      </c>
      <c r="AM210" s="352" t="s">
        <v>3611</v>
      </c>
      <c r="AN210" s="352">
        <v>5313</v>
      </c>
      <c r="AT210" s="352">
        <v>0</v>
      </c>
      <c r="AU210" s="352">
        <v>0.68413990000000002</v>
      </c>
      <c r="AX210" s="352" t="s">
        <v>3612</v>
      </c>
    </row>
    <row r="211" spans="1:50">
      <c r="A211" s="352" t="s">
        <v>2214</v>
      </c>
      <c r="B211" s="352" t="s">
        <v>3388</v>
      </c>
      <c r="C211" s="352">
        <v>51</v>
      </c>
      <c r="D211" s="352" t="s">
        <v>3610</v>
      </c>
      <c r="E211" s="352" t="s">
        <v>453</v>
      </c>
      <c r="F211" s="352">
        <v>0.56499999999999995</v>
      </c>
      <c r="H211" s="352">
        <v>11094</v>
      </c>
      <c r="I211" s="352">
        <v>0</v>
      </c>
      <c r="O211" s="352">
        <v>203.749</v>
      </c>
      <c r="P211" s="352">
        <v>202.22800000000001</v>
      </c>
      <c r="S211" s="352" t="s">
        <v>619</v>
      </c>
      <c r="T211" s="352">
        <v>0</v>
      </c>
      <c r="U211" s="352" t="s">
        <v>620</v>
      </c>
      <c r="V211" s="352" t="s">
        <v>3435</v>
      </c>
      <c r="X211" s="352" t="s">
        <v>3435</v>
      </c>
      <c r="Y211" s="352">
        <v>2</v>
      </c>
      <c r="Z211" s="352">
        <v>53.5</v>
      </c>
      <c r="AA211" s="352">
        <v>78.599999999999994</v>
      </c>
      <c r="AB211" s="352">
        <v>25.2</v>
      </c>
      <c r="AC211" s="352">
        <v>1.5209999999999999</v>
      </c>
      <c r="AG211" s="352">
        <v>7584</v>
      </c>
      <c r="AK211" s="352" t="s">
        <v>896</v>
      </c>
      <c r="AL211" s="352" t="s">
        <v>866</v>
      </c>
      <c r="AM211" s="352" t="s">
        <v>3613</v>
      </c>
      <c r="AN211" s="352">
        <v>5156</v>
      </c>
      <c r="AT211" s="352">
        <v>1</v>
      </c>
      <c r="AU211" s="352">
        <v>0.68386020000000003</v>
      </c>
      <c r="AX211" s="352" t="s">
        <v>3612</v>
      </c>
    </row>
    <row r="212" spans="1:50">
      <c r="A212" s="352" t="s">
        <v>2217</v>
      </c>
      <c r="B212" s="352" t="s">
        <v>3388</v>
      </c>
      <c r="C212" s="352">
        <v>51</v>
      </c>
      <c r="D212" s="352" t="s">
        <v>3610</v>
      </c>
      <c r="E212" s="352" t="s">
        <v>453</v>
      </c>
      <c r="F212" s="352">
        <v>0.56499999999999995</v>
      </c>
      <c r="G212" s="352" t="s">
        <v>630</v>
      </c>
      <c r="H212" s="352">
        <v>1402</v>
      </c>
      <c r="I212" s="352">
        <v>9.2279999999999998</v>
      </c>
      <c r="N212" s="352">
        <v>8.4807345000000005</v>
      </c>
      <c r="O212" s="352">
        <v>28.062000000000001</v>
      </c>
      <c r="P212" s="352">
        <v>27.850999999999999</v>
      </c>
      <c r="S212" s="352" t="s">
        <v>619</v>
      </c>
      <c r="T212" s="352">
        <v>0</v>
      </c>
      <c r="U212" s="352" t="s">
        <v>620</v>
      </c>
      <c r="V212" s="352" t="s">
        <v>3435</v>
      </c>
      <c r="X212" s="352" t="s">
        <v>3435</v>
      </c>
      <c r="Y212" s="352">
        <v>3</v>
      </c>
      <c r="Z212" s="352">
        <v>83</v>
      </c>
      <c r="AA212" s="352">
        <v>142.19999999999999</v>
      </c>
      <c r="AB212" s="352">
        <v>59.1</v>
      </c>
      <c r="AC212" s="352">
        <v>0.21099999999999999</v>
      </c>
      <c r="AG212" s="352">
        <v>968</v>
      </c>
      <c r="AK212" s="352" t="s">
        <v>956</v>
      </c>
      <c r="AL212" s="352" t="s">
        <v>714</v>
      </c>
      <c r="AM212" s="352" t="s">
        <v>3614</v>
      </c>
      <c r="AN212" s="352">
        <v>11939</v>
      </c>
      <c r="AT212" s="352">
        <v>0</v>
      </c>
      <c r="AU212" s="352">
        <v>0.69017050000000002</v>
      </c>
      <c r="AX212" s="352" t="s">
        <v>3612</v>
      </c>
    </row>
    <row r="213" spans="1:50">
      <c r="A213" s="352" t="s">
        <v>2219</v>
      </c>
      <c r="B213" s="352" t="s">
        <v>3388</v>
      </c>
      <c r="C213" s="352">
        <v>51</v>
      </c>
      <c r="D213" s="352" t="s">
        <v>3610</v>
      </c>
      <c r="E213" s="352" t="s">
        <v>453</v>
      </c>
      <c r="F213" s="352">
        <v>0.56499999999999995</v>
      </c>
      <c r="G213" s="352" t="s">
        <v>634</v>
      </c>
      <c r="J213" s="352">
        <v>4307</v>
      </c>
      <c r="K213" s="352">
        <v>10.476000000000001</v>
      </c>
      <c r="N213" s="352">
        <v>64.727488500000007</v>
      </c>
      <c r="O213" s="352">
        <v>114.33</v>
      </c>
      <c r="Q213" s="352">
        <v>112.511</v>
      </c>
      <c r="S213" s="352" t="s">
        <v>635</v>
      </c>
      <c r="T213" s="352">
        <v>89</v>
      </c>
      <c r="U213" s="352" t="s">
        <v>620</v>
      </c>
      <c r="V213" s="352" t="s">
        <v>3435</v>
      </c>
      <c r="X213" s="352" t="s">
        <v>3435</v>
      </c>
      <c r="Y213" s="352">
        <v>4</v>
      </c>
      <c r="Z213" s="352">
        <v>201.3</v>
      </c>
      <c r="AA213" s="352">
        <v>286.8</v>
      </c>
      <c r="AB213" s="352">
        <v>85.5</v>
      </c>
      <c r="AD213" s="352">
        <v>1.345</v>
      </c>
      <c r="AE213" s="352">
        <v>0.47399999999999998</v>
      </c>
      <c r="AH213" s="352">
        <v>5193</v>
      </c>
      <c r="AI213" s="352">
        <v>6060</v>
      </c>
      <c r="AO213" s="352" t="s">
        <v>736</v>
      </c>
      <c r="AP213" s="352" t="s">
        <v>2236</v>
      </c>
      <c r="AQ213" s="352" t="s">
        <v>2265</v>
      </c>
      <c r="AT213" s="352">
        <v>0</v>
      </c>
      <c r="AV213" s="352">
        <v>1.1958411</v>
      </c>
      <c r="AX213" s="352" t="s">
        <v>3612</v>
      </c>
    </row>
    <row r="214" spans="1:50">
      <c r="A214" s="352" t="s">
        <v>2220</v>
      </c>
      <c r="B214" s="352" t="s">
        <v>3388</v>
      </c>
      <c r="C214" s="352">
        <v>51</v>
      </c>
      <c r="D214" s="352" t="s">
        <v>3610</v>
      </c>
      <c r="E214" s="352" t="s">
        <v>453</v>
      </c>
      <c r="F214" s="352">
        <v>0.56499999999999995</v>
      </c>
      <c r="J214" s="352">
        <v>6702</v>
      </c>
      <c r="K214" s="352">
        <v>-10.756</v>
      </c>
      <c r="O214" s="352">
        <v>190.96799999999999</v>
      </c>
      <c r="Q214" s="352">
        <v>187.982</v>
      </c>
      <c r="S214" s="352" t="s">
        <v>635</v>
      </c>
      <c r="T214" s="352">
        <v>89</v>
      </c>
      <c r="U214" s="352" t="s">
        <v>620</v>
      </c>
      <c r="V214" s="352" t="s">
        <v>3435</v>
      </c>
      <c r="X214" s="352" t="s">
        <v>3435</v>
      </c>
      <c r="Y214" s="352">
        <v>5</v>
      </c>
      <c r="Z214" s="352">
        <v>438.4</v>
      </c>
      <c r="AA214" s="352">
        <v>473.6</v>
      </c>
      <c r="AB214" s="352">
        <v>35.200000000000003</v>
      </c>
      <c r="AD214" s="352">
        <v>2.2029999999999998</v>
      </c>
      <c r="AE214" s="352">
        <v>0.78300000000000003</v>
      </c>
      <c r="AH214" s="352">
        <v>7850</v>
      </c>
      <c r="AI214" s="352">
        <v>9301</v>
      </c>
      <c r="AO214" s="352" t="s">
        <v>891</v>
      </c>
      <c r="AP214" s="352" t="s">
        <v>1427</v>
      </c>
      <c r="AQ214" s="352" t="s">
        <v>1165</v>
      </c>
      <c r="AT214" s="352">
        <v>0</v>
      </c>
      <c r="AV214" s="352">
        <v>1.1719173000000001</v>
      </c>
      <c r="AX214" s="352" t="s">
        <v>3612</v>
      </c>
    </row>
    <row r="215" spans="1:50">
      <c r="A215" s="352" t="s">
        <v>2221</v>
      </c>
      <c r="B215" s="352" t="s">
        <v>3388</v>
      </c>
      <c r="C215" s="352">
        <v>51</v>
      </c>
      <c r="D215" s="352" t="s">
        <v>3610</v>
      </c>
      <c r="E215" s="352" t="s">
        <v>453</v>
      </c>
      <c r="F215" s="352">
        <v>0.56499999999999995</v>
      </c>
      <c r="J215" s="352">
        <v>6695</v>
      </c>
      <c r="K215" s="352">
        <v>-11.5</v>
      </c>
      <c r="O215" s="352">
        <v>191.17599999999999</v>
      </c>
      <c r="Q215" s="352">
        <v>188.18899999999999</v>
      </c>
      <c r="S215" s="352" t="s">
        <v>635</v>
      </c>
      <c r="T215" s="352">
        <v>89</v>
      </c>
      <c r="U215" s="352" t="s">
        <v>620</v>
      </c>
      <c r="V215" s="352" t="s">
        <v>3435</v>
      </c>
      <c r="X215" s="352" t="s">
        <v>3435</v>
      </c>
      <c r="Y215" s="352">
        <v>6</v>
      </c>
      <c r="Z215" s="352">
        <v>488.1</v>
      </c>
      <c r="AA215" s="352">
        <v>523.29999999999995</v>
      </c>
      <c r="AB215" s="352">
        <v>35.200000000000003</v>
      </c>
      <c r="AD215" s="352">
        <v>2.2040000000000002</v>
      </c>
      <c r="AE215" s="352">
        <v>0.78300000000000003</v>
      </c>
      <c r="AH215" s="352">
        <v>7839</v>
      </c>
      <c r="AI215" s="352">
        <v>9286</v>
      </c>
      <c r="AO215" s="352" t="s">
        <v>721</v>
      </c>
      <c r="AP215" s="352" t="s">
        <v>809</v>
      </c>
      <c r="AQ215" s="352" t="s">
        <v>3259</v>
      </c>
      <c r="AT215" s="352">
        <v>1</v>
      </c>
      <c r="AV215" s="352">
        <v>1.1710583000000001</v>
      </c>
      <c r="AX215" s="352" t="s">
        <v>3612</v>
      </c>
    </row>
    <row r="216" spans="1:50">
      <c r="A216" s="352" t="s">
        <v>2222</v>
      </c>
      <c r="B216" s="352" t="s">
        <v>3388</v>
      </c>
      <c r="C216" s="352">
        <v>52</v>
      </c>
      <c r="D216" s="352" t="s">
        <v>3610</v>
      </c>
      <c r="E216" s="352" t="s">
        <v>453</v>
      </c>
      <c r="F216" s="352">
        <v>0.56499999999999995</v>
      </c>
      <c r="L216" s="352">
        <v>24088</v>
      </c>
      <c r="M216" s="352">
        <v>9.6</v>
      </c>
      <c r="O216" s="352">
        <v>139.96199999999999</v>
      </c>
      <c r="R216" s="352">
        <v>133.28100000000001</v>
      </c>
      <c r="S216" s="352" t="s">
        <v>645</v>
      </c>
      <c r="T216" s="352">
        <v>0</v>
      </c>
      <c r="U216" s="352" t="s">
        <v>646</v>
      </c>
      <c r="V216" s="352" t="s">
        <v>3398</v>
      </c>
      <c r="X216" s="352" t="s">
        <v>3400</v>
      </c>
      <c r="Y216" s="352">
        <v>1</v>
      </c>
      <c r="Z216" s="352">
        <v>29.7</v>
      </c>
      <c r="AA216" s="352">
        <v>93.4</v>
      </c>
      <c r="AB216" s="352">
        <v>63.7</v>
      </c>
      <c r="AF216" s="352">
        <v>6.681</v>
      </c>
      <c r="AJ216" s="352">
        <v>4808</v>
      </c>
      <c r="AR216" s="352" t="s">
        <v>3420</v>
      </c>
      <c r="AS216" s="352" t="s">
        <v>3615</v>
      </c>
      <c r="AT216" s="352">
        <v>1</v>
      </c>
      <c r="AW216" s="352">
        <v>5.0126787999999998</v>
      </c>
      <c r="AX216" s="352" t="s">
        <v>3616</v>
      </c>
    </row>
    <row r="217" spans="1:50">
      <c r="A217" s="352" t="s">
        <v>2223</v>
      </c>
      <c r="B217" s="352" t="s">
        <v>3388</v>
      </c>
      <c r="C217" s="352">
        <v>52</v>
      </c>
      <c r="D217" s="352" t="s">
        <v>3610</v>
      </c>
      <c r="E217" s="352" t="s">
        <v>453</v>
      </c>
      <c r="F217" s="352">
        <v>0.56499999999999995</v>
      </c>
      <c r="G217" s="352" t="s">
        <v>764</v>
      </c>
      <c r="L217" s="352">
        <v>1373</v>
      </c>
      <c r="M217" s="352">
        <v>6.8159999999999998</v>
      </c>
      <c r="O217" s="352">
        <v>2.4380000000000002</v>
      </c>
      <c r="R217" s="352">
        <v>2.3220000000000001</v>
      </c>
      <c r="S217" s="352" t="s">
        <v>645</v>
      </c>
      <c r="T217" s="352">
        <v>0</v>
      </c>
      <c r="U217" s="352" t="s">
        <v>646</v>
      </c>
      <c r="V217" s="352" t="s">
        <v>3398</v>
      </c>
      <c r="X217" s="352" t="s">
        <v>3400</v>
      </c>
      <c r="Y217" s="352">
        <v>2</v>
      </c>
      <c r="Z217" s="352">
        <v>229.9</v>
      </c>
      <c r="AA217" s="352">
        <v>256.2</v>
      </c>
      <c r="AB217" s="352">
        <v>26.3</v>
      </c>
      <c r="AF217" s="352">
        <v>0.11600000000000001</v>
      </c>
      <c r="AJ217" s="352">
        <v>276</v>
      </c>
      <c r="AR217" s="352" t="s">
        <v>1074</v>
      </c>
      <c r="AS217" s="352" t="s">
        <v>3617</v>
      </c>
      <c r="AT217" s="352">
        <v>0</v>
      </c>
      <c r="AW217" s="352">
        <v>4.9999994000000001</v>
      </c>
      <c r="AX217" s="352" t="s">
        <v>3616</v>
      </c>
    </row>
    <row r="218" spans="1:50">
      <c r="A218" s="352" t="s">
        <v>2227</v>
      </c>
      <c r="B218" s="352" t="s">
        <v>3388</v>
      </c>
      <c r="C218" s="352">
        <v>52</v>
      </c>
      <c r="D218" s="352" t="s">
        <v>3610</v>
      </c>
      <c r="E218" s="352" t="s">
        <v>453</v>
      </c>
      <c r="F218" s="352">
        <v>0.56499999999999995</v>
      </c>
      <c r="L218" s="352">
        <v>24001</v>
      </c>
      <c r="M218" s="352">
        <v>9.89</v>
      </c>
      <c r="O218" s="352">
        <v>137.15199999999999</v>
      </c>
      <c r="R218" s="352">
        <v>130.60400000000001</v>
      </c>
      <c r="S218" s="352" t="s">
        <v>645</v>
      </c>
      <c r="T218" s="352">
        <v>0</v>
      </c>
      <c r="U218" s="352" t="s">
        <v>646</v>
      </c>
      <c r="V218" s="352" t="s">
        <v>3398</v>
      </c>
      <c r="X218" s="352" t="s">
        <v>3400</v>
      </c>
      <c r="Y218" s="352">
        <v>3</v>
      </c>
      <c r="Z218" s="352">
        <v>413</v>
      </c>
      <c r="AA218" s="352">
        <v>473.6</v>
      </c>
      <c r="AB218" s="352">
        <v>60.6</v>
      </c>
      <c r="AF218" s="352">
        <v>6.548</v>
      </c>
      <c r="AJ218" s="352">
        <v>4790</v>
      </c>
      <c r="AR218" s="352" t="s">
        <v>1851</v>
      </c>
      <c r="AS218" s="352" t="s">
        <v>3618</v>
      </c>
      <c r="AT218" s="352">
        <v>0</v>
      </c>
      <c r="AW218" s="352">
        <v>5.0139987000000001</v>
      </c>
      <c r="AX218" s="352" t="s">
        <v>3616</v>
      </c>
    </row>
    <row r="219" spans="1:50">
      <c r="A219" s="352" t="s">
        <v>2228</v>
      </c>
      <c r="B219" s="352" t="s">
        <v>3388</v>
      </c>
      <c r="C219" s="352">
        <v>53</v>
      </c>
      <c r="D219" s="352" t="s">
        <v>3619</v>
      </c>
      <c r="E219" s="352" t="s">
        <v>454</v>
      </c>
      <c r="F219" s="352">
        <v>0.77700000000000002</v>
      </c>
      <c r="H219" s="352">
        <v>11105</v>
      </c>
      <c r="I219" s="352">
        <v>0.42699999999999999</v>
      </c>
      <c r="O219" s="352">
        <v>203.15899999999999</v>
      </c>
      <c r="P219" s="352">
        <v>201.64099999999999</v>
      </c>
      <c r="S219" s="352" t="s">
        <v>619</v>
      </c>
      <c r="T219" s="352">
        <v>0</v>
      </c>
      <c r="U219" s="352" t="s">
        <v>620</v>
      </c>
      <c r="V219" s="352" t="s">
        <v>3435</v>
      </c>
      <c r="X219" s="352" t="s">
        <v>3435</v>
      </c>
      <c r="Y219" s="352">
        <v>1</v>
      </c>
      <c r="Z219" s="352">
        <v>13.2</v>
      </c>
      <c r="AA219" s="352">
        <v>39</v>
      </c>
      <c r="AB219" s="352">
        <v>25.8</v>
      </c>
      <c r="AC219" s="352">
        <v>1.5169999999999999</v>
      </c>
      <c r="AG219" s="352">
        <v>7594</v>
      </c>
      <c r="AK219" s="352" t="s">
        <v>2103</v>
      </c>
      <c r="AL219" s="352" t="s">
        <v>707</v>
      </c>
      <c r="AM219" s="352" t="s">
        <v>3620</v>
      </c>
      <c r="AN219" s="352">
        <v>5321</v>
      </c>
      <c r="AT219" s="352">
        <v>0</v>
      </c>
      <c r="AU219" s="352">
        <v>0.68415320000000002</v>
      </c>
      <c r="AX219" s="352" t="s">
        <v>3621</v>
      </c>
    </row>
    <row r="220" spans="1:50">
      <c r="A220" s="352" t="s">
        <v>2229</v>
      </c>
      <c r="B220" s="352" t="s">
        <v>3388</v>
      </c>
      <c r="C220" s="352">
        <v>53</v>
      </c>
      <c r="D220" s="352" t="s">
        <v>3619</v>
      </c>
      <c r="E220" s="352" t="s">
        <v>454</v>
      </c>
      <c r="F220" s="352">
        <v>0.77700000000000002</v>
      </c>
      <c r="H220" s="352">
        <v>11110</v>
      </c>
      <c r="I220" s="352">
        <v>0</v>
      </c>
      <c r="O220" s="352">
        <v>203.96199999999999</v>
      </c>
      <c r="P220" s="352">
        <v>202.43899999999999</v>
      </c>
      <c r="S220" s="352" t="s">
        <v>619</v>
      </c>
      <c r="T220" s="352">
        <v>0</v>
      </c>
      <c r="U220" s="352" t="s">
        <v>620</v>
      </c>
      <c r="V220" s="352" t="s">
        <v>3435</v>
      </c>
      <c r="X220" s="352" t="s">
        <v>3435</v>
      </c>
      <c r="Y220" s="352">
        <v>2</v>
      </c>
      <c r="Z220" s="352">
        <v>53.5</v>
      </c>
      <c r="AA220" s="352">
        <v>78.599999999999994</v>
      </c>
      <c r="AB220" s="352">
        <v>25.2</v>
      </c>
      <c r="AC220" s="352">
        <v>1.5229999999999999</v>
      </c>
      <c r="AG220" s="352">
        <v>7595</v>
      </c>
      <c r="AK220" s="352" t="s">
        <v>2656</v>
      </c>
      <c r="AL220" s="352" t="s">
        <v>627</v>
      </c>
      <c r="AM220" s="352" t="s">
        <v>3622</v>
      </c>
      <c r="AN220" s="352">
        <v>5163</v>
      </c>
      <c r="AT220" s="352">
        <v>1</v>
      </c>
      <c r="AU220" s="352">
        <v>0.68386119999999995</v>
      </c>
      <c r="AX220" s="352" t="s">
        <v>3621</v>
      </c>
    </row>
    <row r="221" spans="1:50">
      <c r="A221" s="352" t="s">
        <v>2232</v>
      </c>
      <c r="B221" s="352" t="s">
        <v>3388</v>
      </c>
      <c r="C221" s="352">
        <v>53</v>
      </c>
      <c r="D221" s="352" t="s">
        <v>3619</v>
      </c>
      <c r="E221" s="352" t="s">
        <v>454</v>
      </c>
      <c r="F221" s="352">
        <v>0.77700000000000002</v>
      </c>
      <c r="G221" s="352" t="s">
        <v>630</v>
      </c>
      <c r="H221" s="352">
        <v>2359</v>
      </c>
      <c r="I221" s="352">
        <v>10.670999999999999</v>
      </c>
      <c r="N221" s="352">
        <v>10.4250568</v>
      </c>
      <c r="O221" s="352">
        <v>47.439</v>
      </c>
      <c r="P221" s="352">
        <v>47.081000000000003</v>
      </c>
      <c r="S221" s="352" t="s">
        <v>619</v>
      </c>
      <c r="T221" s="352">
        <v>0</v>
      </c>
      <c r="U221" s="352" t="s">
        <v>620</v>
      </c>
      <c r="V221" s="352" t="s">
        <v>3435</v>
      </c>
      <c r="X221" s="352" t="s">
        <v>3435</v>
      </c>
      <c r="Y221" s="352">
        <v>3</v>
      </c>
      <c r="Z221" s="352">
        <v>82.4</v>
      </c>
      <c r="AA221" s="352">
        <v>145.30000000000001</v>
      </c>
      <c r="AB221" s="352">
        <v>62.9</v>
      </c>
      <c r="AC221" s="352">
        <v>0.35799999999999998</v>
      </c>
      <c r="AG221" s="352">
        <v>1631</v>
      </c>
      <c r="AK221" s="352" t="s">
        <v>2294</v>
      </c>
      <c r="AL221" s="352" t="s">
        <v>663</v>
      </c>
      <c r="AM221" s="352" t="s">
        <v>3623</v>
      </c>
      <c r="AN221" s="352">
        <v>17163</v>
      </c>
      <c r="AT221" s="352">
        <v>0</v>
      </c>
      <c r="AU221" s="352">
        <v>0.69115859999999996</v>
      </c>
      <c r="AX221" s="352" t="s">
        <v>3621</v>
      </c>
    </row>
    <row r="222" spans="1:50">
      <c r="A222" s="352" t="s">
        <v>2234</v>
      </c>
      <c r="B222" s="352" t="s">
        <v>3388</v>
      </c>
      <c r="C222" s="352">
        <v>53</v>
      </c>
      <c r="D222" s="352" t="s">
        <v>3619</v>
      </c>
      <c r="E222" s="352" t="s">
        <v>454</v>
      </c>
      <c r="F222" s="352">
        <v>0.77700000000000002</v>
      </c>
      <c r="G222" s="352" t="s">
        <v>634</v>
      </c>
      <c r="J222" s="352">
        <v>6554</v>
      </c>
      <c r="K222" s="352">
        <v>12.598000000000001</v>
      </c>
      <c r="N222" s="352">
        <v>76.429260099999993</v>
      </c>
      <c r="O222" s="352">
        <v>185.654</v>
      </c>
      <c r="Q222" s="352">
        <v>182.696</v>
      </c>
      <c r="S222" s="352" t="s">
        <v>635</v>
      </c>
      <c r="T222" s="352">
        <v>89</v>
      </c>
      <c r="U222" s="352" t="s">
        <v>620</v>
      </c>
      <c r="V222" s="352" t="s">
        <v>3435</v>
      </c>
      <c r="X222" s="352" t="s">
        <v>3435</v>
      </c>
      <c r="Y222" s="352">
        <v>4</v>
      </c>
      <c r="Z222" s="352">
        <v>200</v>
      </c>
      <c r="AA222" s="352">
        <v>292.5</v>
      </c>
      <c r="AB222" s="352">
        <v>92.5</v>
      </c>
      <c r="AD222" s="352">
        <v>2.1890000000000001</v>
      </c>
      <c r="AE222" s="352">
        <v>0.77</v>
      </c>
      <c r="AH222" s="352">
        <v>7946</v>
      </c>
      <c r="AI222" s="352">
        <v>9218</v>
      </c>
      <c r="AO222" s="352" t="s">
        <v>869</v>
      </c>
      <c r="AP222" s="352" t="s">
        <v>1131</v>
      </c>
      <c r="AQ222" s="352" t="s">
        <v>3624</v>
      </c>
      <c r="AT222" s="352">
        <v>0</v>
      </c>
      <c r="AV222" s="352">
        <v>1.1979763000000001</v>
      </c>
      <c r="AX222" s="352" t="s">
        <v>3621</v>
      </c>
    </row>
    <row r="223" spans="1:50">
      <c r="A223" s="352" t="s">
        <v>2235</v>
      </c>
      <c r="B223" s="352" t="s">
        <v>3388</v>
      </c>
      <c r="C223" s="352">
        <v>53</v>
      </c>
      <c r="D223" s="352" t="s">
        <v>3619</v>
      </c>
      <c r="E223" s="352" t="s">
        <v>454</v>
      </c>
      <c r="F223" s="352">
        <v>0.77700000000000002</v>
      </c>
      <c r="J223" s="352">
        <v>6719</v>
      </c>
      <c r="K223" s="352">
        <v>-10.879</v>
      </c>
      <c r="O223" s="352">
        <v>191.63399999999999</v>
      </c>
      <c r="Q223" s="352">
        <v>188.63900000000001</v>
      </c>
      <c r="S223" s="352" t="s">
        <v>635</v>
      </c>
      <c r="T223" s="352">
        <v>89</v>
      </c>
      <c r="U223" s="352" t="s">
        <v>620</v>
      </c>
      <c r="V223" s="352" t="s">
        <v>3435</v>
      </c>
      <c r="X223" s="352" t="s">
        <v>3435</v>
      </c>
      <c r="Y223" s="352">
        <v>5</v>
      </c>
      <c r="Z223" s="352">
        <v>438.4</v>
      </c>
      <c r="AA223" s="352">
        <v>473.6</v>
      </c>
      <c r="AB223" s="352">
        <v>35.200000000000003</v>
      </c>
      <c r="AD223" s="352">
        <v>2.21</v>
      </c>
      <c r="AE223" s="352">
        <v>0.78600000000000003</v>
      </c>
      <c r="AH223" s="352">
        <v>7869</v>
      </c>
      <c r="AI223" s="352">
        <v>9325</v>
      </c>
      <c r="AO223" s="352" t="s">
        <v>736</v>
      </c>
      <c r="AP223" s="352" t="s">
        <v>809</v>
      </c>
      <c r="AQ223" s="352" t="s">
        <v>1216</v>
      </c>
      <c r="AT223" s="352">
        <v>0</v>
      </c>
      <c r="AV223" s="352">
        <v>1.171586</v>
      </c>
      <c r="AX223" s="352" t="s">
        <v>3621</v>
      </c>
    </row>
    <row r="224" spans="1:50">
      <c r="A224" s="352" t="s">
        <v>2237</v>
      </c>
      <c r="B224" s="352" t="s">
        <v>3388</v>
      </c>
      <c r="C224" s="352">
        <v>53</v>
      </c>
      <c r="D224" s="352" t="s">
        <v>3619</v>
      </c>
      <c r="E224" s="352" t="s">
        <v>454</v>
      </c>
      <c r="F224" s="352">
        <v>0.77700000000000002</v>
      </c>
      <c r="J224" s="352">
        <v>6717</v>
      </c>
      <c r="K224" s="352">
        <v>-11.5</v>
      </c>
      <c r="O224" s="352">
        <v>192.12899999999999</v>
      </c>
      <c r="Q224" s="352">
        <v>189.12799999999999</v>
      </c>
      <c r="S224" s="352" t="s">
        <v>635</v>
      </c>
      <c r="T224" s="352">
        <v>89</v>
      </c>
      <c r="U224" s="352" t="s">
        <v>620</v>
      </c>
      <c r="V224" s="352" t="s">
        <v>3435</v>
      </c>
      <c r="X224" s="352" t="s">
        <v>3435</v>
      </c>
      <c r="Y224" s="352">
        <v>6</v>
      </c>
      <c r="Z224" s="352">
        <v>488.1</v>
      </c>
      <c r="AA224" s="352">
        <v>523.29999999999995</v>
      </c>
      <c r="AB224" s="352">
        <v>35.200000000000003</v>
      </c>
      <c r="AD224" s="352">
        <v>2.214</v>
      </c>
      <c r="AE224" s="352">
        <v>0.78700000000000003</v>
      </c>
      <c r="AH224" s="352">
        <v>7862</v>
      </c>
      <c r="AI224" s="352">
        <v>9314</v>
      </c>
      <c r="AO224" s="352" t="s">
        <v>639</v>
      </c>
      <c r="AP224" s="352" t="s">
        <v>2236</v>
      </c>
      <c r="AQ224" s="352" t="s">
        <v>1126</v>
      </c>
      <c r="AT224" s="352">
        <v>1</v>
      </c>
      <c r="AV224" s="352">
        <v>1.1708679</v>
      </c>
      <c r="AX224" s="352" t="s">
        <v>3621</v>
      </c>
    </row>
    <row r="225" spans="1:50">
      <c r="A225" s="352" t="s">
        <v>2238</v>
      </c>
      <c r="B225" s="352" t="s">
        <v>3388</v>
      </c>
      <c r="C225" s="352">
        <v>54</v>
      </c>
      <c r="D225" s="352" t="s">
        <v>3619</v>
      </c>
      <c r="E225" s="352" t="s">
        <v>454</v>
      </c>
      <c r="F225" s="352">
        <v>0.77700000000000002</v>
      </c>
      <c r="L225" s="352">
        <v>24212</v>
      </c>
      <c r="M225" s="352">
        <v>9.6</v>
      </c>
      <c r="O225" s="352">
        <v>140.58500000000001</v>
      </c>
      <c r="R225" s="352">
        <v>133.87100000000001</v>
      </c>
      <c r="S225" s="352" t="s">
        <v>645</v>
      </c>
      <c r="T225" s="352">
        <v>0</v>
      </c>
      <c r="U225" s="352" t="s">
        <v>646</v>
      </c>
      <c r="V225" s="352" t="s">
        <v>3443</v>
      </c>
      <c r="X225" s="352" t="s">
        <v>3444</v>
      </c>
      <c r="Y225" s="352">
        <v>1</v>
      </c>
      <c r="Z225" s="352">
        <v>29.7</v>
      </c>
      <c r="AA225" s="352">
        <v>93.4</v>
      </c>
      <c r="AB225" s="352">
        <v>63.7</v>
      </c>
      <c r="AF225" s="352">
        <v>6.7140000000000004</v>
      </c>
      <c r="AJ225" s="352">
        <v>4831</v>
      </c>
      <c r="AR225" s="352" t="s">
        <v>851</v>
      </c>
      <c r="AS225" s="352" t="s">
        <v>3625</v>
      </c>
      <c r="AT225" s="352">
        <v>1</v>
      </c>
      <c r="AW225" s="352">
        <v>5.0151725000000003</v>
      </c>
      <c r="AX225" s="352" t="s">
        <v>3626</v>
      </c>
    </row>
    <row r="226" spans="1:50">
      <c r="A226" s="352" t="s">
        <v>2240</v>
      </c>
      <c r="B226" s="352" t="s">
        <v>3388</v>
      </c>
      <c r="C226" s="352">
        <v>54</v>
      </c>
      <c r="D226" s="352" t="s">
        <v>3619</v>
      </c>
      <c r="E226" s="352" t="s">
        <v>454</v>
      </c>
      <c r="F226" s="352">
        <v>0.77700000000000002</v>
      </c>
      <c r="G226" s="352" t="s">
        <v>764</v>
      </c>
      <c r="L226" s="352">
        <v>6485</v>
      </c>
      <c r="M226" s="352">
        <v>3.008</v>
      </c>
      <c r="O226" s="352">
        <v>10.673</v>
      </c>
      <c r="R226" s="352">
        <v>10.166</v>
      </c>
      <c r="S226" s="352" t="s">
        <v>645</v>
      </c>
      <c r="T226" s="352">
        <v>0</v>
      </c>
      <c r="U226" s="352" t="s">
        <v>646</v>
      </c>
      <c r="V226" s="352" t="s">
        <v>3443</v>
      </c>
      <c r="X226" s="352" t="s">
        <v>3444</v>
      </c>
      <c r="Y226" s="352">
        <v>2</v>
      </c>
      <c r="Z226" s="352">
        <v>229.5</v>
      </c>
      <c r="AA226" s="352">
        <v>263.5</v>
      </c>
      <c r="AB226" s="352">
        <v>34.1</v>
      </c>
      <c r="AF226" s="352">
        <v>0.50700000000000001</v>
      </c>
      <c r="AJ226" s="352">
        <v>1308</v>
      </c>
      <c r="AR226" s="352" t="s">
        <v>1074</v>
      </c>
      <c r="AS226" s="352" t="s">
        <v>3226</v>
      </c>
      <c r="AT226" s="352">
        <v>0</v>
      </c>
      <c r="AW226" s="352">
        <v>4.9851314999999996</v>
      </c>
      <c r="AX226" s="352" t="s">
        <v>3626</v>
      </c>
    </row>
    <row r="227" spans="1:50">
      <c r="A227" s="352" t="s">
        <v>2243</v>
      </c>
      <c r="B227" s="352" t="s">
        <v>3388</v>
      </c>
      <c r="C227" s="352">
        <v>54</v>
      </c>
      <c r="D227" s="352" t="s">
        <v>3619</v>
      </c>
      <c r="E227" s="352" t="s">
        <v>454</v>
      </c>
      <c r="F227" s="352">
        <v>0.77700000000000002</v>
      </c>
      <c r="L227" s="352">
        <v>24000</v>
      </c>
      <c r="M227" s="352">
        <v>9.8539999999999992</v>
      </c>
      <c r="O227" s="352">
        <v>137.35300000000001</v>
      </c>
      <c r="R227" s="352">
        <v>130.792</v>
      </c>
      <c r="S227" s="352" t="s">
        <v>645</v>
      </c>
      <c r="T227" s="352">
        <v>0</v>
      </c>
      <c r="U227" s="352" t="s">
        <v>646</v>
      </c>
      <c r="V227" s="352" t="s">
        <v>3443</v>
      </c>
      <c r="X227" s="352" t="s">
        <v>3444</v>
      </c>
      <c r="Y227" s="352">
        <v>3</v>
      </c>
      <c r="Z227" s="352">
        <v>413</v>
      </c>
      <c r="AA227" s="352">
        <v>473.8</v>
      </c>
      <c r="AB227" s="352">
        <v>60.8</v>
      </c>
      <c r="AF227" s="352">
        <v>6.5609999999999999</v>
      </c>
      <c r="AJ227" s="352">
        <v>4787</v>
      </c>
      <c r="AR227" s="352" t="s">
        <v>627</v>
      </c>
      <c r="AS227" s="352" t="s">
        <v>3627</v>
      </c>
      <c r="AT227" s="352">
        <v>0</v>
      </c>
      <c r="AW227" s="352">
        <v>5.0163298999999997</v>
      </c>
      <c r="AX227" s="352" t="s">
        <v>3626</v>
      </c>
    </row>
    <row r="228" spans="1:50">
      <c r="A228" s="352" t="s">
        <v>2245</v>
      </c>
      <c r="B228" s="352" t="s">
        <v>3388</v>
      </c>
      <c r="C228" s="352">
        <v>55</v>
      </c>
      <c r="D228" s="352" t="s">
        <v>3628</v>
      </c>
      <c r="E228" s="352" t="s">
        <v>455</v>
      </c>
      <c r="F228" s="352">
        <v>0.76</v>
      </c>
      <c r="H228" s="352">
        <v>11092</v>
      </c>
      <c r="I228" s="352">
        <v>0.435</v>
      </c>
      <c r="O228" s="352">
        <v>202.87200000000001</v>
      </c>
      <c r="P228" s="352">
        <v>201.357</v>
      </c>
      <c r="S228" s="352" t="s">
        <v>619</v>
      </c>
      <c r="T228" s="352">
        <v>0</v>
      </c>
      <c r="U228" s="352" t="s">
        <v>620</v>
      </c>
      <c r="V228" s="352" t="s">
        <v>3435</v>
      </c>
      <c r="X228" s="352" t="s">
        <v>3435</v>
      </c>
      <c r="Y228" s="352">
        <v>1</v>
      </c>
      <c r="Z228" s="352">
        <v>13.2</v>
      </c>
      <c r="AA228" s="352">
        <v>39</v>
      </c>
      <c r="AB228" s="352">
        <v>25.8</v>
      </c>
      <c r="AC228" s="352">
        <v>1.5149999999999999</v>
      </c>
      <c r="AG228" s="352">
        <v>7586</v>
      </c>
      <c r="AK228" s="352" t="s">
        <v>2103</v>
      </c>
      <c r="AL228" s="352" t="s">
        <v>707</v>
      </c>
      <c r="AM228" s="352" t="s">
        <v>3629</v>
      </c>
      <c r="AN228" s="352">
        <v>5341</v>
      </c>
      <c r="AT228" s="352">
        <v>0</v>
      </c>
      <c r="AU228" s="352">
        <v>0.6841682</v>
      </c>
      <c r="AX228" s="352" t="s">
        <v>3630</v>
      </c>
    </row>
    <row r="229" spans="1:50">
      <c r="A229" s="352" t="s">
        <v>2247</v>
      </c>
      <c r="B229" s="352" t="s">
        <v>3388</v>
      </c>
      <c r="C229" s="352">
        <v>55</v>
      </c>
      <c r="D229" s="352" t="s">
        <v>3628</v>
      </c>
      <c r="E229" s="352" t="s">
        <v>455</v>
      </c>
      <c r="F229" s="352">
        <v>0.76</v>
      </c>
      <c r="H229" s="352">
        <v>11117</v>
      </c>
      <c r="I229" s="352">
        <v>0</v>
      </c>
      <c r="O229" s="352">
        <v>203.886</v>
      </c>
      <c r="P229" s="352">
        <v>202.364</v>
      </c>
      <c r="S229" s="352" t="s">
        <v>619</v>
      </c>
      <c r="T229" s="352">
        <v>0</v>
      </c>
      <c r="U229" s="352" t="s">
        <v>620</v>
      </c>
      <c r="V229" s="352" t="s">
        <v>3435</v>
      </c>
      <c r="X229" s="352" t="s">
        <v>3435</v>
      </c>
      <c r="Y229" s="352">
        <v>2</v>
      </c>
      <c r="Z229" s="352">
        <v>53.5</v>
      </c>
      <c r="AA229" s="352">
        <v>78.599999999999994</v>
      </c>
      <c r="AB229" s="352">
        <v>25.2</v>
      </c>
      <c r="AC229" s="352">
        <v>1.522</v>
      </c>
      <c r="AG229" s="352">
        <v>7599</v>
      </c>
      <c r="AK229" s="352" t="s">
        <v>2656</v>
      </c>
      <c r="AL229" s="352" t="s">
        <v>928</v>
      </c>
      <c r="AM229" s="352" t="s">
        <v>3631</v>
      </c>
      <c r="AN229" s="352">
        <v>5192</v>
      </c>
      <c r="AT229" s="352">
        <v>1</v>
      </c>
      <c r="AU229" s="352">
        <v>0.68387100000000001</v>
      </c>
      <c r="AX229" s="352" t="s">
        <v>3630</v>
      </c>
    </row>
    <row r="230" spans="1:50">
      <c r="A230" s="352" t="s">
        <v>2250</v>
      </c>
      <c r="B230" s="352" t="s">
        <v>3388</v>
      </c>
      <c r="C230" s="352">
        <v>55</v>
      </c>
      <c r="D230" s="352" t="s">
        <v>3628</v>
      </c>
      <c r="E230" s="352" t="s">
        <v>455</v>
      </c>
      <c r="F230" s="352">
        <v>0.76</v>
      </c>
      <c r="G230" s="352" t="s">
        <v>630</v>
      </c>
      <c r="H230" s="352">
        <v>1397</v>
      </c>
      <c r="I230" s="352">
        <v>13.055999999999999</v>
      </c>
      <c r="N230" s="352">
        <v>6.2844894</v>
      </c>
      <c r="O230" s="352">
        <v>27.972000000000001</v>
      </c>
      <c r="P230" s="352">
        <v>27.76</v>
      </c>
      <c r="S230" s="352" t="s">
        <v>619</v>
      </c>
      <c r="T230" s="352">
        <v>0</v>
      </c>
      <c r="U230" s="352" t="s">
        <v>620</v>
      </c>
      <c r="V230" s="352" t="s">
        <v>3435</v>
      </c>
      <c r="X230" s="352" t="s">
        <v>3435</v>
      </c>
      <c r="Y230" s="352">
        <v>3</v>
      </c>
      <c r="Z230" s="352">
        <v>83</v>
      </c>
      <c r="AA230" s="352">
        <v>142.19999999999999</v>
      </c>
      <c r="AB230" s="352">
        <v>59.1</v>
      </c>
      <c r="AC230" s="352">
        <v>0.21199999999999999</v>
      </c>
      <c r="AG230" s="352">
        <v>969</v>
      </c>
      <c r="AK230" s="352" t="s">
        <v>2294</v>
      </c>
      <c r="AL230" s="352" t="s">
        <v>663</v>
      </c>
      <c r="AM230" s="352" t="s">
        <v>3632</v>
      </c>
      <c r="AN230" s="352">
        <v>10041</v>
      </c>
      <c r="AT230" s="352">
        <v>0</v>
      </c>
      <c r="AU230" s="352">
        <v>0.69279970000000002</v>
      </c>
      <c r="AX230" s="352" t="s">
        <v>3630</v>
      </c>
    </row>
    <row r="231" spans="1:50">
      <c r="A231" s="352" t="s">
        <v>2252</v>
      </c>
      <c r="B231" s="352" t="s">
        <v>3388</v>
      </c>
      <c r="C231" s="352">
        <v>55</v>
      </c>
      <c r="D231" s="352" t="s">
        <v>3628</v>
      </c>
      <c r="E231" s="352" t="s">
        <v>455</v>
      </c>
      <c r="F231" s="352">
        <v>0.76</v>
      </c>
      <c r="G231" s="352" t="s">
        <v>634</v>
      </c>
      <c r="J231" s="352">
        <v>3202</v>
      </c>
      <c r="K231" s="352">
        <v>6.4660000000000002</v>
      </c>
      <c r="N231" s="352">
        <v>35.368440499999998</v>
      </c>
      <c r="O231" s="352">
        <v>84.034000000000006</v>
      </c>
      <c r="Q231" s="352">
        <v>82.7</v>
      </c>
      <c r="S231" s="352" t="s">
        <v>635</v>
      </c>
      <c r="T231" s="352">
        <v>89</v>
      </c>
      <c r="U231" s="352" t="s">
        <v>620</v>
      </c>
      <c r="V231" s="352" t="s">
        <v>3435</v>
      </c>
      <c r="X231" s="352" t="s">
        <v>3435</v>
      </c>
      <c r="Y231" s="352">
        <v>4</v>
      </c>
      <c r="Z231" s="352">
        <v>201.3</v>
      </c>
      <c r="AA231" s="352">
        <v>283.10000000000002</v>
      </c>
      <c r="AB231" s="352">
        <v>81.8</v>
      </c>
      <c r="AD231" s="352">
        <v>0.98499999999999999</v>
      </c>
      <c r="AE231" s="352">
        <v>0.34899999999999998</v>
      </c>
      <c r="AH231" s="352">
        <v>3838</v>
      </c>
      <c r="AI231" s="352">
        <v>4508</v>
      </c>
      <c r="AO231" s="352" t="s">
        <v>721</v>
      </c>
      <c r="AP231" s="352" t="s">
        <v>829</v>
      </c>
      <c r="AQ231" s="352" t="s">
        <v>3234</v>
      </c>
      <c r="AT231" s="352">
        <v>0</v>
      </c>
      <c r="AV231" s="352">
        <v>1.1915157999999999</v>
      </c>
      <c r="AX231" s="352" t="s">
        <v>3630</v>
      </c>
    </row>
    <row r="232" spans="1:50">
      <c r="A232" s="352" t="s">
        <v>2253</v>
      </c>
      <c r="B232" s="352" t="s">
        <v>3388</v>
      </c>
      <c r="C232" s="352">
        <v>55</v>
      </c>
      <c r="D232" s="352" t="s">
        <v>3628</v>
      </c>
      <c r="E232" s="352" t="s">
        <v>455</v>
      </c>
      <c r="F232" s="352">
        <v>0.76</v>
      </c>
      <c r="J232" s="352">
        <v>6708</v>
      </c>
      <c r="K232" s="352">
        <v>-10.724</v>
      </c>
      <c r="O232" s="352">
        <v>191.29599999999999</v>
      </c>
      <c r="Q232" s="352">
        <v>188.304</v>
      </c>
      <c r="S232" s="352" t="s">
        <v>635</v>
      </c>
      <c r="T232" s="352">
        <v>89</v>
      </c>
      <c r="U232" s="352" t="s">
        <v>620</v>
      </c>
      <c r="V232" s="352" t="s">
        <v>3435</v>
      </c>
      <c r="X232" s="352" t="s">
        <v>3435</v>
      </c>
      <c r="Y232" s="352">
        <v>5</v>
      </c>
      <c r="Z232" s="352">
        <v>438.4</v>
      </c>
      <c r="AA232" s="352">
        <v>473.6</v>
      </c>
      <c r="AB232" s="352">
        <v>35.200000000000003</v>
      </c>
      <c r="AD232" s="352">
        <v>2.2069999999999999</v>
      </c>
      <c r="AE232" s="352">
        <v>0.78500000000000003</v>
      </c>
      <c r="AH232" s="352">
        <v>7857</v>
      </c>
      <c r="AI232" s="352">
        <v>9311</v>
      </c>
      <c r="AO232" s="352" t="s">
        <v>694</v>
      </c>
      <c r="AP232" s="352" t="s">
        <v>671</v>
      </c>
      <c r="AQ232" s="352" t="s">
        <v>1026</v>
      </c>
      <c r="AT232" s="352">
        <v>0</v>
      </c>
      <c r="AV232" s="352">
        <v>1.1720447000000001</v>
      </c>
      <c r="AX232" s="352" t="s">
        <v>3630</v>
      </c>
    </row>
    <row r="233" spans="1:50">
      <c r="A233" s="352" t="s">
        <v>2255</v>
      </c>
      <c r="B233" s="352" t="s">
        <v>3388</v>
      </c>
      <c r="C233" s="352">
        <v>55</v>
      </c>
      <c r="D233" s="352" t="s">
        <v>3628</v>
      </c>
      <c r="E233" s="352" t="s">
        <v>455</v>
      </c>
      <c r="F233" s="352">
        <v>0.76</v>
      </c>
      <c r="J233" s="352">
        <v>6711</v>
      </c>
      <c r="K233" s="352">
        <v>-11.5</v>
      </c>
      <c r="O233" s="352">
        <v>191.827</v>
      </c>
      <c r="Q233" s="352">
        <v>188.82900000000001</v>
      </c>
      <c r="S233" s="352" t="s">
        <v>635</v>
      </c>
      <c r="T233" s="352">
        <v>89</v>
      </c>
      <c r="U233" s="352" t="s">
        <v>620</v>
      </c>
      <c r="V233" s="352" t="s">
        <v>3435</v>
      </c>
      <c r="X233" s="352" t="s">
        <v>3435</v>
      </c>
      <c r="Y233" s="352">
        <v>6</v>
      </c>
      <c r="Z233" s="352">
        <v>488.1</v>
      </c>
      <c r="AA233" s="352">
        <v>523.29999999999995</v>
      </c>
      <c r="AB233" s="352">
        <v>35.200000000000003</v>
      </c>
      <c r="AD233" s="352">
        <v>2.2109999999999999</v>
      </c>
      <c r="AE233" s="352">
        <v>0.78600000000000003</v>
      </c>
      <c r="AH233" s="352">
        <v>7858</v>
      </c>
      <c r="AI233" s="352">
        <v>9310</v>
      </c>
      <c r="AO233" s="352" t="s">
        <v>832</v>
      </c>
      <c r="AP233" s="352" t="s">
        <v>1133</v>
      </c>
      <c r="AQ233" s="352" t="s">
        <v>1622</v>
      </c>
      <c r="AT233" s="352">
        <v>1</v>
      </c>
      <c r="AV233" s="352">
        <v>1.1711494</v>
      </c>
      <c r="AX233" s="352" t="s">
        <v>3630</v>
      </c>
    </row>
    <row r="234" spans="1:50">
      <c r="A234" s="352" t="s">
        <v>2257</v>
      </c>
      <c r="B234" s="352" t="s">
        <v>3388</v>
      </c>
      <c r="C234" s="352">
        <v>56</v>
      </c>
      <c r="D234" s="352" t="s">
        <v>3628</v>
      </c>
      <c r="E234" s="352" t="s">
        <v>455</v>
      </c>
      <c r="F234" s="352">
        <v>0.76</v>
      </c>
      <c r="L234" s="352">
        <v>24226</v>
      </c>
      <c r="M234" s="352">
        <v>9.6</v>
      </c>
      <c r="O234" s="352">
        <v>140.53299999999999</v>
      </c>
      <c r="R234" s="352">
        <v>133.81899999999999</v>
      </c>
      <c r="S234" s="352" t="s">
        <v>645</v>
      </c>
      <c r="T234" s="352">
        <v>0</v>
      </c>
      <c r="U234" s="352" t="s">
        <v>646</v>
      </c>
      <c r="V234" s="352" t="s">
        <v>3495</v>
      </c>
      <c r="X234" s="352" t="s">
        <v>3496</v>
      </c>
      <c r="Y234" s="352">
        <v>1</v>
      </c>
      <c r="Z234" s="352">
        <v>29.7</v>
      </c>
      <c r="AA234" s="352">
        <v>93.6</v>
      </c>
      <c r="AB234" s="352">
        <v>64</v>
      </c>
      <c r="AF234" s="352">
        <v>6.7140000000000004</v>
      </c>
      <c r="AJ234" s="352">
        <v>4831</v>
      </c>
      <c r="AR234" s="352" t="s">
        <v>1086</v>
      </c>
      <c r="AS234" s="352" t="s">
        <v>3633</v>
      </c>
      <c r="AT234" s="352">
        <v>1</v>
      </c>
      <c r="AW234" s="352">
        <v>5.0171535</v>
      </c>
      <c r="AX234" s="352" t="s">
        <v>3634</v>
      </c>
    </row>
    <row r="235" spans="1:50">
      <c r="A235" s="352" t="s">
        <v>2259</v>
      </c>
      <c r="B235" s="352" t="s">
        <v>3388</v>
      </c>
      <c r="C235" s="352">
        <v>56</v>
      </c>
      <c r="D235" s="352" t="s">
        <v>3628</v>
      </c>
      <c r="E235" s="352" t="s">
        <v>455</v>
      </c>
      <c r="F235" s="352">
        <v>0.76</v>
      </c>
      <c r="G235" s="352" t="s">
        <v>764</v>
      </c>
      <c r="L235" s="352">
        <v>1161</v>
      </c>
      <c r="M235" s="352">
        <v>6.3769999999999998</v>
      </c>
      <c r="O235" s="352">
        <v>2.089</v>
      </c>
      <c r="R235" s="352">
        <v>1.9890000000000001</v>
      </c>
      <c r="S235" s="352" t="s">
        <v>645</v>
      </c>
      <c r="T235" s="352">
        <v>0</v>
      </c>
      <c r="U235" s="352" t="s">
        <v>646</v>
      </c>
      <c r="V235" s="352" t="s">
        <v>3495</v>
      </c>
      <c r="X235" s="352" t="s">
        <v>3496</v>
      </c>
      <c r="Y235" s="352">
        <v>2</v>
      </c>
      <c r="Z235" s="352">
        <v>233</v>
      </c>
      <c r="AA235" s="352">
        <v>258.7</v>
      </c>
      <c r="AB235" s="352">
        <v>25.7</v>
      </c>
      <c r="AF235" s="352">
        <v>0.1</v>
      </c>
      <c r="AJ235" s="352">
        <v>234</v>
      </c>
      <c r="AR235" s="352" t="s">
        <v>1213</v>
      </c>
      <c r="AS235" s="352" t="s">
        <v>3635</v>
      </c>
      <c r="AT235" s="352">
        <v>0</v>
      </c>
      <c r="AW235" s="352">
        <v>5.0024604999999998</v>
      </c>
      <c r="AX235" s="352" t="s">
        <v>3634</v>
      </c>
    </row>
    <row r="236" spans="1:50">
      <c r="A236" s="352" t="s">
        <v>2263</v>
      </c>
      <c r="B236" s="352" t="s">
        <v>3388</v>
      </c>
      <c r="C236" s="352">
        <v>56</v>
      </c>
      <c r="D236" s="352" t="s">
        <v>3628</v>
      </c>
      <c r="E236" s="352" t="s">
        <v>455</v>
      </c>
      <c r="F236" s="352">
        <v>0.76</v>
      </c>
      <c r="L236" s="352">
        <v>24044</v>
      </c>
      <c r="M236" s="352">
        <v>9.8699999999999992</v>
      </c>
      <c r="O236" s="352">
        <v>137.36000000000001</v>
      </c>
      <c r="R236" s="352">
        <v>130.79599999999999</v>
      </c>
      <c r="S236" s="352" t="s">
        <v>645</v>
      </c>
      <c r="T236" s="352">
        <v>0</v>
      </c>
      <c r="U236" s="352" t="s">
        <v>646</v>
      </c>
      <c r="V236" s="352" t="s">
        <v>3495</v>
      </c>
      <c r="X236" s="352" t="s">
        <v>3496</v>
      </c>
      <c r="Y236" s="352">
        <v>3</v>
      </c>
      <c r="Z236" s="352">
        <v>413</v>
      </c>
      <c r="AA236" s="352">
        <v>474</v>
      </c>
      <c r="AB236" s="352">
        <v>61</v>
      </c>
      <c r="AF236" s="352">
        <v>6.5640000000000001</v>
      </c>
      <c r="AJ236" s="352">
        <v>4794</v>
      </c>
      <c r="AR236" s="352" t="s">
        <v>1240</v>
      </c>
      <c r="AS236" s="352" t="s">
        <v>3636</v>
      </c>
      <c r="AT236" s="352">
        <v>0</v>
      </c>
      <c r="AW236" s="352">
        <v>5.0183856000000002</v>
      </c>
      <c r="AX236" s="352" t="s">
        <v>3634</v>
      </c>
    </row>
    <row r="237" spans="1:50">
      <c r="A237" s="352" t="s">
        <v>2264</v>
      </c>
      <c r="B237" s="352" t="s">
        <v>3388</v>
      </c>
      <c r="C237" s="352">
        <v>57</v>
      </c>
      <c r="D237" s="352" t="s">
        <v>3637</v>
      </c>
      <c r="E237" s="352" t="s">
        <v>456</v>
      </c>
      <c r="F237" s="352">
        <v>0.75700000000000001</v>
      </c>
      <c r="H237" s="352">
        <v>11103</v>
      </c>
      <c r="I237" s="352">
        <v>0.44700000000000001</v>
      </c>
      <c r="O237" s="352">
        <v>202.90799999999999</v>
      </c>
      <c r="P237" s="352">
        <v>201.393</v>
      </c>
      <c r="S237" s="352" t="s">
        <v>619</v>
      </c>
      <c r="T237" s="352">
        <v>0</v>
      </c>
      <c r="U237" s="352" t="s">
        <v>620</v>
      </c>
      <c r="V237" s="352" t="s">
        <v>3390</v>
      </c>
      <c r="X237" s="352" t="s">
        <v>3390</v>
      </c>
      <c r="Y237" s="352">
        <v>1</v>
      </c>
      <c r="Z237" s="352">
        <v>13.2</v>
      </c>
      <c r="AA237" s="352">
        <v>39</v>
      </c>
      <c r="AB237" s="352">
        <v>25.8</v>
      </c>
      <c r="AC237" s="352">
        <v>1.516</v>
      </c>
      <c r="AG237" s="352">
        <v>7594</v>
      </c>
      <c r="AK237" s="352" t="s">
        <v>1970</v>
      </c>
      <c r="AL237" s="352" t="s">
        <v>682</v>
      </c>
      <c r="AM237" s="352" t="s">
        <v>3638</v>
      </c>
      <c r="AN237" s="352">
        <v>5341</v>
      </c>
      <c r="AT237" s="352">
        <v>0</v>
      </c>
      <c r="AU237" s="352">
        <v>0.68423560000000005</v>
      </c>
      <c r="AX237" s="352" t="s">
        <v>3639</v>
      </c>
    </row>
    <row r="238" spans="1:50">
      <c r="A238" s="352" t="s">
        <v>2266</v>
      </c>
      <c r="B238" s="352" t="s">
        <v>3388</v>
      </c>
      <c r="C238" s="352">
        <v>57</v>
      </c>
      <c r="D238" s="352" t="s">
        <v>3637</v>
      </c>
      <c r="E238" s="352" t="s">
        <v>456</v>
      </c>
      <c r="F238" s="352">
        <v>0.75700000000000001</v>
      </c>
      <c r="H238" s="352">
        <v>11116</v>
      </c>
      <c r="I238" s="352">
        <v>0</v>
      </c>
      <c r="O238" s="352">
        <v>203.905</v>
      </c>
      <c r="P238" s="352">
        <v>202.38200000000001</v>
      </c>
      <c r="S238" s="352" t="s">
        <v>619</v>
      </c>
      <c r="T238" s="352">
        <v>0</v>
      </c>
      <c r="U238" s="352" t="s">
        <v>620</v>
      </c>
      <c r="V238" s="352" t="s">
        <v>3390</v>
      </c>
      <c r="X238" s="352" t="s">
        <v>3390</v>
      </c>
      <c r="Y238" s="352">
        <v>2</v>
      </c>
      <c r="Z238" s="352">
        <v>53.5</v>
      </c>
      <c r="AA238" s="352">
        <v>78.599999999999994</v>
      </c>
      <c r="AB238" s="352">
        <v>25.2</v>
      </c>
      <c r="AC238" s="352">
        <v>1.5229999999999999</v>
      </c>
      <c r="AG238" s="352">
        <v>7599</v>
      </c>
      <c r="AK238" s="352" t="s">
        <v>1211</v>
      </c>
      <c r="AL238" s="352" t="s">
        <v>842</v>
      </c>
      <c r="AM238" s="352" t="s">
        <v>3640</v>
      </c>
      <c r="AN238" s="352">
        <v>5185</v>
      </c>
      <c r="AT238" s="352">
        <v>1</v>
      </c>
      <c r="AU238" s="352">
        <v>0.68392989999999998</v>
      </c>
      <c r="AX238" s="352" t="s">
        <v>3639</v>
      </c>
    </row>
    <row r="239" spans="1:50">
      <c r="A239" s="352" t="s">
        <v>2269</v>
      </c>
      <c r="B239" s="352" t="s">
        <v>3388</v>
      </c>
      <c r="C239" s="352">
        <v>57</v>
      </c>
      <c r="D239" s="352" t="s">
        <v>3637</v>
      </c>
      <c r="E239" s="352" t="s">
        <v>456</v>
      </c>
      <c r="F239" s="352">
        <v>0.75700000000000001</v>
      </c>
      <c r="G239" s="352" t="s">
        <v>630</v>
      </c>
      <c r="H239" s="352">
        <v>850</v>
      </c>
      <c r="I239" s="352">
        <v>11.438000000000001</v>
      </c>
      <c r="N239" s="352">
        <v>3.8590539000000001</v>
      </c>
      <c r="O239" s="352">
        <v>17.109000000000002</v>
      </c>
      <c r="P239" s="352">
        <v>16.978999999999999</v>
      </c>
      <c r="S239" s="352" t="s">
        <v>619</v>
      </c>
      <c r="T239" s="352">
        <v>0</v>
      </c>
      <c r="U239" s="352" t="s">
        <v>620</v>
      </c>
      <c r="V239" s="352" t="s">
        <v>3390</v>
      </c>
      <c r="X239" s="352" t="s">
        <v>3390</v>
      </c>
      <c r="Y239" s="352">
        <v>3</v>
      </c>
      <c r="Z239" s="352">
        <v>83.7</v>
      </c>
      <c r="AA239" s="352">
        <v>139.6</v>
      </c>
      <c r="AB239" s="352">
        <v>56</v>
      </c>
      <c r="AC239" s="352">
        <v>0.129</v>
      </c>
      <c r="AG239" s="352">
        <v>588</v>
      </c>
      <c r="AK239" s="352" t="s">
        <v>3641</v>
      </c>
      <c r="AL239" s="352" t="s">
        <v>711</v>
      </c>
      <c r="AM239" s="352" t="s">
        <v>3642</v>
      </c>
      <c r="AN239" s="352">
        <v>8929</v>
      </c>
      <c r="AT239" s="352">
        <v>0</v>
      </c>
      <c r="AU239" s="352">
        <v>0.6917527</v>
      </c>
      <c r="AX239" s="352" t="s">
        <v>3639</v>
      </c>
    </row>
    <row r="240" spans="1:50">
      <c r="A240" s="352" t="s">
        <v>2271</v>
      </c>
      <c r="B240" s="352" t="s">
        <v>3388</v>
      </c>
      <c r="C240" s="352">
        <v>57</v>
      </c>
      <c r="D240" s="352" t="s">
        <v>3637</v>
      </c>
      <c r="E240" s="352" t="s">
        <v>456</v>
      </c>
      <c r="F240" s="352">
        <v>0.75700000000000001</v>
      </c>
      <c r="G240" s="352" t="s">
        <v>634</v>
      </c>
      <c r="J240" s="352">
        <v>2853</v>
      </c>
      <c r="K240" s="352">
        <v>10.170999999999999</v>
      </c>
      <c r="N240" s="352">
        <v>32.002022400000001</v>
      </c>
      <c r="O240" s="352">
        <v>75.734999999999999</v>
      </c>
      <c r="Q240" s="352">
        <v>74.53</v>
      </c>
      <c r="S240" s="352" t="s">
        <v>635</v>
      </c>
      <c r="T240" s="352">
        <v>89</v>
      </c>
      <c r="U240" s="352" t="s">
        <v>620</v>
      </c>
      <c r="V240" s="352" t="s">
        <v>3390</v>
      </c>
      <c r="X240" s="352" t="s">
        <v>3390</v>
      </c>
      <c r="Y240" s="352">
        <v>4</v>
      </c>
      <c r="Z240" s="352">
        <v>202.5</v>
      </c>
      <c r="AA240" s="352">
        <v>284.3</v>
      </c>
      <c r="AB240" s="352">
        <v>81.8</v>
      </c>
      <c r="AD240" s="352">
        <v>0.89100000000000001</v>
      </c>
      <c r="AE240" s="352">
        <v>0.314</v>
      </c>
      <c r="AH240" s="352">
        <v>3429</v>
      </c>
      <c r="AI240" s="352">
        <v>4019</v>
      </c>
      <c r="AO240" s="352" t="s">
        <v>832</v>
      </c>
      <c r="AP240" s="352" t="s">
        <v>643</v>
      </c>
      <c r="AQ240" s="352" t="s">
        <v>3643</v>
      </c>
      <c r="AT240" s="352">
        <v>0</v>
      </c>
      <c r="AV240" s="352">
        <v>1.1956252999999999</v>
      </c>
      <c r="AX240" s="352" t="s">
        <v>3639</v>
      </c>
    </row>
    <row r="241" spans="1:50">
      <c r="A241" s="352" t="s">
        <v>2272</v>
      </c>
      <c r="B241" s="352" t="s">
        <v>3388</v>
      </c>
      <c r="C241" s="352">
        <v>57</v>
      </c>
      <c r="D241" s="352" t="s">
        <v>3637</v>
      </c>
      <c r="E241" s="352" t="s">
        <v>456</v>
      </c>
      <c r="F241" s="352">
        <v>0.75700000000000001</v>
      </c>
      <c r="J241" s="352">
        <v>6706</v>
      </c>
      <c r="K241" s="352">
        <v>-10.663</v>
      </c>
      <c r="O241" s="352">
        <v>190.91300000000001</v>
      </c>
      <c r="Q241" s="352">
        <v>187.92699999999999</v>
      </c>
      <c r="S241" s="352" t="s">
        <v>635</v>
      </c>
      <c r="T241" s="352">
        <v>89</v>
      </c>
      <c r="U241" s="352" t="s">
        <v>620</v>
      </c>
      <c r="V241" s="352" t="s">
        <v>3390</v>
      </c>
      <c r="X241" s="352" t="s">
        <v>3390</v>
      </c>
      <c r="Y241" s="352">
        <v>5</v>
      </c>
      <c r="Z241" s="352">
        <v>438.4</v>
      </c>
      <c r="AA241" s="352">
        <v>473.6</v>
      </c>
      <c r="AB241" s="352">
        <v>35.200000000000003</v>
      </c>
      <c r="AD241" s="352">
        <v>2.2029999999999998</v>
      </c>
      <c r="AE241" s="352">
        <v>0.78300000000000003</v>
      </c>
      <c r="AH241" s="352">
        <v>7855</v>
      </c>
      <c r="AI241" s="352">
        <v>9309</v>
      </c>
      <c r="AO241" s="352" t="s">
        <v>694</v>
      </c>
      <c r="AP241" s="352" t="s">
        <v>1098</v>
      </c>
      <c r="AQ241" s="352" t="s">
        <v>1150</v>
      </c>
      <c r="AT241" s="352">
        <v>0</v>
      </c>
      <c r="AV241" s="352">
        <v>1.1721250999999999</v>
      </c>
      <c r="AX241" s="352" t="s">
        <v>3639</v>
      </c>
    </row>
    <row r="242" spans="1:50">
      <c r="A242" s="352" t="s">
        <v>2274</v>
      </c>
      <c r="B242" s="352" t="s">
        <v>3388</v>
      </c>
      <c r="C242" s="352">
        <v>57</v>
      </c>
      <c r="D242" s="352" t="s">
        <v>3637</v>
      </c>
      <c r="E242" s="352" t="s">
        <v>456</v>
      </c>
      <c r="F242" s="352">
        <v>0.75700000000000001</v>
      </c>
      <c r="J242" s="352">
        <v>6696</v>
      </c>
      <c r="K242" s="352">
        <v>-11.5</v>
      </c>
      <c r="O242" s="352">
        <v>191.68199999999999</v>
      </c>
      <c r="Q242" s="352">
        <v>188.68700000000001</v>
      </c>
      <c r="S242" s="352" t="s">
        <v>635</v>
      </c>
      <c r="T242" s="352">
        <v>89</v>
      </c>
      <c r="U242" s="352" t="s">
        <v>620</v>
      </c>
      <c r="V242" s="352" t="s">
        <v>3390</v>
      </c>
      <c r="X242" s="352" t="s">
        <v>3390</v>
      </c>
      <c r="Y242" s="352">
        <v>6</v>
      </c>
      <c r="Z242" s="352">
        <v>488.1</v>
      </c>
      <c r="AA242" s="352">
        <v>523.29999999999995</v>
      </c>
      <c r="AB242" s="352">
        <v>35.200000000000003</v>
      </c>
      <c r="AD242" s="352">
        <v>2.21</v>
      </c>
      <c r="AE242" s="352">
        <v>0.78500000000000003</v>
      </c>
      <c r="AH242" s="352">
        <v>7839</v>
      </c>
      <c r="AI242" s="352">
        <v>9288</v>
      </c>
      <c r="AO242" s="352" t="s">
        <v>666</v>
      </c>
      <c r="AP242" s="352" t="s">
        <v>974</v>
      </c>
      <c r="AQ242" s="352" t="s">
        <v>3259</v>
      </c>
      <c r="AT242" s="352">
        <v>1</v>
      </c>
      <c r="AV242" s="352">
        <v>1.1711594999999999</v>
      </c>
      <c r="AX242" s="352" t="s">
        <v>3639</v>
      </c>
    </row>
    <row r="243" spans="1:50">
      <c r="A243" s="352" t="s">
        <v>2275</v>
      </c>
      <c r="B243" s="352" t="s">
        <v>3388</v>
      </c>
      <c r="C243" s="352">
        <v>58</v>
      </c>
      <c r="D243" s="352" t="s">
        <v>3637</v>
      </c>
      <c r="E243" s="352" t="s">
        <v>456</v>
      </c>
      <c r="F243" s="352">
        <v>0.75700000000000001</v>
      </c>
      <c r="L243" s="352">
        <v>24162</v>
      </c>
      <c r="M243" s="352">
        <v>9.6</v>
      </c>
      <c r="O243" s="352">
        <v>140.333</v>
      </c>
      <c r="R243" s="352">
        <v>133.631</v>
      </c>
      <c r="S243" s="352" t="s">
        <v>645</v>
      </c>
      <c r="T243" s="352">
        <v>0</v>
      </c>
      <c r="U243" s="352" t="s">
        <v>646</v>
      </c>
      <c r="V243" s="352" t="s">
        <v>3398</v>
      </c>
      <c r="X243" s="352" t="s">
        <v>3400</v>
      </c>
      <c r="Y243" s="352">
        <v>1</v>
      </c>
      <c r="Z243" s="352">
        <v>29.7</v>
      </c>
      <c r="AA243" s="352">
        <v>93.6</v>
      </c>
      <c r="AB243" s="352">
        <v>64</v>
      </c>
      <c r="AF243" s="352">
        <v>6.7009999999999996</v>
      </c>
      <c r="AJ243" s="352">
        <v>4821</v>
      </c>
      <c r="AR243" s="352" t="s">
        <v>872</v>
      </c>
      <c r="AS243" s="352" t="s">
        <v>3644</v>
      </c>
      <c r="AT243" s="352">
        <v>1</v>
      </c>
      <c r="AW243" s="352">
        <v>5.0147716999999998</v>
      </c>
      <c r="AX243" s="352" t="s">
        <v>3645</v>
      </c>
    </row>
    <row r="244" spans="1:50">
      <c r="A244" s="352" t="s">
        <v>2277</v>
      </c>
      <c r="B244" s="352" t="s">
        <v>3388</v>
      </c>
      <c r="C244" s="352">
        <v>58</v>
      </c>
      <c r="D244" s="352" t="s">
        <v>3637</v>
      </c>
      <c r="E244" s="352" t="s">
        <v>456</v>
      </c>
      <c r="F244" s="352">
        <v>0.75700000000000001</v>
      </c>
      <c r="G244" s="352" t="s">
        <v>764</v>
      </c>
      <c r="L244" s="352">
        <v>936</v>
      </c>
      <c r="M244" s="352">
        <v>8.3290000000000006</v>
      </c>
      <c r="O244" s="352">
        <v>1.665</v>
      </c>
      <c r="R244" s="352">
        <v>1.585</v>
      </c>
      <c r="S244" s="352" t="s">
        <v>645</v>
      </c>
      <c r="T244" s="352">
        <v>0</v>
      </c>
      <c r="U244" s="352" t="s">
        <v>646</v>
      </c>
      <c r="V244" s="352" t="s">
        <v>3398</v>
      </c>
      <c r="X244" s="352" t="s">
        <v>3400</v>
      </c>
      <c r="Y244" s="352">
        <v>2</v>
      </c>
      <c r="Z244" s="352">
        <v>230.7</v>
      </c>
      <c r="AA244" s="352">
        <v>255</v>
      </c>
      <c r="AB244" s="352">
        <v>24.2</v>
      </c>
      <c r="AF244" s="352">
        <v>7.9000000000000001E-2</v>
      </c>
      <c r="AJ244" s="352">
        <v>188</v>
      </c>
      <c r="AR244" s="352" t="s">
        <v>896</v>
      </c>
      <c r="AS244" s="352" t="s">
        <v>2261</v>
      </c>
      <c r="AT244" s="352">
        <v>0</v>
      </c>
      <c r="AW244" s="352">
        <v>5.0089790000000001</v>
      </c>
      <c r="AX244" s="352" t="s">
        <v>3645</v>
      </c>
    </row>
    <row r="245" spans="1:50">
      <c r="A245" s="352" t="s">
        <v>2280</v>
      </c>
      <c r="B245" s="352" t="s">
        <v>3388</v>
      </c>
      <c r="C245" s="352">
        <v>58</v>
      </c>
      <c r="D245" s="352" t="s">
        <v>3637</v>
      </c>
      <c r="E245" s="352" t="s">
        <v>456</v>
      </c>
      <c r="F245" s="352">
        <v>0.75700000000000001</v>
      </c>
      <c r="L245" s="352">
        <v>24008</v>
      </c>
      <c r="M245" s="352">
        <v>9.9019999999999992</v>
      </c>
      <c r="O245" s="352">
        <v>136.994</v>
      </c>
      <c r="R245" s="352">
        <v>130.44999999999999</v>
      </c>
      <c r="S245" s="352" t="s">
        <v>645</v>
      </c>
      <c r="T245" s="352">
        <v>0</v>
      </c>
      <c r="U245" s="352" t="s">
        <v>646</v>
      </c>
      <c r="V245" s="352" t="s">
        <v>3398</v>
      </c>
      <c r="X245" s="352" t="s">
        <v>3400</v>
      </c>
      <c r="Y245" s="352">
        <v>3</v>
      </c>
      <c r="Z245" s="352">
        <v>413</v>
      </c>
      <c r="AA245" s="352">
        <v>473.8</v>
      </c>
      <c r="AB245" s="352">
        <v>60.8</v>
      </c>
      <c r="AF245" s="352">
        <v>6.5439999999999996</v>
      </c>
      <c r="AJ245" s="352">
        <v>4789</v>
      </c>
      <c r="AR245" s="352" t="s">
        <v>1347</v>
      </c>
      <c r="AS245" s="352" t="s">
        <v>3636</v>
      </c>
      <c r="AT245" s="352">
        <v>0</v>
      </c>
      <c r="AW245" s="352">
        <v>5.0161496000000003</v>
      </c>
      <c r="AX245" s="352" t="s">
        <v>3645</v>
      </c>
    </row>
    <row r="246" spans="1:50">
      <c r="A246" s="352" t="s">
        <v>2282</v>
      </c>
      <c r="B246" s="352" t="s">
        <v>3388</v>
      </c>
      <c r="C246" s="352">
        <v>59</v>
      </c>
      <c r="D246" s="352" t="s">
        <v>3646</v>
      </c>
      <c r="E246" s="352" t="s">
        <v>457</v>
      </c>
      <c r="F246" s="352">
        <v>0.84599999999999997</v>
      </c>
      <c r="H246" s="352">
        <v>11088</v>
      </c>
      <c r="I246" s="352">
        <v>0.42699999999999999</v>
      </c>
      <c r="O246" s="352">
        <v>202.84</v>
      </c>
      <c r="P246" s="352">
        <v>201.32499999999999</v>
      </c>
      <c r="S246" s="352" t="s">
        <v>619</v>
      </c>
      <c r="T246" s="352">
        <v>0</v>
      </c>
      <c r="U246" s="352" t="s">
        <v>620</v>
      </c>
      <c r="V246" s="352" t="s">
        <v>3435</v>
      </c>
      <c r="X246" s="352" t="s">
        <v>3435</v>
      </c>
      <c r="Y246" s="352">
        <v>1</v>
      </c>
      <c r="Z246" s="352">
        <v>13.2</v>
      </c>
      <c r="AA246" s="352">
        <v>39</v>
      </c>
      <c r="AB246" s="352">
        <v>25.8</v>
      </c>
      <c r="AC246" s="352">
        <v>1.5149999999999999</v>
      </c>
      <c r="AG246" s="352">
        <v>7583</v>
      </c>
      <c r="AK246" s="352" t="s">
        <v>1970</v>
      </c>
      <c r="AL246" s="352" t="s">
        <v>682</v>
      </c>
      <c r="AM246" s="352" t="s">
        <v>3647</v>
      </c>
      <c r="AN246" s="352">
        <v>5333</v>
      </c>
      <c r="AT246" s="352">
        <v>0</v>
      </c>
      <c r="AU246" s="352">
        <v>0.68416779999999999</v>
      </c>
      <c r="AX246" s="352" t="s">
        <v>3648</v>
      </c>
    </row>
    <row r="247" spans="1:50">
      <c r="A247" s="352" t="s">
        <v>2284</v>
      </c>
      <c r="B247" s="352" t="s">
        <v>3388</v>
      </c>
      <c r="C247" s="352">
        <v>59</v>
      </c>
      <c r="D247" s="352" t="s">
        <v>3646</v>
      </c>
      <c r="E247" s="352" t="s">
        <v>457</v>
      </c>
      <c r="F247" s="352">
        <v>0.84599999999999997</v>
      </c>
      <c r="H247" s="352">
        <v>11116</v>
      </c>
      <c r="I247" s="352">
        <v>0</v>
      </c>
      <c r="O247" s="352">
        <v>203.73500000000001</v>
      </c>
      <c r="P247" s="352">
        <v>202.21299999999999</v>
      </c>
      <c r="S247" s="352" t="s">
        <v>619</v>
      </c>
      <c r="T247" s="352">
        <v>0</v>
      </c>
      <c r="U247" s="352" t="s">
        <v>620</v>
      </c>
      <c r="V247" s="352" t="s">
        <v>3435</v>
      </c>
      <c r="X247" s="352" t="s">
        <v>3435</v>
      </c>
      <c r="Y247" s="352">
        <v>2</v>
      </c>
      <c r="Z247" s="352">
        <v>53.5</v>
      </c>
      <c r="AA247" s="352">
        <v>78.599999999999994</v>
      </c>
      <c r="AB247" s="352">
        <v>25.2</v>
      </c>
      <c r="AC247" s="352">
        <v>1.5209999999999999</v>
      </c>
      <c r="AG247" s="352">
        <v>7599</v>
      </c>
      <c r="AK247" s="352" t="s">
        <v>1211</v>
      </c>
      <c r="AL247" s="352" t="s">
        <v>770</v>
      </c>
      <c r="AM247" s="352" t="s">
        <v>3649</v>
      </c>
      <c r="AN247" s="352">
        <v>5181</v>
      </c>
      <c r="AT247" s="352">
        <v>1</v>
      </c>
      <c r="AU247" s="352">
        <v>0.68387569999999998</v>
      </c>
      <c r="AX247" s="352" t="s">
        <v>3648</v>
      </c>
    </row>
    <row r="248" spans="1:50">
      <c r="A248" s="352" t="s">
        <v>2287</v>
      </c>
      <c r="B248" s="352" t="s">
        <v>3388</v>
      </c>
      <c r="C248" s="352">
        <v>59</v>
      </c>
      <c r="D248" s="352" t="s">
        <v>3646</v>
      </c>
      <c r="E248" s="352" t="s">
        <v>457</v>
      </c>
      <c r="F248" s="352">
        <v>0.84599999999999997</v>
      </c>
      <c r="G248" s="352" t="s">
        <v>630</v>
      </c>
      <c r="H248" s="352">
        <v>2002</v>
      </c>
      <c r="I248" s="352">
        <v>6.1509999999999998</v>
      </c>
      <c r="N248" s="352">
        <v>8.1021768999999999</v>
      </c>
      <c r="O248" s="352">
        <v>40.143000000000001</v>
      </c>
      <c r="P248" s="352">
        <v>39.841000000000001</v>
      </c>
      <c r="S248" s="352" t="s">
        <v>619</v>
      </c>
      <c r="T248" s="352">
        <v>0</v>
      </c>
      <c r="U248" s="352" t="s">
        <v>620</v>
      </c>
      <c r="V248" s="352" t="s">
        <v>3435</v>
      </c>
      <c r="X248" s="352" t="s">
        <v>3435</v>
      </c>
      <c r="Y248" s="352">
        <v>3</v>
      </c>
      <c r="Z248" s="352">
        <v>82.4</v>
      </c>
      <c r="AA248" s="352">
        <v>144.69999999999999</v>
      </c>
      <c r="AB248" s="352">
        <v>62.3</v>
      </c>
      <c r="AC248" s="352">
        <v>0.30199999999999999</v>
      </c>
      <c r="AG248" s="352">
        <v>1378</v>
      </c>
      <c r="AK248" s="352" t="s">
        <v>2260</v>
      </c>
      <c r="AL248" s="352" t="s">
        <v>631</v>
      </c>
      <c r="AM248" s="352" t="s">
        <v>3650</v>
      </c>
      <c r="AN248" s="352">
        <v>14099</v>
      </c>
      <c r="AT248" s="352">
        <v>0</v>
      </c>
      <c r="AU248" s="352">
        <v>0.68808239999999998</v>
      </c>
      <c r="AX248" s="352" t="s">
        <v>3648</v>
      </c>
    </row>
    <row r="249" spans="1:50">
      <c r="A249" s="352" t="s">
        <v>2288</v>
      </c>
      <c r="B249" s="352" t="s">
        <v>3388</v>
      </c>
      <c r="C249" s="352">
        <v>59</v>
      </c>
      <c r="D249" s="352" t="s">
        <v>3646</v>
      </c>
      <c r="E249" s="352" t="s">
        <v>457</v>
      </c>
      <c r="F249" s="352">
        <v>0.84599999999999997</v>
      </c>
      <c r="G249" s="352" t="s">
        <v>634</v>
      </c>
      <c r="J249" s="352">
        <v>4991</v>
      </c>
      <c r="K249" s="352">
        <v>8.2729999999999997</v>
      </c>
      <c r="N249" s="352">
        <v>52.553075300000003</v>
      </c>
      <c r="O249" s="352">
        <v>138.99299999999999</v>
      </c>
      <c r="Q249" s="352">
        <v>136.78399999999999</v>
      </c>
      <c r="S249" s="352" t="s">
        <v>635</v>
      </c>
      <c r="T249" s="352">
        <v>89</v>
      </c>
      <c r="U249" s="352" t="s">
        <v>620</v>
      </c>
      <c r="V249" s="352" t="s">
        <v>3435</v>
      </c>
      <c r="X249" s="352" t="s">
        <v>3435</v>
      </c>
      <c r="Y249" s="352">
        <v>4</v>
      </c>
      <c r="Z249" s="352">
        <v>200.7</v>
      </c>
      <c r="AA249" s="352">
        <v>290</v>
      </c>
      <c r="AB249" s="352">
        <v>89.3</v>
      </c>
      <c r="AD249" s="352">
        <v>1.6319999999999999</v>
      </c>
      <c r="AE249" s="352">
        <v>0.57699999999999996</v>
      </c>
      <c r="AH249" s="352">
        <v>6007</v>
      </c>
      <c r="AI249" s="352">
        <v>7023</v>
      </c>
      <c r="AO249" s="352" t="s">
        <v>666</v>
      </c>
      <c r="AP249" s="352" t="s">
        <v>809</v>
      </c>
      <c r="AQ249" s="352" t="s">
        <v>3651</v>
      </c>
      <c r="AT249" s="352">
        <v>0</v>
      </c>
      <c r="AV249" s="352">
        <v>1.1933049</v>
      </c>
      <c r="AX249" s="352" t="s">
        <v>3648</v>
      </c>
    </row>
    <row r="250" spans="1:50">
      <c r="A250" s="352" t="s">
        <v>2289</v>
      </c>
      <c r="B250" s="352" t="s">
        <v>3388</v>
      </c>
      <c r="C250" s="352">
        <v>59</v>
      </c>
      <c r="D250" s="352" t="s">
        <v>3646</v>
      </c>
      <c r="E250" s="352" t="s">
        <v>457</v>
      </c>
      <c r="F250" s="352">
        <v>0.84599999999999997</v>
      </c>
      <c r="J250" s="352">
        <v>6741</v>
      </c>
      <c r="K250" s="352">
        <v>-10.82</v>
      </c>
      <c r="O250" s="352">
        <v>192.042</v>
      </c>
      <c r="Q250" s="352">
        <v>189.04</v>
      </c>
      <c r="S250" s="352" t="s">
        <v>635</v>
      </c>
      <c r="T250" s="352">
        <v>89</v>
      </c>
      <c r="U250" s="352" t="s">
        <v>620</v>
      </c>
      <c r="V250" s="352" t="s">
        <v>3435</v>
      </c>
      <c r="X250" s="352" t="s">
        <v>3435</v>
      </c>
      <c r="Y250" s="352">
        <v>5</v>
      </c>
      <c r="Z250" s="352">
        <v>438.4</v>
      </c>
      <c r="AA250" s="352">
        <v>473.6</v>
      </c>
      <c r="AB250" s="352">
        <v>35.200000000000003</v>
      </c>
      <c r="AD250" s="352">
        <v>2.2149999999999999</v>
      </c>
      <c r="AE250" s="352">
        <v>0.78800000000000003</v>
      </c>
      <c r="AH250" s="352">
        <v>7894</v>
      </c>
      <c r="AI250" s="352">
        <v>9357</v>
      </c>
      <c r="AO250" s="352" t="s">
        <v>869</v>
      </c>
      <c r="AP250" s="352" t="s">
        <v>738</v>
      </c>
      <c r="AQ250" s="352" t="s">
        <v>3652</v>
      </c>
      <c r="AT250" s="352">
        <v>0</v>
      </c>
      <c r="AV250" s="352">
        <v>1.1717378000000001</v>
      </c>
      <c r="AX250" s="352" t="s">
        <v>3648</v>
      </c>
    </row>
    <row r="251" spans="1:50">
      <c r="A251" s="352" t="s">
        <v>2291</v>
      </c>
      <c r="B251" s="352" t="s">
        <v>3388</v>
      </c>
      <c r="C251" s="352">
        <v>59</v>
      </c>
      <c r="D251" s="352" t="s">
        <v>3646</v>
      </c>
      <c r="E251" s="352" t="s">
        <v>457</v>
      </c>
      <c r="F251" s="352">
        <v>0.84599999999999997</v>
      </c>
      <c r="J251" s="352">
        <v>6735</v>
      </c>
      <c r="K251" s="352">
        <v>-11.5</v>
      </c>
      <c r="O251" s="352">
        <v>192.666</v>
      </c>
      <c r="Q251" s="352">
        <v>189.65600000000001</v>
      </c>
      <c r="S251" s="352" t="s">
        <v>635</v>
      </c>
      <c r="T251" s="352">
        <v>89</v>
      </c>
      <c r="U251" s="352" t="s">
        <v>620</v>
      </c>
      <c r="V251" s="352" t="s">
        <v>3435</v>
      </c>
      <c r="X251" s="352" t="s">
        <v>3435</v>
      </c>
      <c r="Y251" s="352">
        <v>6</v>
      </c>
      <c r="Z251" s="352">
        <v>488.1</v>
      </c>
      <c r="AA251" s="352">
        <v>523.29999999999995</v>
      </c>
      <c r="AB251" s="352">
        <v>35.200000000000003</v>
      </c>
      <c r="AD251" s="352">
        <v>2.2210000000000001</v>
      </c>
      <c r="AE251" s="352">
        <v>0.78900000000000003</v>
      </c>
      <c r="AH251" s="352">
        <v>7885</v>
      </c>
      <c r="AI251" s="352">
        <v>9341</v>
      </c>
      <c r="AO251" s="352" t="s">
        <v>721</v>
      </c>
      <c r="AP251" s="352" t="s">
        <v>667</v>
      </c>
      <c r="AQ251" s="352" t="s">
        <v>1126</v>
      </c>
      <c r="AT251" s="352">
        <v>1</v>
      </c>
      <c r="AV251" s="352">
        <v>1.1709509</v>
      </c>
      <c r="AX251" s="352" t="s">
        <v>3648</v>
      </c>
    </row>
    <row r="252" spans="1:50">
      <c r="A252" s="352" t="s">
        <v>2292</v>
      </c>
      <c r="B252" s="352" t="s">
        <v>3388</v>
      </c>
      <c r="C252" s="352">
        <v>60</v>
      </c>
      <c r="D252" s="352" t="s">
        <v>3646</v>
      </c>
      <c r="E252" s="352" t="s">
        <v>457</v>
      </c>
      <c r="F252" s="352">
        <v>0.84599999999999997</v>
      </c>
      <c r="L252" s="352">
        <v>24267</v>
      </c>
      <c r="M252" s="352">
        <v>9.6</v>
      </c>
      <c r="O252" s="352">
        <v>141.11799999999999</v>
      </c>
      <c r="R252" s="352">
        <v>134.37899999999999</v>
      </c>
      <c r="S252" s="352" t="s">
        <v>645</v>
      </c>
      <c r="T252" s="352">
        <v>0</v>
      </c>
      <c r="U252" s="352" t="s">
        <v>646</v>
      </c>
      <c r="V252" s="352" t="s">
        <v>3443</v>
      </c>
      <c r="X252" s="352" t="s">
        <v>3444</v>
      </c>
      <c r="Y252" s="352">
        <v>1</v>
      </c>
      <c r="Z252" s="352">
        <v>29.7</v>
      </c>
      <c r="AA252" s="352">
        <v>93.6</v>
      </c>
      <c r="AB252" s="352">
        <v>64</v>
      </c>
      <c r="AF252" s="352">
        <v>6.7389999999999999</v>
      </c>
      <c r="AJ252" s="352">
        <v>4841</v>
      </c>
      <c r="AR252" s="352" t="s">
        <v>3653</v>
      </c>
      <c r="AS252" s="352" t="s">
        <v>3654</v>
      </c>
      <c r="AT252" s="352">
        <v>1</v>
      </c>
      <c r="AW252" s="352">
        <v>5.0151516999999997</v>
      </c>
      <c r="AX252" s="352" t="s">
        <v>3655</v>
      </c>
    </row>
    <row r="253" spans="1:50">
      <c r="A253" s="352" t="s">
        <v>2293</v>
      </c>
      <c r="B253" s="352" t="s">
        <v>3388</v>
      </c>
      <c r="C253" s="352">
        <v>60</v>
      </c>
      <c r="D253" s="352" t="s">
        <v>3646</v>
      </c>
      <c r="E253" s="352" t="s">
        <v>457</v>
      </c>
      <c r="F253" s="352">
        <v>0.84599999999999997</v>
      </c>
      <c r="G253" s="352" t="s">
        <v>764</v>
      </c>
      <c r="L253" s="352">
        <v>2265</v>
      </c>
      <c r="M253" s="352">
        <v>10.103999999999999</v>
      </c>
      <c r="O253" s="352">
        <v>3.7410000000000001</v>
      </c>
      <c r="R253" s="352">
        <v>3.5619999999999998</v>
      </c>
      <c r="S253" s="352" t="s">
        <v>645</v>
      </c>
      <c r="T253" s="352">
        <v>0</v>
      </c>
      <c r="U253" s="352" t="s">
        <v>646</v>
      </c>
      <c r="V253" s="352" t="s">
        <v>3443</v>
      </c>
      <c r="X253" s="352" t="s">
        <v>3444</v>
      </c>
      <c r="Y253" s="352">
        <v>2</v>
      </c>
      <c r="Z253" s="352">
        <v>230.7</v>
      </c>
      <c r="AA253" s="352">
        <v>258.7</v>
      </c>
      <c r="AB253" s="352">
        <v>28</v>
      </c>
      <c r="AF253" s="352">
        <v>0.17899999999999999</v>
      </c>
      <c r="AJ253" s="352">
        <v>454</v>
      </c>
      <c r="AR253" s="352" t="s">
        <v>1283</v>
      </c>
      <c r="AS253" s="352" t="s">
        <v>3656</v>
      </c>
      <c r="AT253" s="352">
        <v>0</v>
      </c>
      <c r="AW253" s="352">
        <v>5.0174491999999997</v>
      </c>
      <c r="AX253" s="352" t="s">
        <v>3655</v>
      </c>
    </row>
    <row r="254" spans="1:50">
      <c r="A254" s="352" t="s">
        <v>2297</v>
      </c>
      <c r="B254" s="352" t="s">
        <v>3388</v>
      </c>
      <c r="C254" s="352">
        <v>60</v>
      </c>
      <c r="D254" s="352" t="s">
        <v>3646</v>
      </c>
      <c r="E254" s="352" t="s">
        <v>457</v>
      </c>
      <c r="F254" s="352">
        <v>0.84599999999999997</v>
      </c>
      <c r="L254" s="352">
        <v>24029</v>
      </c>
      <c r="M254" s="352">
        <v>9.9190000000000005</v>
      </c>
      <c r="O254" s="352">
        <v>137.542</v>
      </c>
      <c r="R254" s="352">
        <v>130.97200000000001</v>
      </c>
      <c r="S254" s="352" t="s">
        <v>645</v>
      </c>
      <c r="T254" s="352">
        <v>0</v>
      </c>
      <c r="U254" s="352" t="s">
        <v>646</v>
      </c>
      <c r="V254" s="352" t="s">
        <v>3443</v>
      </c>
      <c r="X254" s="352" t="s">
        <v>3444</v>
      </c>
      <c r="Y254" s="352">
        <v>3</v>
      </c>
      <c r="Z254" s="352">
        <v>413</v>
      </c>
      <c r="AA254" s="352">
        <v>473.6</v>
      </c>
      <c r="AB254" s="352">
        <v>60.6</v>
      </c>
      <c r="AF254" s="352">
        <v>6.57</v>
      </c>
      <c r="AJ254" s="352">
        <v>4793</v>
      </c>
      <c r="AR254" s="352" t="s">
        <v>862</v>
      </c>
      <c r="AS254" s="352" t="s">
        <v>3657</v>
      </c>
      <c r="AT254" s="352">
        <v>0</v>
      </c>
      <c r="AW254" s="352">
        <v>5.0166047000000002</v>
      </c>
      <c r="AX254" s="352" t="s">
        <v>3655</v>
      </c>
    </row>
    <row r="255" spans="1:50">
      <c r="A255" s="352" t="s">
        <v>2299</v>
      </c>
      <c r="B255" s="352" t="s">
        <v>3388</v>
      </c>
      <c r="C255" s="352">
        <v>61</v>
      </c>
      <c r="D255" s="352" t="s">
        <v>3658</v>
      </c>
      <c r="E255" s="352" t="s">
        <v>458</v>
      </c>
      <c r="F255" s="352">
        <v>0.80300000000000005</v>
      </c>
      <c r="H255" s="352">
        <v>11111</v>
      </c>
      <c r="I255" s="352">
        <v>0.441</v>
      </c>
      <c r="O255" s="352">
        <v>203.51499999999999</v>
      </c>
      <c r="P255" s="352">
        <v>201.995</v>
      </c>
      <c r="S255" s="352" t="s">
        <v>619</v>
      </c>
      <c r="T255" s="352">
        <v>0</v>
      </c>
      <c r="U255" s="352" t="s">
        <v>620</v>
      </c>
      <c r="V255" s="352" t="s">
        <v>3435</v>
      </c>
      <c r="X255" s="352" t="s">
        <v>3435</v>
      </c>
      <c r="Y255" s="352">
        <v>1</v>
      </c>
      <c r="Z255" s="352">
        <v>13.2</v>
      </c>
      <c r="AA255" s="352">
        <v>39</v>
      </c>
      <c r="AB255" s="352">
        <v>25.8</v>
      </c>
      <c r="AC255" s="352">
        <v>1.52</v>
      </c>
      <c r="AG255" s="352">
        <v>7599</v>
      </c>
      <c r="AK255" s="352" t="s">
        <v>1970</v>
      </c>
      <c r="AL255" s="352" t="s">
        <v>862</v>
      </c>
      <c r="AM255" s="352" t="s">
        <v>3659</v>
      </c>
      <c r="AN255" s="352">
        <v>5364</v>
      </c>
      <c r="AT255" s="352">
        <v>0</v>
      </c>
      <c r="AU255" s="352">
        <v>0.68418619999999997</v>
      </c>
      <c r="AX255" s="352" t="s">
        <v>3660</v>
      </c>
    </row>
    <row r="256" spans="1:50">
      <c r="A256" s="352" t="s">
        <v>2300</v>
      </c>
      <c r="B256" s="352" t="s">
        <v>3388</v>
      </c>
      <c r="C256" s="352">
        <v>61</v>
      </c>
      <c r="D256" s="352" t="s">
        <v>3658</v>
      </c>
      <c r="E256" s="352" t="s">
        <v>458</v>
      </c>
      <c r="F256" s="352">
        <v>0.80300000000000005</v>
      </c>
      <c r="H256" s="352">
        <v>11130</v>
      </c>
      <c r="I256" s="352">
        <v>0</v>
      </c>
      <c r="O256" s="352">
        <v>204.14599999999999</v>
      </c>
      <c r="P256" s="352">
        <v>202.62200000000001</v>
      </c>
      <c r="S256" s="352" t="s">
        <v>619</v>
      </c>
      <c r="T256" s="352">
        <v>0</v>
      </c>
      <c r="U256" s="352" t="s">
        <v>620</v>
      </c>
      <c r="V256" s="352" t="s">
        <v>3435</v>
      </c>
      <c r="X256" s="352" t="s">
        <v>3435</v>
      </c>
      <c r="Y256" s="352">
        <v>2</v>
      </c>
      <c r="Z256" s="352">
        <v>53.5</v>
      </c>
      <c r="AA256" s="352">
        <v>78.599999999999994</v>
      </c>
      <c r="AB256" s="352">
        <v>25.2</v>
      </c>
      <c r="AC256" s="352">
        <v>1.524</v>
      </c>
      <c r="AG256" s="352">
        <v>7608</v>
      </c>
      <c r="AK256" s="352" t="s">
        <v>2138</v>
      </c>
      <c r="AL256" s="352" t="s">
        <v>770</v>
      </c>
      <c r="AM256" s="352" t="s">
        <v>3640</v>
      </c>
      <c r="AN256" s="352">
        <v>5205</v>
      </c>
      <c r="AT256" s="352">
        <v>1</v>
      </c>
      <c r="AU256" s="352">
        <v>0.68388470000000001</v>
      </c>
      <c r="AX256" s="352" t="s">
        <v>3660</v>
      </c>
    </row>
    <row r="257" spans="1:50">
      <c r="A257" s="352" t="s">
        <v>2302</v>
      </c>
      <c r="B257" s="352" t="s">
        <v>3388</v>
      </c>
      <c r="C257" s="352">
        <v>61</v>
      </c>
      <c r="D257" s="352" t="s">
        <v>3658</v>
      </c>
      <c r="E257" s="352" t="s">
        <v>458</v>
      </c>
      <c r="F257" s="352">
        <v>0.80300000000000005</v>
      </c>
      <c r="G257" s="352" t="s">
        <v>630</v>
      </c>
      <c r="H257" s="352">
        <v>1770</v>
      </c>
      <c r="I257" s="352">
        <v>6.8970000000000002</v>
      </c>
      <c r="N257" s="352">
        <v>7.5248881000000001</v>
      </c>
      <c r="O257" s="352">
        <v>35.387999999999998</v>
      </c>
      <c r="P257" s="352">
        <v>35.122</v>
      </c>
      <c r="S257" s="352" t="s">
        <v>619</v>
      </c>
      <c r="T257" s="352">
        <v>0</v>
      </c>
      <c r="U257" s="352" t="s">
        <v>620</v>
      </c>
      <c r="V257" s="352" t="s">
        <v>3435</v>
      </c>
      <c r="X257" s="352" t="s">
        <v>3435</v>
      </c>
      <c r="Y257" s="352">
        <v>3</v>
      </c>
      <c r="Z257" s="352">
        <v>82.4</v>
      </c>
      <c r="AA257" s="352">
        <v>143.4</v>
      </c>
      <c r="AB257" s="352">
        <v>61</v>
      </c>
      <c r="AC257" s="352">
        <v>0.26600000000000001</v>
      </c>
      <c r="AG257" s="352">
        <v>1220</v>
      </c>
      <c r="AK257" s="352" t="s">
        <v>2260</v>
      </c>
      <c r="AL257" s="352" t="s">
        <v>631</v>
      </c>
      <c r="AM257" s="352" t="s">
        <v>3661</v>
      </c>
      <c r="AN257" s="352">
        <v>16188</v>
      </c>
      <c r="AT257" s="352">
        <v>0</v>
      </c>
      <c r="AU257" s="352">
        <v>0.68860160000000004</v>
      </c>
      <c r="AX257" s="352" t="s">
        <v>3660</v>
      </c>
    </row>
    <row r="258" spans="1:50">
      <c r="A258" s="352" t="s">
        <v>2304</v>
      </c>
      <c r="B258" s="352" t="s">
        <v>3388</v>
      </c>
      <c r="C258" s="352">
        <v>61</v>
      </c>
      <c r="D258" s="352" t="s">
        <v>3658</v>
      </c>
      <c r="E258" s="352" t="s">
        <v>458</v>
      </c>
      <c r="F258" s="352">
        <v>0.80300000000000005</v>
      </c>
      <c r="G258" s="352" t="s">
        <v>634</v>
      </c>
      <c r="J258" s="352">
        <v>5356</v>
      </c>
      <c r="K258" s="352">
        <v>7.7439999999999998</v>
      </c>
      <c r="N258" s="352">
        <v>58.845049299999999</v>
      </c>
      <c r="O258" s="352">
        <v>147.72399999999999</v>
      </c>
      <c r="Q258" s="352">
        <v>145.37700000000001</v>
      </c>
      <c r="S258" s="352" t="s">
        <v>635</v>
      </c>
      <c r="T258" s="352">
        <v>89</v>
      </c>
      <c r="U258" s="352" t="s">
        <v>620</v>
      </c>
      <c r="V258" s="352" t="s">
        <v>3435</v>
      </c>
      <c r="X258" s="352" t="s">
        <v>3435</v>
      </c>
      <c r="Y258" s="352">
        <v>4</v>
      </c>
      <c r="Z258" s="352">
        <v>200</v>
      </c>
      <c r="AA258" s="352">
        <v>289.3</v>
      </c>
      <c r="AB258" s="352">
        <v>89.3</v>
      </c>
      <c r="AD258" s="352">
        <v>1.734</v>
      </c>
      <c r="AE258" s="352">
        <v>0.61299999999999999</v>
      </c>
      <c r="AH258" s="352">
        <v>6455</v>
      </c>
      <c r="AI258" s="352">
        <v>7536</v>
      </c>
      <c r="AO258" s="352" t="s">
        <v>869</v>
      </c>
      <c r="AP258" s="352" t="s">
        <v>1131</v>
      </c>
      <c r="AQ258" s="352" t="s">
        <v>3662</v>
      </c>
      <c r="AT258" s="352">
        <v>0</v>
      </c>
      <c r="AV258" s="352">
        <v>1.1926786</v>
      </c>
      <c r="AX258" s="352" t="s">
        <v>3660</v>
      </c>
    </row>
    <row r="259" spans="1:50">
      <c r="A259" s="352" t="s">
        <v>2305</v>
      </c>
      <c r="B259" s="352" t="s">
        <v>3388</v>
      </c>
      <c r="C259" s="352">
        <v>61</v>
      </c>
      <c r="D259" s="352" t="s">
        <v>3658</v>
      </c>
      <c r="E259" s="352" t="s">
        <v>458</v>
      </c>
      <c r="F259" s="352">
        <v>0.80300000000000005</v>
      </c>
      <c r="J259" s="352">
        <v>6713</v>
      </c>
      <c r="K259" s="352">
        <v>-10.827999999999999</v>
      </c>
      <c r="O259" s="352">
        <v>191.29400000000001</v>
      </c>
      <c r="Q259" s="352">
        <v>188.303</v>
      </c>
      <c r="S259" s="352" t="s">
        <v>635</v>
      </c>
      <c r="T259" s="352">
        <v>89</v>
      </c>
      <c r="U259" s="352" t="s">
        <v>620</v>
      </c>
      <c r="V259" s="352" t="s">
        <v>3435</v>
      </c>
      <c r="X259" s="352" t="s">
        <v>3435</v>
      </c>
      <c r="Y259" s="352">
        <v>5</v>
      </c>
      <c r="Z259" s="352">
        <v>437.8</v>
      </c>
      <c r="AA259" s="352">
        <v>473.6</v>
      </c>
      <c r="AB259" s="352">
        <v>35.9</v>
      </c>
      <c r="AD259" s="352">
        <v>2.206</v>
      </c>
      <c r="AE259" s="352">
        <v>0.78400000000000003</v>
      </c>
      <c r="AH259" s="352">
        <v>7862</v>
      </c>
      <c r="AI259" s="352">
        <v>9317</v>
      </c>
      <c r="AO259" s="352" t="s">
        <v>666</v>
      </c>
      <c r="AP259" s="352" t="s">
        <v>692</v>
      </c>
      <c r="AQ259" s="352" t="s">
        <v>1216</v>
      </c>
      <c r="AT259" s="352">
        <v>0</v>
      </c>
      <c r="AV259" s="352">
        <v>1.1716872</v>
      </c>
      <c r="AX259" s="352" t="s">
        <v>3660</v>
      </c>
    </row>
    <row r="260" spans="1:50">
      <c r="A260" s="352" t="s">
        <v>2306</v>
      </c>
      <c r="B260" s="352" t="s">
        <v>3388</v>
      </c>
      <c r="C260" s="352">
        <v>61</v>
      </c>
      <c r="D260" s="352" t="s">
        <v>3658</v>
      </c>
      <c r="E260" s="352" t="s">
        <v>458</v>
      </c>
      <c r="F260" s="352">
        <v>0.80300000000000005</v>
      </c>
      <c r="J260" s="352">
        <v>6714</v>
      </c>
      <c r="K260" s="352">
        <v>-11.5</v>
      </c>
      <c r="O260" s="352">
        <v>191.965</v>
      </c>
      <c r="Q260" s="352">
        <v>188.96600000000001</v>
      </c>
      <c r="S260" s="352" t="s">
        <v>635</v>
      </c>
      <c r="T260" s="352">
        <v>89</v>
      </c>
      <c r="U260" s="352" t="s">
        <v>620</v>
      </c>
      <c r="V260" s="352" t="s">
        <v>3435</v>
      </c>
      <c r="X260" s="352" t="s">
        <v>3435</v>
      </c>
      <c r="Y260" s="352">
        <v>6</v>
      </c>
      <c r="Z260" s="352">
        <v>488.1</v>
      </c>
      <c r="AA260" s="352">
        <v>523.29999999999995</v>
      </c>
      <c r="AB260" s="352">
        <v>35.200000000000003</v>
      </c>
      <c r="AD260" s="352">
        <v>2.2130000000000001</v>
      </c>
      <c r="AE260" s="352">
        <v>0.78700000000000003</v>
      </c>
      <c r="AH260" s="352">
        <v>7860</v>
      </c>
      <c r="AI260" s="352">
        <v>9313</v>
      </c>
      <c r="AO260" s="352" t="s">
        <v>721</v>
      </c>
      <c r="AP260" s="352" t="s">
        <v>667</v>
      </c>
      <c r="AQ260" s="352" t="s">
        <v>3015</v>
      </c>
      <c r="AT260" s="352">
        <v>1</v>
      </c>
      <c r="AV260" s="352">
        <v>1.1709106</v>
      </c>
      <c r="AX260" s="352" t="s">
        <v>3660</v>
      </c>
    </row>
    <row r="261" spans="1:50">
      <c r="A261" s="352" t="s">
        <v>2308</v>
      </c>
      <c r="B261" s="352" t="s">
        <v>3388</v>
      </c>
      <c r="C261" s="352">
        <v>62</v>
      </c>
      <c r="D261" s="352" t="s">
        <v>3658</v>
      </c>
      <c r="E261" s="352" t="s">
        <v>458</v>
      </c>
      <c r="F261" s="352">
        <v>0.80300000000000005</v>
      </c>
      <c r="L261" s="352">
        <v>24216</v>
      </c>
      <c r="M261" s="352">
        <v>9.6</v>
      </c>
      <c r="O261" s="352">
        <v>140.77699999999999</v>
      </c>
      <c r="R261" s="352">
        <v>134.05699999999999</v>
      </c>
      <c r="S261" s="352" t="s">
        <v>645</v>
      </c>
      <c r="T261" s="352">
        <v>0</v>
      </c>
      <c r="U261" s="352" t="s">
        <v>646</v>
      </c>
      <c r="V261" s="352" t="s">
        <v>3398</v>
      </c>
      <c r="X261" s="352" t="s">
        <v>3400</v>
      </c>
      <c r="Y261" s="352">
        <v>1</v>
      </c>
      <c r="Z261" s="352">
        <v>29.7</v>
      </c>
      <c r="AA261" s="352">
        <v>93.4</v>
      </c>
      <c r="AB261" s="352">
        <v>63.7</v>
      </c>
      <c r="AF261" s="352">
        <v>6.7210000000000001</v>
      </c>
      <c r="AJ261" s="352">
        <v>4833</v>
      </c>
      <c r="AR261" s="352" t="s">
        <v>743</v>
      </c>
      <c r="AS261" s="352" t="s">
        <v>3663</v>
      </c>
      <c r="AT261" s="352">
        <v>1</v>
      </c>
      <c r="AW261" s="352">
        <v>5.0132973999999999</v>
      </c>
      <c r="AX261" s="352" t="s">
        <v>3664</v>
      </c>
    </row>
    <row r="262" spans="1:50">
      <c r="A262" s="352" t="s">
        <v>2309</v>
      </c>
      <c r="B262" s="352" t="s">
        <v>3388</v>
      </c>
      <c r="C262" s="352">
        <v>62</v>
      </c>
      <c r="D262" s="352" t="s">
        <v>3658</v>
      </c>
      <c r="E262" s="352" t="s">
        <v>458</v>
      </c>
      <c r="F262" s="352">
        <v>0.80300000000000005</v>
      </c>
      <c r="G262" s="352" t="s">
        <v>764</v>
      </c>
      <c r="L262" s="352">
        <v>2286</v>
      </c>
      <c r="M262" s="352">
        <v>5.1479999999999997</v>
      </c>
      <c r="O262" s="352">
        <v>3.9689999999999999</v>
      </c>
      <c r="R262" s="352">
        <v>3.7810000000000001</v>
      </c>
      <c r="S262" s="352" t="s">
        <v>645</v>
      </c>
      <c r="T262" s="352">
        <v>0</v>
      </c>
      <c r="U262" s="352" t="s">
        <v>646</v>
      </c>
      <c r="V262" s="352" t="s">
        <v>3398</v>
      </c>
      <c r="X262" s="352" t="s">
        <v>3400</v>
      </c>
      <c r="Y262" s="352">
        <v>2</v>
      </c>
      <c r="Z262" s="352">
        <v>230.3</v>
      </c>
      <c r="AA262" s="352">
        <v>259.2</v>
      </c>
      <c r="AB262" s="352">
        <v>28.8</v>
      </c>
      <c r="AF262" s="352">
        <v>0.189</v>
      </c>
      <c r="AJ262" s="352">
        <v>461</v>
      </c>
      <c r="AR262" s="352" t="s">
        <v>915</v>
      </c>
      <c r="AS262" s="352" t="s">
        <v>3665</v>
      </c>
      <c r="AT262" s="352">
        <v>0</v>
      </c>
      <c r="AW262" s="352">
        <v>4.9930173</v>
      </c>
      <c r="AX262" s="352" t="s">
        <v>3664</v>
      </c>
    </row>
    <row r="263" spans="1:50">
      <c r="A263" s="352" t="s">
        <v>2312</v>
      </c>
      <c r="B263" s="352" t="s">
        <v>3388</v>
      </c>
      <c r="C263" s="352">
        <v>62</v>
      </c>
      <c r="D263" s="352" t="s">
        <v>3658</v>
      </c>
      <c r="E263" s="352" t="s">
        <v>458</v>
      </c>
      <c r="F263" s="352">
        <v>0.80300000000000005</v>
      </c>
      <c r="L263" s="352">
        <v>24044</v>
      </c>
      <c r="M263" s="352">
        <v>9.92</v>
      </c>
      <c r="O263" s="352">
        <v>137.58699999999999</v>
      </c>
      <c r="R263" s="352">
        <v>131.01599999999999</v>
      </c>
      <c r="S263" s="352" t="s">
        <v>645</v>
      </c>
      <c r="T263" s="352">
        <v>0</v>
      </c>
      <c r="U263" s="352" t="s">
        <v>646</v>
      </c>
      <c r="V263" s="352" t="s">
        <v>3398</v>
      </c>
      <c r="X263" s="352" t="s">
        <v>3400</v>
      </c>
      <c r="Y263" s="352">
        <v>3</v>
      </c>
      <c r="Z263" s="352">
        <v>413</v>
      </c>
      <c r="AA263" s="352">
        <v>474</v>
      </c>
      <c r="AB263" s="352">
        <v>61</v>
      </c>
      <c r="AF263" s="352">
        <v>6.57</v>
      </c>
      <c r="AJ263" s="352">
        <v>4798</v>
      </c>
      <c r="AR263" s="352" t="s">
        <v>707</v>
      </c>
      <c r="AS263" s="352" t="s">
        <v>3666</v>
      </c>
      <c r="AT263" s="352">
        <v>0</v>
      </c>
      <c r="AW263" s="352">
        <v>5.0147539999999999</v>
      </c>
      <c r="AX263" s="352" t="s">
        <v>3664</v>
      </c>
    </row>
    <row r="264" spans="1:50">
      <c r="A264" s="352" t="s">
        <v>2314</v>
      </c>
      <c r="B264" s="352" t="s">
        <v>3388</v>
      </c>
      <c r="C264" s="352">
        <v>63</v>
      </c>
      <c r="D264" s="352" t="s">
        <v>3667</v>
      </c>
      <c r="E264" s="352" t="s">
        <v>459</v>
      </c>
      <c r="F264" s="352">
        <v>0.85799999999999998</v>
      </c>
      <c r="H264" s="352">
        <v>11063</v>
      </c>
      <c r="I264" s="352">
        <v>0.42199999999999999</v>
      </c>
      <c r="O264" s="352">
        <v>202.05199999999999</v>
      </c>
      <c r="P264" s="352">
        <v>200.542</v>
      </c>
      <c r="S264" s="352" t="s">
        <v>619</v>
      </c>
      <c r="T264" s="352">
        <v>0</v>
      </c>
      <c r="U264" s="352" t="s">
        <v>620</v>
      </c>
      <c r="V264" s="352" t="s">
        <v>3435</v>
      </c>
      <c r="X264" s="352" t="s">
        <v>3435</v>
      </c>
      <c r="Y264" s="352">
        <v>1</v>
      </c>
      <c r="Z264" s="352">
        <v>13.2</v>
      </c>
      <c r="AA264" s="352">
        <v>38.4</v>
      </c>
      <c r="AB264" s="352">
        <v>25.2</v>
      </c>
      <c r="AC264" s="352">
        <v>1.5089999999999999</v>
      </c>
      <c r="AG264" s="352">
        <v>7566</v>
      </c>
      <c r="AK264" s="352" t="s">
        <v>788</v>
      </c>
      <c r="AL264" s="352" t="s">
        <v>883</v>
      </c>
      <c r="AM264" s="352" t="s">
        <v>3668</v>
      </c>
      <c r="AN264" s="352">
        <v>5342</v>
      </c>
      <c r="AT264" s="352">
        <v>0</v>
      </c>
      <c r="AU264" s="352">
        <v>0.68417289999999997</v>
      </c>
      <c r="AX264" s="352" t="s">
        <v>3669</v>
      </c>
    </row>
    <row r="265" spans="1:50">
      <c r="A265" s="352" t="s">
        <v>2316</v>
      </c>
      <c r="B265" s="352" t="s">
        <v>3388</v>
      </c>
      <c r="C265" s="352">
        <v>63</v>
      </c>
      <c r="D265" s="352" t="s">
        <v>3667</v>
      </c>
      <c r="E265" s="352" t="s">
        <v>459</v>
      </c>
      <c r="F265" s="352">
        <v>0.85799999999999998</v>
      </c>
      <c r="H265" s="352">
        <v>11084</v>
      </c>
      <c r="I265" s="352">
        <v>0</v>
      </c>
      <c r="O265" s="352">
        <v>203.32400000000001</v>
      </c>
      <c r="P265" s="352">
        <v>201.80600000000001</v>
      </c>
      <c r="S265" s="352" t="s">
        <v>619</v>
      </c>
      <c r="T265" s="352">
        <v>0</v>
      </c>
      <c r="U265" s="352" t="s">
        <v>620</v>
      </c>
      <c r="V265" s="352" t="s">
        <v>3435</v>
      </c>
      <c r="X265" s="352" t="s">
        <v>3435</v>
      </c>
      <c r="Y265" s="352">
        <v>2</v>
      </c>
      <c r="Z265" s="352">
        <v>53.5</v>
      </c>
      <c r="AA265" s="352">
        <v>78.599999999999994</v>
      </c>
      <c r="AB265" s="352">
        <v>25.2</v>
      </c>
      <c r="AC265" s="352">
        <v>1.518</v>
      </c>
      <c r="AG265" s="352">
        <v>7577</v>
      </c>
      <c r="AK265" s="352" t="s">
        <v>1267</v>
      </c>
      <c r="AL265" s="352" t="s">
        <v>656</v>
      </c>
      <c r="AM265" s="352" t="s">
        <v>3670</v>
      </c>
      <c r="AN265" s="352">
        <v>5189</v>
      </c>
      <c r="AT265" s="352">
        <v>1</v>
      </c>
      <c r="AU265" s="352">
        <v>0.6838843</v>
      </c>
      <c r="AX265" s="352" t="s">
        <v>3669</v>
      </c>
    </row>
    <row r="266" spans="1:50">
      <c r="A266" s="352" t="s">
        <v>2319</v>
      </c>
      <c r="B266" s="352" t="s">
        <v>3388</v>
      </c>
      <c r="C266" s="352">
        <v>63</v>
      </c>
      <c r="D266" s="352" t="s">
        <v>3667</v>
      </c>
      <c r="E266" s="352" t="s">
        <v>459</v>
      </c>
      <c r="F266" s="352">
        <v>0.85799999999999998</v>
      </c>
      <c r="G266" s="352" t="s">
        <v>630</v>
      </c>
      <c r="H266" s="352">
        <v>2546</v>
      </c>
      <c r="I266" s="352">
        <v>8.67</v>
      </c>
      <c r="N266" s="352">
        <v>10.262578700000001</v>
      </c>
      <c r="O266" s="352">
        <v>51.567999999999998</v>
      </c>
      <c r="P266" s="352">
        <v>51.18</v>
      </c>
      <c r="S266" s="352" t="s">
        <v>619</v>
      </c>
      <c r="T266" s="352">
        <v>0</v>
      </c>
      <c r="U266" s="352" t="s">
        <v>620</v>
      </c>
      <c r="V266" s="352" t="s">
        <v>3435</v>
      </c>
      <c r="X266" s="352" t="s">
        <v>3435</v>
      </c>
      <c r="Y266" s="352">
        <v>3</v>
      </c>
      <c r="Z266" s="352">
        <v>83</v>
      </c>
      <c r="AA266" s="352">
        <v>147.19999999999999</v>
      </c>
      <c r="AB266" s="352">
        <v>64.2</v>
      </c>
      <c r="AC266" s="352">
        <v>0.38800000000000001</v>
      </c>
      <c r="AG266" s="352">
        <v>1757</v>
      </c>
      <c r="AK266" s="352" t="s">
        <v>915</v>
      </c>
      <c r="AL266" s="352" t="s">
        <v>908</v>
      </c>
      <c r="AM266" s="352" t="s">
        <v>3671</v>
      </c>
      <c r="AN266" s="352">
        <v>10251</v>
      </c>
      <c r="AT266" s="352">
        <v>0</v>
      </c>
      <c r="AU266" s="352">
        <v>0.68981380000000003</v>
      </c>
      <c r="AX266" s="352" t="s">
        <v>3669</v>
      </c>
    </row>
    <row r="267" spans="1:50">
      <c r="A267" s="352" t="s">
        <v>2321</v>
      </c>
      <c r="B267" s="352" t="s">
        <v>3388</v>
      </c>
      <c r="C267" s="352">
        <v>63</v>
      </c>
      <c r="D267" s="352" t="s">
        <v>3667</v>
      </c>
      <c r="E267" s="352" t="s">
        <v>459</v>
      </c>
      <c r="F267" s="352">
        <v>0.85799999999999998</v>
      </c>
      <c r="G267" s="352" t="s">
        <v>634</v>
      </c>
      <c r="J267" s="352">
        <v>7122</v>
      </c>
      <c r="K267" s="352">
        <v>12.25</v>
      </c>
      <c r="N267" s="352">
        <v>75.958171699999994</v>
      </c>
      <c r="O267" s="352">
        <v>203.745</v>
      </c>
      <c r="Q267" s="352">
        <v>200.49799999999999</v>
      </c>
      <c r="S267" s="352" t="s">
        <v>635</v>
      </c>
      <c r="T267" s="352">
        <v>89</v>
      </c>
      <c r="U267" s="352" t="s">
        <v>620</v>
      </c>
      <c r="V267" s="352" t="s">
        <v>3435</v>
      </c>
      <c r="X267" s="352" t="s">
        <v>3435</v>
      </c>
      <c r="Y267" s="352">
        <v>4</v>
      </c>
      <c r="Z267" s="352">
        <v>200</v>
      </c>
      <c r="AA267" s="352">
        <v>294.39999999999998</v>
      </c>
      <c r="AB267" s="352">
        <v>94.4</v>
      </c>
      <c r="AD267" s="352">
        <v>2.4009999999999998</v>
      </c>
      <c r="AE267" s="352">
        <v>0.84599999999999997</v>
      </c>
      <c r="AH267" s="352">
        <v>8636</v>
      </c>
      <c r="AI267" s="352">
        <v>10023</v>
      </c>
      <c r="AO267" s="352" t="s">
        <v>691</v>
      </c>
      <c r="AP267" s="352" t="s">
        <v>738</v>
      </c>
      <c r="AQ267" s="352" t="s">
        <v>3251</v>
      </c>
      <c r="AT267" s="352">
        <v>0</v>
      </c>
      <c r="AV267" s="352">
        <v>1.1975254</v>
      </c>
      <c r="AX267" s="352" t="s">
        <v>3669</v>
      </c>
    </row>
    <row r="268" spans="1:50">
      <c r="A268" s="352" t="s">
        <v>2322</v>
      </c>
      <c r="B268" s="352" t="s">
        <v>3388</v>
      </c>
      <c r="C268" s="352">
        <v>63</v>
      </c>
      <c r="D268" s="352" t="s">
        <v>3667</v>
      </c>
      <c r="E268" s="352" t="s">
        <v>459</v>
      </c>
      <c r="F268" s="352">
        <v>0.85799999999999998</v>
      </c>
      <c r="J268" s="352">
        <v>6736</v>
      </c>
      <c r="K268" s="352">
        <v>-10.913</v>
      </c>
      <c r="O268" s="352">
        <v>192.011</v>
      </c>
      <c r="Q268" s="352">
        <v>189.01</v>
      </c>
      <c r="S268" s="352" t="s">
        <v>635</v>
      </c>
      <c r="T268" s="352">
        <v>89</v>
      </c>
      <c r="U268" s="352" t="s">
        <v>620</v>
      </c>
      <c r="V268" s="352" t="s">
        <v>3435</v>
      </c>
      <c r="X268" s="352" t="s">
        <v>3435</v>
      </c>
      <c r="Y268" s="352">
        <v>5</v>
      </c>
      <c r="Z268" s="352">
        <v>438.4</v>
      </c>
      <c r="AA268" s="352">
        <v>473.6</v>
      </c>
      <c r="AB268" s="352">
        <v>35.200000000000003</v>
      </c>
      <c r="AD268" s="352">
        <v>2.214</v>
      </c>
      <c r="AE268" s="352">
        <v>0.78700000000000003</v>
      </c>
      <c r="AH268" s="352">
        <v>7888</v>
      </c>
      <c r="AI268" s="352">
        <v>9346</v>
      </c>
      <c r="AO268" s="352" t="s">
        <v>736</v>
      </c>
      <c r="AP268" s="352" t="s">
        <v>667</v>
      </c>
      <c r="AQ268" s="352" t="s">
        <v>1622</v>
      </c>
      <c r="AT268" s="352">
        <v>0</v>
      </c>
      <c r="AV268" s="352">
        <v>1.1714457</v>
      </c>
      <c r="AX268" s="352" t="s">
        <v>3669</v>
      </c>
    </row>
    <row r="269" spans="1:50">
      <c r="A269" s="352" t="s">
        <v>2324</v>
      </c>
      <c r="B269" s="352" t="s">
        <v>3388</v>
      </c>
      <c r="C269" s="352">
        <v>63</v>
      </c>
      <c r="D269" s="352" t="s">
        <v>3667</v>
      </c>
      <c r="E269" s="352" t="s">
        <v>459</v>
      </c>
      <c r="F269" s="352">
        <v>0.85799999999999998</v>
      </c>
      <c r="J269" s="352">
        <v>6727</v>
      </c>
      <c r="K269" s="352">
        <v>-11.5</v>
      </c>
      <c r="O269" s="352">
        <v>192.52</v>
      </c>
      <c r="Q269" s="352">
        <v>189.512</v>
      </c>
      <c r="S269" s="352" t="s">
        <v>635</v>
      </c>
      <c r="T269" s="352">
        <v>89</v>
      </c>
      <c r="U269" s="352" t="s">
        <v>620</v>
      </c>
      <c r="V269" s="352" t="s">
        <v>3435</v>
      </c>
      <c r="X269" s="352" t="s">
        <v>3435</v>
      </c>
      <c r="Y269" s="352">
        <v>6</v>
      </c>
      <c r="Z269" s="352">
        <v>488.1</v>
      </c>
      <c r="AA269" s="352">
        <v>523.29999999999995</v>
      </c>
      <c r="AB269" s="352">
        <v>35.200000000000003</v>
      </c>
      <c r="AD269" s="352">
        <v>2.2189999999999999</v>
      </c>
      <c r="AE269" s="352">
        <v>0.78900000000000003</v>
      </c>
      <c r="AH269" s="352">
        <v>7874</v>
      </c>
      <c r="AI269" s="352">
        <v>9330</v>
      </c>
      <c r="AO269" s="352" t="s">
        <v>719</v>
      </c>
      <c r="AP269" s="352" t="s">
        <v>2236</v>
      </c>
      <c r="AQ269" s="352" t="s">
        <v>1286</v>
      </c>
      <c r="AT269" s="352">
        <v>1</v>
      </c>
      <c r="AV269" s="352">
        <v>1.1707658999999999</v>
      </c>
      <c r="AX269" s="352" t="s">
        <v>3669</v>
      </c>
    </row>
    <row r="270" spans="1:50">
      <c r="A270" s="352" t="s">
        <v>2326</v>
      </c>
      <c r="B270" s="352" t="s">
        <v>3388</v>
      </c>
      <c r="C270" s="352">
        <v>64</v>
      </c>
      <c r="D270" s="352" t="s">
        <v>3667</v>
      </c>
      <c r="E270" s="352" t="s">
        <v>459</v>
      </c>
      <c r="F270" s="352">
        <v>0.85799999999999998</v>
      </c>
      <c r="L270" s="352">
        <v>24268</v>
      </c>
      <c r="M270" s="352">
        <v>9.6</v>
      </c>
      <c r="O270" s="352">
        <v>141.07400000000001</v>
      </c>
      <c r="R270" s="352">
        <v>134.33799999999999</v>
      </c>
      <c r="S270" s="352" t="s">
        <v>645</v>
      </c>
      <c r="T270" s="352">
        <v>0</v>
      </c>
      <c r="U270" s="352" t="s">
        <v>646</v>
      </c>
      <c r="V270" s="352" t="s">
        <v>3398</v>
      </c>
      <c r="X270" s="352" t="s">
        <v>3400</v>
      </c>
      <c r="Y270" s="352">
        <v>1</v>
      </c>
      <c r="Z270" s="352">
        <v>29.7</v>
      </c>
      <c r="AA270" s="352">
        <v>93.4</v>
      </c>
      <c r="AB270" s="352">
        <v>63.7</v>
      </c>
      <c r="AF270" s="352">
        <v>6.7359999999999998</v>
      </c>
      <c r="AJ270" s="352">
        <v>4843</v>
      </c>
      <c r="AR270" s="352" t="s">
        <v>2153</v>
      </c>
      <c r="AS270" s="352" t="s">
        <v>3672</v>
      </c>
      <c r="AT270" s="352">
        <v>1</v>
      </c>
      <c r="AW270" s="352">
        <v>5.0141054</v>
      </c>
      <c r="AX270" s="352" t="s">
        <v>3673</v>
      </c>
    </row>
    <row r="271" spans="1:50">
      <c r="A271" s="352" t="s">
        <v>2327</v>
      </c>
      <c r="B271" s="352" t="s">
        <v>3388</v>
      </c>
      <c r="C271" s="352">
        <v>64</v>
      </c>
      <c r="D271" s="352" t="s">
        <v>3667</v>
      </c>
      <c r="E271" s="352" t="s">
        <v>459</v>
      </c>
      <c r="F271" s="352">
        <v>0.85799999999999998</v>
      </c>
      <c r="G271" s="352" t="s">
        <v>764</v>
      </c>
      <c r="L271" s="352">
        <v>6828</v>
      </c>
      <c r="M271" s="352">
        <v>3.3069999999999999</v>
      </c>
      <c r="O271" s="352">
        <v>10.898999999999999</v>
      </c>
      <c r="R271" s="352">
        <v>10.382</v>
      </c>
      <c r="S271" s="352" t="s">
        <v>645</v>
      </c>
      <c r="T271" s="352">
        <v>0</v>
      </c>
      <c r="U271" s="352" t="s">
        <v>646</v>
      </c>
      <c r="V271" s="352" t="s">
        <v>3398</v>
      </c>
      <c r="X271" s="352" t="s">
        <v>3400</v>
      </c>
      <c r="Y271" s="352">
        <v>2</v>
      </c>
      <c r="Z271" s="352">
        <v>229.5</v>
      </c>
      <c r="AA271" s="352">
        <v>263.5</v>
      </c>
      <c r="AB271" s="352">
        <v>34.1</v>
      </c>
      <c r="AF271" s="352">
        <v>0.51800000000000002</v>
      </c>
      <c r="AJ271" s="352">
        <v>1377</v>
      </c>
      <c r="AR271" s="352" t="s">
        <v>3641</v>
      </c>
      <c r="AS271" s="352" t="s">
        <v>3674</v>
      </c>
      <c r="AT271" s="352">
        <v>0</v>
      </c>
      <c r="AW271" s="352">
        <v>4.9854314000000004</v>
      </c>
      <c r="AX271" s="352" t="s">
        <v>3673</v>
      </c>
    </row>
    <row r="272" spans="1:50">
      <c r="A272" s="352" t="s">
        <v>2330</v>
      </c>
      <c r="B272" s="352" t="s">
        <v>3388</v>
      </c>
      <c r="C272" s="352">
        <v>64</v>
      </c>
      <c r="D272" s="352" t="s">
        <v>3667</v>
      </c>
      <c r="E272" s="352" t="s">
        <v>459</v>
      </c>
      <c r="F272" s="352">
        <v>0.85799999999999998</v>
      </c>
      <c r="L272" s="352">
        <v>24052</v>
      </c>
      <c r="M272" s="352">
        <v>9.8780000000000001</v>
      </c>
      <c r="O272" s="352">
        <v>137.77000000000001</v>
      </c>
      <c r="R272" s="352">
        <v>131.19</v>
      </c>
      <c r="S272" s="352" t="s">
        <v>645</v>
      </c>
      <c r="T272" s="352">
        <v>0</v>
      </c>
      <c r="U272" s="352" t="s">
        <v>646</v>
      </c>
      <c r="V272" s="352" t="s">
        <v>3398</v>
      </c>
      <c r="X272" s="352" t="s">
        <v>3400</v>
      </c>
      <c r="Y272" s="352">
        <v>3</v>
      </c>
      <c r="Z272" s="352">
        <v>413</v>
      </c>
      <c r="AA272" s="352">
        <v>474</v>
      </c>
      <c r="AB272" s="352">
        <v>61</v>
      </c>
      <c r="AF272" s="352">
        <v>6.58</v>
      </c>
      <c r="AJ272" s="352">
        <v>4799</v>
      </c>
      <c r="AR272" s="352" t="s">
        <v>688</v>
      </c>
      <c r="AS272" s="352" t="s">
        <v>3675</v>
      </c>
      <c r="AT272" s="352">
        <v>0</v>
      </c>
      <c r="AW272" s="352">
        <v>5.0153708000000004</v>
      </c>
      <c r="AX272" s="352" t="s">
        <v>3673</v>
      </c>
    </row>
    <row r="273" spans="1:50">
      <c r="A273" s="352" t="s">
        <v>2331</v>
      </c>
      <c r="B273" s="352" t="s">
        <v>3388</v>
      </c>
      <c r="C273" s="352">
        <v>65</v>
      </c>
      <c r="D273" s="352" t="s">
        <v>3676</v>
      </c>
      <c r="E273" s="352" t="s">
        <v>460</v>
      </c>
      <c r="F273" s="352">
        <v>0.78500000000000003</v>
      </c>
      <c r="H273" s="352">
        <v>11069</v>
      </c>
      <c r="I273" s="352">
        <v>0.439</v>
      </c>
      <c r="O273" s="352">
        <v>202.27099999999999</v>
      </c>
      <c r="P273" s="352">
        <v>200.76</v>
      </c>
      <c r="S273" s="352" t="s">
        <v>619</v>
      </c>
      <c r="T273" s="352">
        <v>0</v>
      </c>
      <c r="U273" s="352" t="s">
        <v>620</v>
      </c>
      <c r="V273" s="352" t="s">
        <v>3435</v>
      </c>
      <c r="X273" s="352" t="s">
        <v>3435</v>
      </c>
      <c r="Y273" s="352">
        <v>1</v>
      </c>
      <c r="Z273" s="352">
        <v>13.2</v>
      </c>
      <c r="AA273" s="352">
        <v>39</v>
      </c>
      <c r="AB273" s="352">
        <v>25.8</v>
      </c>
      <c r="AC273" s="352">
        <v>1.5109999999999999</v>
      </c>
      <c r="AG273" s="352">
        <v>7569</v>
      </c>
      <c r="AK273" s="352" t="s">
        <v>1298</v>
      </c>
      <c r="AL273" s="352" t="s">
        <v>883</v>
      </c>
      <c r="AM273" s="352" t="s">
        <v>3677</v>
      </c>
      <c r="AN273" s="352">
        <v>5361</v>
      </c>
      <c r="AT273" s="352">
        <v>0</v>
      </c>
      <c r="AU273" s="352">
        <v>0.68419220000000003</v>
      </c>
      <c r="AX273" s="352" t="s">
        <v>3678</v>
      </c>
    </row>
    <row r="274" spans="1:50">
      <c r="A274" s="352" t="s">
        <v>2334</v>
      </c>
      <c r="B274" s="352" t="s">
        <v>3388</v>
      </c>
      <c r="C274" s="352">
        <v>65</v>
      </c>
      <c r="D274" s="352" t="s">
        <v>3676</v>
      </c>
      <c r="E274" s="352" t="s">
        <v>460</v>
      </c>
      <c r="F274" s="352">
        <v>0.78500000000000003</v>
      </c>
      <c r="H274" s="352">
        <v>11081</v>
      </c>
      <c r="I274" s="352">
        <v>0</v>
      </c>
      <c r="O274" s="352">
        <v>203.16800000000001</v>
      </c>
      <c r="P274" s="352">
        <v>201.65100000000001</v>
      </c>
      <c r="S274" s="352" t="s">
        <v>619</v>
      </c>
      <c r="T274" s="352">
        <v>0</v>
      </c>
      <c r="U274" s="352" t="s">
        <v>620</v>
      </c>
      <c r="V274" s="352" t="s">
        <v>3435</v>
      </c>
      <c r="X274" s="352" t="s">
        <v>3435</v>
      </c>
      <c r="Y274" s="352">
        <v>2</v>
      </c>
      <c r="Z274" s="352">
        <v>53.5</v>
      </c>
      <c r="AA274" s="352">
        <v>78.599999999999994</v>
      </c>
      <c r="AB274" s="352">
        <v>25.2</v>
      </c>
      <c r="AC274" s="352">
        <v>1.5169999999999999</v>
      </c>
      <c r="AG274" s="352">
        <v>7575</v>
      </c>
      <c r="AK274" s="352" t="s">
        <v>853</v>
      </c>
      <c r="AL274" s="352" t="s">
        <v>656</v>
      </c>
      <c r="AM274" s="352" t="s">
        <v>3679</v>
      </c>
      <c r="AN274" s="352">
        <v>5205</v>
      </c>
      <c r="AT274" s="352">
        <v>1</v>
      </c>
      <c r="AU274" s="352">
        <v>0.68389219999999995</v>
      </c>
      <c r="AX274" s="352" t="s">
        <v>3678</v>
      </c>
    </row>
    <row r="275" spans="1:50">
      <c r="A275" s="352" t="s">
        <v>2337</v>
      </c>
      <c r="B275" s="352" t="s">
        <v>3388</v>
      </c>
      <c r="C275" s="352">
        <v>65</v>
      </c>
      <c r="D275" s="352" t="s">
        <v>3676</v>
      </c>
      <c r="E275" s="352" t="s">
        <v>460</v>
      </c>
      <c r="F275" s="352">
        <v>0.78500000000000003</v>
      </c>
      <c r="G275" s="352" t="s">
        <v>630</v>
      </c>
      <c r="H275" s="352">
        <v>3683</v>
      </c>
      <c r="I275" s="352">
        <v>13.281000000000001</v>
      </c>
      <c r="N275" s="352">
        <v>16.117272400000001</v>
      </c>
      <c r="O275" s="352">
        <v>74.096999999999994</v>
      </c>
      <c r="P275" s="352">
        <v>73.536000000000001</v>
      </c>
      <c r="S275" s="352" t="s">
        <v>619</v>
      </c>
      <c r="T275" s="352">
        <v>0</v>
      </c>
      <c r="U275" s="352" t="s">
        <v>620</v>
      </c>
      <c r="V275" s="352" t="s">
        <v>3435</v>
      </c>
      <c r="X275" s="352" t="s">
        <v>3435</v>
      </c>
      <c r="Y275" s="352">
        <v>3</v>
      </c>
      <c r="Z275" s="352">
        <v>82.4</v>
      </c>
      <c r="AA275" s="352">
        <v>148.4</v>
      </c>
      <c r="AB275" s="352">
        <v>66</v>
      </c>
      <c r="AC275" s="352">
        <v>0.56100000000000005</v>
      </c>
      <c r="AG275" s="352">
        <v>2553</v>
      </c>
      <c r="AK275" s="352" t="s">
        <v>2224</v>
      </c>
      <c r="AL275" s="352" t="s">
        <v>711</v>
      </c>
      <c r="AM275" s="352" t="s">
        <v>3680</v>
      </c>
      <c r="AN275" s="352">
        <v>20083</v>
      </c>
      <c r="AT275" s="352">
        <v>0</v>
      </c>
      <c r="AU275" s="352">
        <v>0.69297529999999996</v>
      </c>
      <c r="AX275" s="352" t="s">
        <v>3678</v>
      </c>
    </row>
    <row r="276" spans="1:50">
      <c r="A276" s="352" t="s">
        <v>2339</v>
      </c>
      <c r="B276" s="352" t="s">
        <v>3388</v>
      </c>
      <c r="C276" s="352">
        <v>65</v>
      </c>
      <c r="D276" s="352" t="s">
        <v>3676</v>
      </c>
      <c r="E276" s="352" t="s">
        <v>460</v>
      </c>
      <c r="F276" s="352">
        <v>0.78500000000000003</v>
      </c>
      <c r="G276" s="352" t="s">
        <v>634</v>
      </c>
      <c r="J276" s="352">
        <v>6947</v>
      </c>
      <c r="K276" s="352">
        <v>6.8109999999999999</v>
      </c>
      <c r="N276" s="352">
        <v>79.752619699999997</v>
      </c>
      <c r="O276" s="352">
        <v>195.72200000000001</v>
      </c>
      <c r="Q276" s="352">
        <v>192.61500000000001</v>
      </c>
      <c r="S276" s="352" t="s">
        <v>635</v>
      </c>
      <c r="T276" s="352">
        <v>89</v>
      </c>
      <c r="U276" s="352" t="s">
        <v>620</v>
      </c>
      <c r="V276" s="352" t="s">
        <v>3435</v>
      </c>
      <c r="X276" s="352" t="s">
        <v>3435</v>
      </c>
      <c r="Y276" s="352">
        <v>4</v>
      </c>
      <c r="Z276" s="352">
        <v>199.4</v>
      </c>
      <c r="AA276" s="352">
        <v>292.5</v>
      </c>
      <c r="AB276" s="352">
        <v>93.1</v>
      </c>
      <c r="AD276" s="352">
        <v>2.2949999999999999</v>
      </c>
      <c r="AE276" s="352">
        <v>0.81200000000000006</v>
      </c>
      <c r="AH276" s="352">
        <v>8384</v>
      </c>
      <c r="AI276" s="352">
        <v>9771</v>
      </c>
      <c r="AO276" s="352" t="s">
        <v>691</v>
      </c>
      <c r="AP276" s="352" t="s">
        <v>738</v>
      </c>
      <c r="AQ276" s="352" t="s">
        <v>2350</v>
      </c>
      <c r="AT276" s="352">
        <v>0</v>
      </c>
      <c r="AV276" s="352">
        <v>1.1913659999999999</v>
      </c>
      <c r="AX276" s="352" t="s">
        <v>3678</v>
      </c>
    </row>
    <row r="277" spans="1:50">
      <c r="A277" s="352" t="s">
        <v>2340</v>
      </c>
      <c r="B277" s="352" t="s">
        <v>3388</v>
      </c>
      <c r="C277" s="352">
        <v>65</v>
      </c>
      <c r="D277" s="352" t="s">
        <v>3676</v>
      </c>
      <c r="E277" s="352" t="s">
        <v>460</v>
      </c>
      <c r="F277" s="352">
        <v>0.78500000000000003</v>
      </c>
      <c r="J277" s="352">
        <v>6746</v>
      </c>
      <c r="K277" s="352">
        <v>-10.897</v>
      </c>
      <c r="O277" s="352">
        <v>192.173</v>
      </c>
      <c r="Q277" s="352">
        <v>189.16900000000001</v>
      </c>
      <c r="S277" s="352" t="s">
        <v>635</v>
      </c>
      <c r="T277" s="352">
        <v>89</v>
      </c>
      <c r="U277" s="352" t="s">
        <v>620</v>
      </c>
      <c r="V277" s="352" t="s">
        <v>3435</v>
      </c>
      <c r="X277" s="352" t="s">
        <v>3435</v>
      </c>
      <c r="Y277" s="352">
        <v>5</v>
      </c>
      <c r="Z277" s="352">
        <v>438.4</v>
      </c>
      <c r="AA277" s="352">
        <v>473.6</v>
      </c>
      <c r="AB277" s="352">
        <v>35.200000000000003</v>
      </c>
      <c r="AD277" s="352">
        <v>2.2160000000000002</v>
      </c>
      <c r="AE277" s="352">
        <v>0.78800000000000003</v>
      </c>
      <c r="AH277" s="352">
        <v>7898</v>
      </c>
      <c r="AI277" s="352">
        <v>9361</v>
      </c>
      <c r="AO277" s="352" t="s">
        <v>736</v>
      </c>
      <c r="AP277" s="352" t="s">
        <v>809</v>
      </c>
      <c r="AQ277" s="352" t="s">
        <v>1302</v>
      </c>
      <c r="AT277" s="352">
        <v>0</v>
      </c>
      <c r="AV277" s="352">
        <v>1.1713384</v>
      </c>
      <c r="AX277" s="352" t="s">
        <v>3678</v>
      </c>
    </row>
    <row r="278" spans="1:50">
      <c r="A278" s="352" t="s">
        <v>2341</v>
      </c>
      <c r="B278" s="352" t="s">
        <v>3388</v>
      </c>
      <c r="C278" s="352">
        <v>65</v>
      </c>
      <c r="D278" s="352" t="s">
        <v>3676</v>
      </c>
      <c r="E278" s="352" t="s">
        <v>460</v>
      </c>
      <c r="F278" s="352">
        <v>0.78500000000000003</v>
      </c>
      <c r="J278" s="352">
        <v>6736</v>
      </c>
      <c r="K278" s="352">
        <v>-11.5</v>
      </c>
      <c r="O278" s="352">
        <v>192.816</v>
      </c>
      <c r="Q278" s="352">
        <v>189.804</v>
      </c>
      <c r="S278" s="352" t="s">
        <v>635</v>
      </c>
      <c r="T278" s="352">
        <v>89</v>
      </c>
      <c r="U278" s="352" t="s">
        <v>620</v>
      </c>
      <c r="V278" s="352" t="s">
        <v>3435</v>
      </c>
      <c r="X278" s="352" t="s">
        <v>3435</v>
      </c>
      <c r="Y278" s="352">
        <v>6</v>
      </c>
      <c r="Z278" s="352">
        <v>488.1</v>
      </c>
      <c r="AA278" s="352">
        <v>523.29999999999995</v>
      </c>
      <c r="AB278" s="352">
        <v>35.200000000000003</v>
      </c>
      <c r="AD278" s="352">
        <v>2.222</v>
      </c>
      <c r="AE278" s="352">
        <v>0.79</v>
      </c>
      <c r="AH278" s="352">
        <v>7884</v>
      </c>
      <c r="AI278" s="352">
        <v>9342</v>
      </c>
      <c r="AO278" s="352" t="s">
        <v>639</v>
      </c>
      <c r="AP278" s="352" t="s">
        <v>829</v>
      </c>
      <c r="AQ278" s="352" t="s">
        <v>1365</v>
      </c>
      <c r="AT278" s="352">
        <v>1</v>
      </c>
      <c r="AV278" s="352">
        <v>1.1706406</v>
      </c>
      <c r="AX278" s="352" t="s">
        <v>3678</v>
      </c>
    </row>
    <row r="279" spans="1:50">
      <c r="A279" s="352" t="s">
        <v>2343</v>
      </c>
      <c r="B279" s="352" t="s">
        <v>3388</v>
      </c>
      <c r="C279" s="352">
        <v>66</v>
      </c>
      <c r="D279" s="352" t="s">
        <v>3676</v>
      </c>
      <c r="E279" s="352" t="s">
        <v>460</v>
      </c>
      <c r="F279" s="352">
        <v>0.78500000000000003</v>
      </c>
      <c r="L279" s="352">
        <v>24239</v>
      </c>
      <c r="M279" s="352">
        <v>9.6</v>
      </c>
      <c r="O279" s="352">
        <v>141.05600000000001</v>
      </c>
      <c r="R279" s="352">
        <v>134.31700000000001</v>
      </c>
      <c r="S279" s="352" t="s">
        <v>645</v>
      </c>
      <c r="T279" s="352">
        <v>0</v>
      </c>
      <c r="U279" s="352" t="s">
        <v>646</v>
      </c>
      <c r="V279" s="352" t="s">
        <v>3495</v>
      </c>
      <c r="X279" s="352" t="s">
        <v>3496</v>
      </c>
      <c r="Y279" s="352">
        <v>1</v>
      </c>
      <c r="Z279" s="352">
        <v>29.7</v>
      </c>
      <c r="AA279" s="352">
        <v>93.4</v>
      </c>
      <c r="AB279" s="352">
        <v>63.7</v>
      </c>
      <c r="AF279" s="352">
        <v>6.7389999999999999</v>
      </c>
      <c r="AJ279" s="352">
        <v>4834</v>
      </c>
      <c r="AR279" s="352" t="s">
        <v>3418</v>
      </c>
      <c r="AS279" s="352" t="s">
        <v>3681</v>
      </c>
      <c r="AT279" s="352">
        <v>1</v>
      </c>
      <c r="AW279" s="352">
        <v>5.0175087999999999</v>
      </c>
      <c r="AX279" s="352" t="s">
        <v>3682</v>
      </c>
    </row>
    <row r="280" spans="1:50">
      <c r="A280" s="352" t="s">
        <v>2344</v>
      </c>
      <c r="B280" s="352" t="s">
        <v>3388</v>
      </c>
      <c r="C280" s="352">
        <v>66</v>
      </c>
      <c r="D280" s="352" t="s">
        <v>3676</v>
      </c>
      <c r="E280" s="352" t="s">
        <v>460</v>
      </c>
      <c r="F280" s="352">
        <v>0.78500000000000003</v>
      </c>
      <c r="G280" s="352" t="s">
        <v>764</v>
      </c>
      <c r="L280" s="352">
        <v>4830</v>
      </c>
      <c r="M280" s="352">
        <v>2.496</v>
      </c>
      <c r="O280" s="352">
        <v>8.0229999999999997</v>
      </c>
      <c r="R280" s="352">
        <v>7.6420000000000003</v>
      </c>
      <c r="S280" s="352" t="s">
        <v>645</v>
      </c>
      <c r="T280" s="352">
        <v>0</v>
      </c>
      <c r="U280" s="352" t="s">
        <v>646</v>
      </c>
      <c r="V280" s="352" t="s">
        <v>3495</v>
      </c>
      <c r="X280" s="352" t="s">
        <v>3496</v>
      </c>
      <c r="Y280" s="352">
        <v>2</v>
      </c>
      <c r="Z280" s="352">
        <v>229.5</v>
      </c>
      <c r="AA280" s="352">
        <v>261.89999999999998</v>
      </c>
      <c r="AB280" s="352">
        <v>32.4</v>
      </c>
      <c r="AF280" s="352">
        <v>0.38100000000000001</v>
      </c>
      <c r="AJ280" s="352">
        <v>974</v>
      </c>
      <c r="AR280" s="352" t="s">
        <v>2294</v>
      </c>
      <c r="AS280" s="352" t="s">
        <v>3276</v>
      </c>
      <c r="AT280" s="352">
        <v>0</v>
      </c>
      <c r="AW280" s="352">
        <v>4.9851171000000001</v>
      </c>
      <c r="AX280" s="352" t="s">
        <v>3682</v>
      </c>
    </row>
    <row r="281" spans="1:50">
      <c r="A281" s="352" t="s">
        <v>2347</v>
      </c>
      <c r="B281" s="352" t="s">
        <v>3388</v>
      </c>
      <c r="C281" s="352">
        <v>66</v>
      </c>
      <c r="D281" s="352" t="s">
        <v>3676</v>
      </c>
      <c r="E281" s="352" t="s">
        <v>460</v>
      </c>
      <c r="F281" s="352">
        <v>0.78500000000000003</v>
      </c>
      <c r="L281" s="352">
        <v>24056</v>
      </c>
      <c r="M281" s="352">
        <v>9.85</v>
      </c>
      <c r="O281" s="352">
        <v>137.57400000000001</v>
      </c>
      <c r="R281" s="352">
        <v>131</v>
      </c>
      <c r="S281" s="352" t="s">
        <v>645</v>
      </c>
      <c r="T281" s="352">
        <v>0</v>
      </c>
      <c r="U281" s="352" t="s">
        <v>646</v>
      </c>
      <c r="V281" s="352" t="s">
        <v>3495</v>
      </c>
      <c r="X281" s="352" t="s">
        <v>3496</v>
      </c>
      <c r="Y281" s="352">
        <v>3</v>
      </c>
      <c r="Z281" s="352">
        <v>413</v>
      </c>
      <c r="AA281" s="352">
        <v>474</v>
      </c>
      <c r="AB281" s="352">
        <v>61</v>
      </c>
      <c r="AF281" s="352">
        <v>6.5739999999999998</v>
      </c>
      <c r="AJ281" s="352">
        <v>4796</v>
      </c>
      <c r="AR281" s="352" t="s">
        <v>631</v>
      </c>
      <c r="AS281" s="352" t="s">
        <v>3683</v>
      </c>
      <c r="AT281" s="352">
        <v>0</v>
      </c>
      <c r="AW281" s="352">
        <v>5.0186491000000002</v>
      </c>
      <c r="AX281" s="352" t="s">
        <v>3682</v>
      </c>
    </row>
    <row r="282" spans="1:50">
      <c r="A282" s="352" t="s">
        <v>2349</v>
      </c>
      <c r="B282" s="352" t="s">
        <v>3684</v>
      </c>
      <c r="C282" s="352">
        <v>67</v>
      </c>
      <c r="D282" s="352" t="s">
        <v>3685</v>
      </c>
      <c r="E282" s="352" t="s">
        <v>461</v>
      </c>
      <c r="F282" s="352">
        <v>0.76200000000000001</v>
      </c>
      <c r="H282" s="352">
        <v>11063</v>
      </c>
      <c r="I282" s="352">
        <v>0.44600000000000001</v>
      </c>
      <c r="O282" s="352">
        <v>202.15899999999999</v>
      </c>
      <c r="P282" s="352">
        <v>200.648</v>
      </c>
      <c r="S282" s="352" t="s">
        <v>619</v>
      </c>
      <c r="T282" s="352">
        <v>0</v>
      </c>
      <c r="U282" s="352" t="s">
        <v>620</v>
      </c>
      <c r="V282" s="352" t="s">
        <v>3435</v>
      </c>
      <c r="X282" s="352" t="s">
        <v>3435</v>
      </c>
      <c r="Y282" s="352">
        <v>1</v>
      </c>
      <c r="Z282" s="352">
        <v>13.2</v>
      </c>
      <c r="AA282" s="352">
        <v>38.4</v>
      </c>
      <c r="AB282" s="352">
        <v>25.2</v>
      </c>
      <c r="AC282" s="352">
        <v>1.51</v>
      </c>
      <c r="AG282" s="352">
        <v>7567</v>
      </c>
      <c r="AK282" s="352" t="s">
        <v>1279</v>
      </c>
      <c r="AL282" s="352" t="s">
        <v>1299</v>
      </c>
      <c r="AM282" s="352" t="s">
        <v>3686</v>
      </c>
      <c r="AN282" s="352">
        <v>5368</v>
      </c>
      <c r="AT282" s="352">
        <v>0</v>
      </c>
      <c r="AU282" s="352">
        <v>0.6842104</v>
      </c>
      <c r="AX282" s="352" t="s">
        <v>3687</v>
      </c>
    </row>
    <row r="283" spans="1:50">
      <c r="A283" s="352" t="s">
        <v>2351</v>
      </c>
      <c r="B283" s="352" t="s">
        <v>3684</v>
      </c>
      <c r="C283" s="352">
        <v>67</v>
      </c>
      <c r="D283" s="352" t="s">
        <v>3685</v>
      </c>
      <c r="E283" s="352" t="s">
        <v>461</v>
      </c>
      <c r="F283" s="352">
        <v>0.76200000000000001</v>
      </c>
      <c r="H283" s="352">
        <v>11087</v>
      </c>
      <c r="I283" s="352">
        <v>0</v>
      </c>
      <c r="O283" s="352">
        <v>203.27199999999999</v>
      </c>
      <c r="P283" s="352">
        <v>201.755</v>
      </c>
      <c r="S283" s="352" t="s">
        <v>619</v>
      </c>
      <c r="T283" s="352">
        <v>0</v>
      </c>
      <c r="U283" s="352" t="s">
        <v>620</v>
      </c>
      <c r="V283" s="352" t="s">
        <v>3435</v>
      </c>
      <c r="X283" s="352" t="s">
        <v>3435</v>
      </c>
      <c r="Y283" s="352">
        <v>2</v>
      </c>
      <c r="Z283" s="352">
        <v>53.5</v>
      </c>
      <c r="AA283" s="352">
        <v>78.599999999999994</v>
      </c>
      <c r="AB283" s="352">
        <v>25.2</v>
      </c>
      <c r="AC283" s="352">
        <v>1.518</v>
      </c>
      <c r="AG283" s="352">
        <v>7579</v>
      </c>
      <c r="AK283" s="352" t="s">
        <v>2645</v>
      </c>
      <c r="AL283" s="352" t="s">
        <v>656</v>
      </c>
      <c r="AM283" s="352" t="s">
        <v>3594</v>
      </c>
      <c r="AN283" s="352">
        <v>5214</v>
      </c>
      <c r="AT283" s="352">
        <v>1</v>
      </c>
      <c r="AU283" s="352">
        <v>0.68390550000000006</v>
      </c>
      <c r="AX283" s="352" t="s">
        <v>3687</v>
      </c>
    </row>
    <row r="284" spans="1:50">
      <c r="A284" s="352" t="s">
        <v>2353</v>
      </c>
      <c r="B284" s="352" t="s">
        <v>3684</v>
      </c>
      <c r="C284" s="352">
        <v>67</v>
      </c>
      <c r="D284" s="352" t="s">
        <v>3685</v>
      </c>
      <c r="E284" s="352" t="s">
        <v>461</v>
      </c>
      <c r="F284" s="352">
        <v>0.76200000000000001</v>
      </c>
      <c r="G284" s="352" t="s">
        <v>630</v>
      </c>
      <c r="H284" s="352">
        <v>1625</v>
      </c>
      <c r="I284" s="352">
        <v>5.81</v>
      </c>
      <c r="N284" s="352">
        <v>7.3365418</v>
      </c>
      <c r="O284" s="352">
        <v>32.74</v>
      </c>
      <c r="P284" s="352">
        <v>32.494</v>
      </c>
      <c r="S284" s="352" t="s">
        <v>619</v>
      </c>
      <c r="T284" s="352">
        <v>0</v>
      </c>
      <c r="U284" s="352" t="s">
        <v>620</v>
      </c>
      <c r="V284" s="352" t="s">
        <v>3435</v>
      </c>
      <c r="X284" s="352" t="s">
        <v>3435</v>
      </c>
      <c r="Y284" s="352">
        <v>3</v>
      </c>
      <c r="Z284" s="352">
        <v>83</v>
      </c>
      <c r="AA284" s="352">
        <v>143.4</v>
      </c>
      <c r="AB284" s="352">
        <v>60.4</v>
      </c>
      <c r="AC284" s="352">
        <v>0.246</v>
      </c>
      <c r="AG284" s="352">
        <v>1118</v>
      </c>
      <c r="AK284" s="352" t="s">
        <v>3140</v>
      </c>
      <c r="AL284" s="352" t="s">
        <v>660</v>
      </c>
      <c r="AM284" s="352" t="s">
        <v>3586</v>
      </c>
      <c r="AN284" s="352">
        <v>12982</v>
      </c>
      <c r="AT284" s="352">
        <v>0</v>
      </c>
      <c r="AU284" s="352">
        <v>0.68787889999999996</v>
      </c>
      <c r="AX284" s="352" t="s">
        <v>3687</v>
      </c>
    </row>
    <row r="285" spans="1:50">
      <c r="A285" s="352" t="s">
        <v>2354</v>
      </c>
      <c r="B285" s="352" t="s">
        <v>3684</v>
      </c>
      <c r="C285" s="352">
        <v>67</v>
      </c>
      <c r="D285" s="352" t="s">
        <v>3685</v>
      </c>
      <c r="E285" s="352" t="s">
        <v>461</v>
      </c>
      <c r="F285" s="352">
        <v>0.76200000000000001</v>
      </c>
      <c r="G285" s="352" t="s">
        <v>634</v>
      </c>
      <c r="J285" s="352">
        <v>4037</v>
      </c>
      <c r="K285" s="352">
        <v>9.4309999999999992</v>
      </c>
      <c r="N285" s="352">
        <v>46.403768800000002</v>
      </c>
      <c r="O285" s="352">
        <v>110.54300000000001</v>
      </c>
      <c r="Q285" s="352">
        <v>108.785</v>
      </c>
      <c r="S285" s="352" t="s">
        <v>635</v>
      </c>
      <c r="T285" s="352">
        <v>89</v>
      </c>
      <c r="U285" s="352" t="s">
        <v>620</v>
      </c>
      <c r="V285" s="352" t="s">
        <v>3435</v>
      </c>
      <c r="X285" s="352" t="s">
        <v>3435</v>
      </c>
      <c r="Y285" s="352">
        <v>4</v>
      </c>
      <c r="Z285" s="352">
        <v>201.9</v>
      </c>
      <c r="AA285" s="352">
        <v>288.7</v>
      </c>
      <c r="AB285" s="352">
        <v>86.8</v>
      </c>
      <c r="AD285" s="352">
        <v>1.2989999999999999</v>
      </c>
      <c r="AE285" s="352">
        <v>0.45900000000000002</v>
      </c>
      <c r="AH285" s="352">
        <v>4863</v>
      </c>
      <c r="AI285" s="352">
        <v>5684</v>
      </c>
      <c r="AO285" s="352" t="s">
        <v>869</v>
      </c>
      <c r="AP285" s="352" t="s">
        <v>1131</v>
      </c>
      <c r="AQ285" s="352" t="s">
        <v>3282</v>
      </c>
      <c r="AT285" s="352">
        <v>0</v>
      </c>
      <c r="AV285" s="352">
        <v>1.1944188</v>
      </c>
      <c r="AX285" s="352" t="s">
        <v>3687</v>
      </c>
    </row>
    <row r="286" spans="1:50">
      <c r="A286" s="352" t="s">
        <v>2355</v>
      </c>
      <c r="B286" s="352" t="s">
        <v>3684</v>
      </c>
      <c r="C286" s="352">
        <v>67</v>
      </c>
      <c r="D286" s="352" t="s">
        <v>3685</v>
      </c>
      <c r="E286" s="352" t="s">
        <v>461</v>
      </c>
      <c r="F286" s="352">
        <v>0.76200000000000001</v>
      </c>
      <c r="J286" s="352">
        <v>6752</v>
      </c>
      <c r="K286" s="352">
        <v>-10.754</v>
      </c>
      <c r="O286" s="352">
        <v>192.34200000000001</v>
      </c>
      <c r="Q286" s="352">
        <v>189.33500000000001</v>
      </c>
      <c r="S286" s="352" t="s">
        <v>635</v>
      </c>
      <c r="T286" s="352">
        <v>89</v>
      </c>
      <c r="U286" s="352" t="s">
        <v>620</v>
      </c>
      <c r="V286" s="352" t="s">
        <v>3435</v>
      </c>
      <c r="X286" s="352" t="s">
        <v>3435</v>
      </c>
      <c r="Y286" s="352">
        <v>5</v>
      </c>
      <c r="Z286" s="352">
        <v>437.8</v>
      </c>
      <c r="AA286" s="352">
        <v>473.6</v>
      </c>
      <c r="AB286" s="352">
        <v>35.9</v>
      </c>
      <c r="AD286" s="352">
        <v>2.218</v>
      </c>
      <c r="AE286" s="352">
        <v>0.78900000000000003</v>
      </c>
      <c r="AH286" s="352">
        <v>7907</v>
      </c>
      <c r="AI286" s="352">
        <v>9371</v>
      </c>
      <c r="AO286" s="352" t="s">
        <v>973</v>
      </c>
      <c r="AP286" s="352" t="s">
        <v>695</v>
      </c>
      <c r="AQ286" s="352" t="s">
        <v>2708</v>
      </c>
      <c r="AT286" s="352">
        <v>0</v>
      </c>
      <c r="AV286" s="352">
        <v>1.1716285</v>
      </c>
      <c r="AX286" s="352" t="s">
        <v>3687</v>
      </c>
    </row>
    <row r="287" spans="1:50">
      <c r="A287" s="352" t="s">
        <v>2357</v>
      </c>
      <c r="B287" s="352" t="s">
        <v>3684</v>
      </c>
      <c r="C287" s="352">
        <v>67</v>
      </c>
      <c r="D287" s="352" t="s">
        <v>3685</v>
      </c>
      <c r="E287" s="352" t="s">
        <v>461</v>
      </c>
      <c r="F287" s="352">
        <v>0.76200000000000001</v>
      </c>
      <c r="J287" s="352">
        <v>6742</v>
      </c>
      <c r="K287" s="352">
        <v>-11.5</v>
      </c>
      <c r="O287" s="352">
        <v>192.90299999999999</v>
      </c>
      <c r="Q287" s="352">
        <v>189.88900000000001</v>
      </c>
      <c r="S287" s="352" t="s">
        <v>635</v>
      </c>
      <c r="T287" s="352">
        <v>89</v>
      </c>
      <c r="U287" s="352" t="s">
        <v>620</v>
      </c>
      <c r="V287" s="352" t="s">
        <v>3435</v>
      </c>
      <c r="X287" s="352" t="s">
        <v>3435</v>
      </c>
      <c r="Y287" s="352">
        <v>6</v>
      </c>
      <c r="Z287" s="352">
        <v>488.1</v>
      </c>
      <c r="AA287" s="352">
        <v>523.29999999999995</v>
      </c>
      <c r="AB287" s="352">
        <v>35.200000000000003</v>
      </c>
      <c r="AD287" s="352">
        <v>2.2229999999999999</v>
      </c>
      <c r="AE287" s="352">
        <v>0.79</v>
      </c>
      <c r="AH287" s="352">
        <v>7891</v>
      </c>
      <c r="AI287" s="352">
        <v>9351</v>
      </c>
      <c r="AO287" s="352" t="s">
        <v>832</v>
      </c>
      <c r="AP287" s="352" t="s">
        <v>1133</v>
      </c>
      <c r="AQ287" s="352" t="s">
        <v>1464</v>
      </c>
      <c r="AT287" s="352">
        <v>1</v>
      </c>
      <c r="AV287" s="352">
        <v>1.1707676</v>
      </c>
      <c r="AX287" s="352" t="s">
        <v>3687</v>
      </c>
    </row>
    <row r="288" spans="1:50">
      <c r="A288" s="352" t="s">
        <v>2358</v>
      </c>
      <c r="B288" s="352" t="s">
        <v>3684</v>
      </c>
      <c r="C288" s="352">
        <v>68</v>
      </c>
      <c r="D288" s="352" t="s">
        <v>3685</v>
      </c>
      <c r="E288" s="352" t="s">
        <v>461</v>
      </c>
      <c r="F288" s="352">
        <v>0.76200000000000001</v>
      </c>
      <c r="L288" s="352">
        <v>24206</v>
      </c>
      <c r="M288" s="352">
        <v>9.6</v>
      </c>
      <c r="O288" s="352">
        <v>140.49600000000001</v>
      </c>
      <c r="R288" s="352">
        <v>133.78399999999999</v>
      </c>
      <c r="S288" s="352" t="s">
        <v>645</v>
      </c>
      <c r="T288" s="352">
        <v>0</v>
      </c>
      <c r="U288" s="352" t="s">
        <v>646</v>
      </c>
      <c r="V288" s="352" t="s">
        <v>3495</v>
      </c>
      <c r="X288" s="352" t="s">
        <v>3496</v>
      </c>
      <c r="Y288" s="352">
        <v>1</v>
      </c>
      <c r="Z288" s="352">
        <v>29.7</v>
      </c>
      <c r="AA288" s="352">
        <v>93.4</v>
      </c>
      <c r="AB288" s="352">
        <v>63.7</v>
      </c>
      <c r="AF288" s="352">
        <v>6.7119999999999997</v>
      </c>
      <c r="AJ288" s="352">
        <v>4828</v>
      </c>
      <c r="AR288" s="352" t="s">
        <v>913</v>
      </c>
      <c r="AS288" s="352" t="s">
        <v>3688</v>
      </c>
      <c r="AT288" s="352">
        <v>1</v>
      </c>
      <c r="AW288" s="352">
        <v>5.0166883000000002</v>
      </c>
      <c r="AX288" s="352" t="s">
        <v>3689</v>
      </c>
    </row>
    <row r="289" spans="1:50">
      <c r="A289" s="352" t="s">
        <v>2359</v>
      </c>
      <c r="B289" s="352" t="s">
        <v>3684</v>
      </c>
      <c r="C289" s="352">
        <v>68</v>
      </c>
      <c r="D289" s="352" t="s">
        <v>3685</v>
      </c>
      <c r="E289" s="352" t="s">
        <v>461</v>
      </c>
      <c r="F289" s="352">
        <v>0.76200000000000001</v>
      </c>
      <c r="G289" s="352" t="s">
        <v>764</v>
      </c>
      <c r="L289" s="352">
        <v>1536</v>
      </c>
      <c r="M289" s="352">
        <v>10.744999999999999</v>
      </c>
      <c r="O289" s="352">
        <v>2.5539999999999998</v>
      </c>
      <c r="R289" s="352">
        <v>2.431</v>
      </c>
      <c r="S289" s="352" t="s">
        <v>645</v>
      </c>
      <c r="T289" s="352">
        <v>0</v>
      </c>
      <c r="U289" s="352" t="s">
        <v>646</v>
      </c>
      <c r="V289" s="352" t="s">
        <v>3495</v>
      </c>
      <c r="X289" s="352" t="s">
        <v>3496</v>
      </c>
      <c r="Y289" s="352">
        <v>2</v>
      </c>
      <c r="Z289" s="352">
        <v>231.6</v>
      </c>
      <c r="AA289" s="352">
        <v>257.5</v>
      </c>
      <c r="AB289" s="352">
        <v>25.9</v>
      </c>
      <c r="AF289" s="352">
        <v>0.122</v>
      </c>
      <c r="AJ289" s="352">
        <v>308</v>
      </c>
      <c r="AR289" s="352" t="s">
        <v>1257</v>
      </c>
      <c r="AS289" s="352" t="s">
        <v>3690</v>
      </c>
      <c r="AT289" s="352">
        <v>0</v>
      </c>
      <c r="AW289" s="352">
        <v>5.0219081000000001</v>
      </c>
      <c r="AX289" s="352" t="s">
        <v>3689</v>
      </c>
    </row>
    <row r="290" spans="1:50">
      <c r="A290" s="352" t="s">
        <v>2363</v>
      </c>
      <c r="B290" s="352" t="s">
        <v>3684</v>
      </c>
      <c r="C290" s="352">
        <v>68</v>
      </c>
      <c r="D290" s="352" t="s">
        <v>3685</v>
      </c>
      <c r="E290" s="352" t="s">
        <v>461</v>
      </c>
      <c r="F290" s="352">
        <v>0.76200000000000001</v>
      </c>
      <c r="L290" s="352">
        <v>23993</v>
      </c>
      <c r="M290" s="352">
        <v>9.9290000000000003</v>
      </c>
      <c r="O290" s="352">
        <v>137.03</v>
      </c>
      <c r="R290" s="352">
        <v>130.483</v>
      </c>
      <c r="S290" s="352" t="s">
        <v>645</v>
      </c>
      <c r="T290" s="352">
        <v>0</v>
      </c>
      <c r="U290" s="352" t="s">
        <v>646</v>
      </c>
      <c r="V290" s="352" t="s">
        <v>3495</v>
      </c>
      <c r="X290" s="352" t="s">
        <v>3496</v>
      </c>
      <c r="Y290" s="352">
        <v>3</v>
      </c>
      <c r="Z290" s="352">
        <v>413</v>
      </c>
      <c r="AA290" s="352">
        <v>474</v>
      </c>
      <c r="AB290" s="352">
        <v>61</v>
      </c>
      <c r="AF290" s="352">
        <v>6.548</v>
      </c>
      <c r="AJ290" s="352">
        <v>4784</v>
      </c>
      <c r="AR290" s="352" t="s">
        <v>707</v>
      </c>
      <c r="AS290" s="352" t="s">
        <v>2972</v>
      </c>
      <c r="AT290" s="352">
        <v>0</v>
      </c>
      <c r="AW290" s="352">
        <v>5.0181905000000002</v>
      </c>
      <c r="AX290" s="352" t="s">
        <v>3689</v>
      </c>
    </row>
    <row r="291" spans="1:50">
      <c r="A291" s="352" t="s">
        <v>2364</v>
      </c>
      <c r="B291" s="352" t="s">
        <v>3684</v>
      </c>
      <c r="C291" s="352">
        <v>69</v>
      </c>
      <c r="D291" s="352" t="s">
        <v>3691</v>
      </c>
      <c r="E291" s="352" t="s">
        <v>462</v>
      </c>
      <c r="F291" s="352">
        <v>0.76600000000000001</v>
      </c>
      <c r="H291" s="352">
        <v>11091</v>
      </c>
      <c r="I291" s="352">
        <v>0.42299999999999999</v>
      </c>
      <c r="O291" s="352">
        <v>202.55099999999999</v>
      </c>
      <c r="P291" s="352">
        <v>201.03800000000001</v>
      </c>
      <c r="S291" s="352" t="s">
        <v>619</v>
      </c>
      <c r="T291" s="352">
        <v>0</v>
      </c>
      <c r="U291" s="352" t="s">
        <v>620</v>
      </c>
      <c r="V291" s="352" t="s">
        <v>3435</v>
      </c>
      <c r="X291" s="352" t="s">
        <v>3435</v>
      </c>
      <c r="Y291" s="352">
        <v>1</v>
      </c>
      <c r="Z291" s="352">
        <v>13.2</v>
      </c>
      <c r="AA291" s="352">
        <v>39</v>
      </c>
      <c r="AB291" s="352">
        <v>25.8</v>
      </c>
      <c r="AC291" s="352">
        <v>1.5129999999999999</v>
      </c>
      <c r="AG291" s="352">
        <v>7585</v>
      </c>
      <c r="AK291" s="352" t="s">
        <v>1279</v>
      </c>
      <c r="AL291" s="352" t="s">
        <v>1299</v>
      </c>
      <c r="AM291" s="352" t="s">
        <v>3692</v>
      </c>
      <c r="AN291" s="352">
        <v>5371</v>
      </c>
      <c r="AT291" s="352">
        <v>0</v>
      </c>
      <c r="AU291" s="352">
        <v>0.68420250000000005</v>
      </c>
      <c r="AX291" s="352" t="s">
        <v>3693</v>
      </c>
    </row>
    <row r="292" spans="1:50">
      <c r="A292" s="352" t="s">
        <v>2366</v>
      </c>
      <c r="B292" s="352" t="s">
        <v>3684</v>
      </c>
      <c r="C292" s="352">
        <v>69</v>
      </c>
      <c r="D292" s="352" t="s">
        <v>3691</v>
      </c>
      <c r="E292" s="352" t="s">
        <v>462</v>
      </c>
      <c r="F292" s="352">
        <v>0.76600000000000001</v>
      </c>
      <c r="H292" s="352">
        <v>11111</v>
      </c>
      <c r="I292" s="352">
        <v>0</v>
      </c>
      <c r="O292" s="352">
        <v>203.90100000000001</v>
      </c>
      <c r="P292" s="352">
        <v>202.37799999999999</v>
      </c>
      <c r="S292" s="352" t="s">
        <v>619</v>
      </c>
      <c r="T292" s="352">
        <v>0</v>
      </c>
      <c r="U292" s="352" t="s">
        <v>620</v>
      </c>
      <c r="V292" s="352" t="s">
        <v>3435</v>
      </c>
      <c r="X292" s="352" t="s">
        <v>3435</v>
      </c>
      <c r="Y292" s="352">
        <v>2</v>
      </c>
      <c r="Z292" s="352">
        <v>53.5</v>
      </c>
      <c r="AA292" s="352">
        <v>78.599999999999994</v>
      </c>
      <c r="AB292" s="352">
        <v>25.2</v>
      </c>
      <c r="AC292" s="352">
        <v>1.5229999999999999</v>
      </c>
      <c r="AG292" s="352">
        <v>7595</v>
      </c>
      <c r="AK292" s="352" t="s">
        <v>2645</v>
      </c>
      <c r="AL292" s="352" t="s">
        <v>682</v>
      </c>
      <c r="AM292" s="352" t="s">
        <v>3694</v>
      </c>
      <c r="AN292" s="352">
        <v>5222</v>
      </c>
      <c r="AT292" s="352">
        <v>1</v>
      </c>
      <c r="AU292" s="352">
        <v>0.68391290000000005</v>
      </c>
      <c r="AX292" s="352" t="s">
        <v>3693</v>
      </c>
    </row>
    <row r="293" spans="1:50">
      <c r="A293" s="352" t="s">
        <v>2369</v>
      </c>
      <c r="B293" s="352" t="s">
        <v>3684</v>
      </c>
      <c r="C293" s="352">
        <v>69</v>
      </c>
      <c r="D293" s="352" t="s">
        <v>3691</v>
      </c>
      <c r="E293" s="352" t="s">
        <v>462</v>
      </c>
      <c r="F293" s="352">
        <v>0.76600000000000001</v>
      </c>
      <c r="G293" s="352" t="s">
        <v>630</v>
      </c>
      <c r="H293" s="352">
        <v>922</v>
      </c>
      <c r="I293" s="352">
        <v>12.448</v>
      </c>
      <c r="N293" s="352">
        <v>4.1382826000000001</v>
      </c>
      <c r="O293" s="352">
        <v>18.565000000000001</v>
      </c>
      <c r="P293" s="352">
        <v>18.423999999999999</v>
      </c>
      <c r="S293" s="352" t="s">
        <v>619</v>
      </c>
      <c r="T293" s="352">
        <v>0</v>
      </c>
      <c r="U293" s="352" t="s">
        <v>620</v>
      </c>
      <c r="V293" s="352" t="s">
        <v>3435</v>
      </c>
      <c r="X293" s="352" t="s">
        <v>3435</v>
      </c>
      <c r="Y293" s="352">
        <v>3</v>
      </c>
      <c r="Z293" s="352">
        <v>83</v>
      </c>
      <c r="AA293" s="352">
        <v>139.6</v>
      </c>
      <c r="AB293" s="352">
        <v>56.6</v>
      </c>
      <c r="AC293" s="352">
        <v>0.14000000000000001</v>
      </c>
      <c r="AG293" s="352">
        <v>639</v>
      </c>
      <c r="AK293" s="352" t="s">
        <v>3140</v>
      </c>
      <c r="AL293" s="352" t="s">
        <v>660</v>
      </c>
      <c r="AM293" s="352" t="s">
        <v>3695</v>
      </c>
      <c r="AN293" s="352">
        <v>8242</v>
      </c>
      <c r="AT293" s="352">
        <v>0</v>
      </c>
      <c r="AU293" s="352">
        <v>0.69242610000000004</v>
      </c>
      <c r="AX293" s="352" t="s">
        <v>3693</v>
      </c>
    </row>
    <row r="294" spans="1:50">
      <c r="A294" s="352" t="s">
        <v>2371</v>
      </c>
      <c r="B294" s="352" t="s">
        <v>3684</v>
      </c>
      <c r="C294" s="352">
        <v>69</v>
      </c>
      <c r="D294" s="352" t="s">
        <v>3691</v>
      </c>
      <c r="E294" s="352" t="s">
        <v>462</v>
      </c>
      <c r="F294" s="352">
        <v>0.76600000000000001</v>
      </c>
      <c r="G294" s="352" t="s">
        <v>634</v>
      </c>
      <c r="J294" s="352">
        <v>2222</v>
      </c>
      <c r="K294" s="352">
        <v>6.8929999999999998</v>
      </c>
      <c r="N294" s="352">
        <v>24.7884356</v>
      </c>
      <c r="O294" s="352">
        <v>59.360999999999997</v>
      </c>
      <c r="Q294" s="352">
        <v>58.418999999999997</v>
      </c>
      <c r="S294" s="352" t="s">
        <v>635</v>
      </c>
      <c r="T294" s="352">
        <v>89</v>
      </c>
      <c r="U294" s="352" t="s">
        <v>620</v>
      </c>
      <c r="V294" s="352" t="s">
        <v>3435</v>
      </c>
      <c r="X294" s="352" t="s">
        <v>3435</v>
      </c>
      <c r="Y294" s="352">
        <v>4</v>
      </c>
      <c r="Z294" s="352">
        <v>202.5</v>
      </c>
      <c r="AA294" s="352">
        <v>282.39999999999998</v>
      </c>
      <c r="AB294" s="352">
        <v>79.900000000000006</v>
      </c>
      <c r="AD294" s="352">
        <v>0.69599999999999995</v>
      </c>
      <c r="AE294" s="352">
        <v>0.246</v>
      </c>
      <c r="AH294" s="352">
        <v>2661</v>
      </c>
      <c r="AI294" s="352">
        <v>3132</v>
      </c>
      <c r="AO294" s="352" t="s">
        <v>736</v>
      </c>
      <c r="AP294" s="352" t="s">
        <v>2236</v>
      </c>
      <c r="AQ294" s="352" t="s">
        <v>3696</v>
      </c>
      <c r="AT294" s="352">
        <v>0</v>
      </c>
      <c r="AV294" s="352">
        <v>1.1917476</v>
      </c>
      <c r="AX294" s="352" t="s">
        <v>3693</v>
      </c>
    </row>
    <row r="295" spans="1:50">
      <c r="A295" s="352" t="s">
        <v>2372</v>
      </c>
      <c r="B295" s="352" t="s">
        <v>3684</v>
      </c>
      <c r="C295" s="352">
        <v>69</v>
      </c>
      <c r="D295" s="352" t="s">
        <v>3691</v>
      </c>
      <c r="E295" s="352" t="s">
        <v>462</v>
      </c>
      <c r="F295" s="352">
        <v>0.76600000000000001</v>
      </c>
      <c r="J295" s="352">
        <v>6718</v>
      </c>
      <c r="K295" s="352">
        <v>-10.622</v>
      </c>
      <c r="O295" s="352">
        <v>191.33600000000001</v>
      </c>
      <c r="Q295" s="352">
        <v>188.34399999999999</v>
      </c>
      <c r="S295" s="352" t="s">
        <v>635</v>
      </c>
      <c r="T295" s="352">
        <v>89</v>
      </c>
      <c r="U295" s="352" t="s">
        <v>620</v>
      </c>
      <c r="V295" s="352" t="s">
        <v>3435</v>
      </c>
      <c r="X295" s="352" t="s">
        <v>3435</v>
      </c>
      <c r="Y295" s="352">
        <v>5</v>
      </c>
      <c r="Z295" s="352">
        <v>438.4</v>
      </c>
      <c r="AA295" s="352">
        <v>473.6</v>
      </c>
      <c r="AB295" s="352">
        <v>35.200000000000003</v>
      </c>
      <c r="AD295" s="352">
        <v>2.2069999999999999</v>
      </c>
      <c r="AE295" s="352">
        <v>0.78500000000000003</v>
      </c>
      <c r="AH295" s="352">
        <v>7869</v>
      </c>
      <c r="AI295" s="352">
        <v>9326</v>
      </c>
      <c r="AO295" s="352" t="s">
        <v>805</v>
      </c>
      <c r="AP295" s="352" t="s">
        <v>741</v>
      </c>
      <c r="AQ295" s="352" t="s">
        <v>3605</v>
      </c>
      <c r="AT295" s="352">
        <v>0</v>
      </c>
      <c r="AV295" s="352">
        <v>1.1719272999999999</v>
      </c>
      <c r="AX295" s="352" t="s">
        <v>3693</v>
      </c>
    </row>
    <row r="296" spans="1:50">
      <c r="A296" s="352" t="s">
        <v>2374</v>
      </c>
      <c r="B296" s="352" t="s">
        <v>3684</v>
      </c>
      <c r="C296" s="352">
        <v>69</v>
      </c>
      <c r="D296" s="352" t="s">
        <v>3691</v>
      </c>
      <c r="E296" s="352" t="s">
        <v>462</v>
      </c>
      <c r="F296" s="352">
        <v>0.76600000000000001</v>
      </c>
      <c r="J296" s="352">
        <v>6709</v>
      </c>
      <c r="K296" s="352">
        <v>-11.5</v>
      </c>
      <c r="O296" s="352">
        <v>191.98500000000001</v>
      </c>
      <c r="Q296" s="352">
        <v>188.98599999999999</v>
      </c>
      <c r="S296" s="352" t="s">
        <v>635</v>
      </c>
      <c r="T296" s="352">
        <v>89</v>
      </c>
      <c r="U296" s="352" t="s">
        <v>620</v>
      </c>
      <c r="V296" s="352" t="s">
        <v>3435</v>
      </c>
      <c r="X296" s="352" t="s">
        <v>3435</v>
      </c>
      <c r="Y296" s="352">
        <v>6</v>
      </c>
      <c r="Z296" s="352">
        <v>488.1</v>
      </c>
      <c r="AA296" s="352">
        <v>523.29999999999995</v>
      </c>
      <c r="AB296" s="352">
        <v>35.200000000000003</v>
      </c>
      <c r="AD296" s="352">
        <v>2.2130000000000001</v>
      </c>
      <c r="AE296" s="352">
        <v>0.78700000000000003</v>
      </c>
      <c r="AH296" s="352">
        <v>7854</v>
      </c>
      <c r="AI296" s="352">
        <v>9305</v>
      </c>
      <c r="AO296" s="352" t="s">
        <v>891</v>
      </c>
      <c r="AP296" s="352" t="s">
        <v>738</v>
      </c>
      <c r="AQ296" s="352" t="s">
        <v>2514</v>
      </c>
      <c r="AT296" s="352">
        <v>1</v>
      </c>
      <c r="AV296" s="352">
        <v>1.1709152</v>
      </c>
      <c r="AX296" s="352" t="s">
        <v>3693</v>
      </c>
    </row>
    <row r="297" spans="1:50">
      <c r="A297" s="352" t="s">
        <v>2375</v>
      </c>
      <c r="B297" s="352" t="s">
        <v>3684</v>
      </c>
      <c r="C297" s="352">
        <v>70</v>
      </c>
      <c r="D297" s="352" t="s">
        <v>3691</v>
      </c>
      <c r="E297" s="352" t="s">
        <v>462</v>
      </c>
      <c r="F297" s="352">
        <v>0.76600000000000001</v>
      </c>
      <c r="L297" s="352">
        <v>24125</v>
      </c>
      <c r="M297" s="352">
        <v>9.6</v>
      </c>
      <c r="O297" s="352">
        <v>139.9</v>
      </c>
      <c r="R297" s="352">
        <v>133.22</v>
      </c>
      <c r="S297" s="352" t="s">
        <v>645</v>
      </c>
      <c r="T297" s="352">
        <v>0</v>
      </c>
      <c r="U297" s="352" t="s">
        <v>646</v>
      </c>
      <c r="V297" s="352" t="s">
        <v>3398</v>
      </c>
      <c r="X297" s="352" t="s">
        <v>3400</v>
      </c>
      <c r="Y297" s="352">
        <v>1</v>
      </c>
      <c r="Z297" s="352">
        <v>29.7</v>
      </c>
      <c r="AA297" s="352">
        <v>93.4</v>
      </c>
      <c r="AB297" s="352">
        <v>63.7</v>
      </c>
      <c r="AF297" s="352">
        <v>6.6790000000000003</v>
      </c>
      <c r="AJ297" s="352">
        <v>4815</v>
      </c>
      <c r="AR297" s="352" t="s">
        <v>913</v>
      </c>
      <c r="AS297" s="352" t="s">
        <v>3697</v>
      </c>
      <c r="AT297" s="352">
        <v>1</v>
      </c>
      <c r="AW297" s="352">
        <v>5.0138268000000004</v>
      </c>
      <c r="AX297" s="352" t="s">
        <v>3698</v>
      </c>
    </row>
    <row r="298" spans="1:50">
      <c r="A298" s="352" t="s">
        <v>2377</v>
      </c>
      <c r="B298" s="352" t="s">
        <v>3684</v>
      </c>
      <c r="C298" s="352">
        <v>70</v>
      </c>
      <c r="D298" s="352" t="s">
        <v>3691</v>
      </c>
      <c r="E298" s="352" t="s">
        <v>462</v>
      </c>
      <c r="F298" s="352">
        <v>0.76600000000000001</v>
      </c>
      <c r="G298" s="352" t="s">
        <v>764</v>
      </c>
      <c r="L298" s="352">
        <v>933</v>
      </c>
      <c r="M298" s="352">
        <v>7.9550000000000001</v>
      </c>
      <c r="O298" s="352">
        <v>1.6</v>
      </c>
      <c r="R298" s="352">
        <v>1.524</v>
      </c>
      <c r="S298" s="352" t="s">
        <v>645</v>
      </c>
      <c r="T298" s="352">
        <v>0</v>
      </c>
      <c r="U298" s="352" t="s">
        <v>646</v>
      </c>
      <c r="V298" s="352" t="s">
        <v>3398</v>
      </c>
      <c r="X298" s="352" t="s">
        <v>3400</v>
      </c>
      <c r="Y298" s="352">
        <v>2</v>
      </c>
      <c r="Z298" s="352">
        <v>231.2</v>
      </c>
      <c r="AA298" s="352">
        <v>254.8</v>
      </c>
      <c r="AB298" s="352">
        <v>23.6</v>
      </c>
      <c r="AF298" s="352">
        <v>7.5999999999999998E-2</v>
      </c>
      <c r="AJ298" s="352">
        <v>188</v>
      </c>
      <c r="AR298" s="352" t="s">
        <v>1101</v>
      </c>
      <c r="AS298" s="352" t="s">
        <v>2345</v>
      </c>
      <c r="AT298" s="352">
        <v>0</v>
      </c>
      <c r="AW298" s="352">
        <v>5.0063336999999999</v>
      </c>
      <c r="AX298" s="352" t="s">
        <v>3698</v>
      </c>
    </row>
    <row r="299" spans="1:50">
      <c r="A299" s="352" t="s">
        <v>2380</v>
      </c>
      <c r="B299" s="352" t="s">
        <v>3684</v>
      </c>
      <c r="C299" s="352">
        <v>70</v>
      </c>
      <c r="D299" s="352" t="s">
        <v>3691</v>
      </c>
      <c r="E299" s="352" t="s">
        <v>462</v>
      </c>
      <c r="F299" s="352">
        <v>0.76600000000000001</v>
      </c>
      <c r="L299" s="352">
        <v>23936</v>
      </c>
      <c r="M299" s="352">
        <v>9.9580000000000002</v>
      </c>
      <c r="O299" s="352">
        <v>136.78</v>
      </c>
      <c r="R299" s="352">
        <v>130.24799999999999</v>
      </c>
      <c r="S299" s="352" t="s">
        <v>645</v>
      </c>
      <c r="T299" s="352">
        <v>0</v>
      </c>
      <c r="U299" s="352" t="s">
        <v>646</v>
      </c>
      <c r="V299" s="352" t="s">
        <v>3398</v>
      </c>
      <c r="X299" s="352" t="s">
        <v>3400</v>
      </c>
      <c r="Y299" s="352">
        <v>3</v>
      </c>
      <c r="Z299" s="352">
        <v>413</v>
      </c>
      <c r="AA299" s="352">
        <v>473.8</v>
      </c>
      <c r="AB299" s="352">
        <v>60.8</v>
      </c>
      <c r="AF299" s="352">
        <v>6.5330000000000004</v>
      </c>
      <c r="AJ299" s="352">
        <v>4775</v>
      </c>
      <c r="AR299" s="352" t="s">
        <v>682</v>
      </c>
      <c r="AS299" s="352" t="s">
        <v>3699</v>
      </c>
      <c r="AT299" s="352">
        <v>0</v>
      </c>
      <c r="AW299" s="352">
        <v>5.0154601999999997</v>
      </c>
      <c r="AX299" s="352" t="s">
        <v>3698</v>
      </c>
    </row>
    <row r="300" spans="1:50">
      <c r="A300" s="352" t="s">
        <v>2382</v>
      </c>
      <c r="B300" s="352" t="s">
        <v>3684</v>
      </c>
      <c r="C300" s="352">
        <v>71</v>
      </c>
      <c r="D300" s="352" t="s">
        <v>3700</v>
      </c>
      <c r="E300" s="352" t="s">
        <v>463</v>
      </c>
      <c r="F300" s="352">
        <v>0.80700000000000005</v>
      </c>
      <c r="H300" s="352">
        <v>11090</v>
      </c>
      <c r="I300" s="352">
        <v>0.435</v>
      </c>
      <c r="O300" s="352">
        <v>202.75700000000001</v>
      </c>
      <c r="P300" s="352">
        <v>201.24299999999999</v>
      </c>
      <c r="S300" s="352" t="s">
        <v>619</v>
      </c>
      <c r="T300" s="352">
        <v>0</v>
      </c>
      <c r="U300" s="352" t="s">
        <v>620</v>
      </c>
      <c r="V300" s="352" t="s">
        <v>3435</v>
      </c>
      <c r="X300" s="352" t="s">
        <v>3435</v>
      </c>
      <c r="Y300" s="352">
        <v>1</v>
      </c>
      <c r="Z300" s="352">
        <v>13.2</v>
      </c>
      <c r="AA300" s="352">
        <v>39</v>
      </c>
      <c r="AB300" s="352">
        <v>25.8</v>
      </c>
      <c r="AC300" s="352">
        <v>1.5149999999999999</v>
      </c>
      <c r="AG300" s="352">
        <v>7584</v>
      </c>
      <c r="AK300" s="352" t="s">
        <v>2637</v>
      </c>
      <c r="AL300" s="352" t="s">
        <v>623</v>
      </c>
      <c r="AM300" s="352" t="s">
        <v>3701</v>
      </c>
      <c r="AN300" s="352">
        <v>5370</v>
      </c>
      <c r="AT300" s="352">
        <v>0</v>
      </c>
      <c r="AU300" s="352">
        <v>0.68418570000000001</v>
      </c>
      <c r="AX300" s="352" t="s">
        <v>3702</v>
      </c>
    </row>
    <row r="301" spans="1:50">
      <c r="A301" s="352" t="s">
        <v>2384</v>
      </c>
      <c r="B301" s="352" t="s">
        <v>3684</v>
      </c>
      <c r="C301" s="352">
        <v>71</v>
      </c>
      <c r="D301" s="352" t="s">
        <v>3700</v>
      </c>
      <c r="E301" s="352" t="s">
        <v>463</v>
      </c>
      <c r="F301" s="352">
        <v>0.80700000000000005</v>
      </c>
      <c r="H301" s="352">
        <v>11090</v>
      </c>
      <c r="I301" s="352">
        <v>0</v>
      </c>
      <c r="O301" s="352">
        <v>203.72900000000001</v>
      </c>
      <c r="P301" s="352">
        <v>202.208</v>
      </c>
      <c r="S301" s="352" t="s">
        <v>619</v>
      </c>
      <c r="T301" s="352">
        <v>0</v>
      </c>
      <c r="U301" s="352" t="s">
        <v>620</v>
      </c>
      <c r="V301" s="352" t="s">
        <v>3435</v>
      </c>
      <c r="X301" s="352" t="s">
        <v>3435</v>
      </c>
      <c r="Y301" s="352">
        <v>2</v>
      </c>
      <c r="Z301" s="352">
        <v>53.5</v>
      </c>
      <c r="AA301" s="352">
        <v>78.599999999999994</v>
      </c>
      <c r="AB301" s="352">
        <v>25.2</v>
      </c>
      <c r="AC301" s="352">
        <v>1.5209999999999999</v>
      </c>
      <c r="AG301" s="352">
        <v>7582</v>
      </c>
      <c r="AK301" s="352" t="s">
        <v>2645</v>
      </c>
      <c r="AL301" s="352" t="s">
        <v>682</v>
      </c>
      <c r="AM301" s="352" t="s">
        <v>3703</v>
      </c>
      <c r="AN301" s="352">
        <v>5211</v>
      </c>
      <c r="AT301" s="352">
        <v>1</v>
      </c>
      <c r="AU301" s="352">
        <v>0.68388789999999999</v>
      </c>
      <c r="AX301" s="352" t="s">
        <v>3702</v>
      </c>
    </row>
    <row r="302" spans="1:50">
      <c r="A302" s="352" t="s">
        <v>2387</v>
      </c>
      <c r="B302" s="352" t="s">
        <v>3684</v>
      </c>
      <c r="C302" s="352">
        <v>71</v>
      </c>
      <c r="D302" s="352" t="s">
        <v>3700</v>
      </c>
      <c r="E302" s="352" t="s">
        <v>463</v>
      </c>
      <c r="F302" s="352">
        <v>0.80700000000000005</v>
      </c>
      <c r="G302" s="352" t="s">
        <v>630</v>
      </c>
      <c r="H302" s="352">
        <v>2448</v>
      </c>
      <c r="I302" s="352">
        <v>11.206</v>
      </c>
      <c r="N302" s="352">
        <v>10.3797248</v>
      </c>
      <c r="O302" s="352">
        <v>49.055999999999997</v>
      </c>
      <c r="P302" s="352">
        <v>48.686</v>
      </c>
      <c r="S302" s="352" t="s">
        <v>619</v>
      </c>
      <c r="T302" s="352">
        <v>0</v>
      </c>
      <c r="U302" s="352" t="s">
        <v>620</v>
      </c>
      <c r="V302" s="352" t="s">
        <v>3435</v>
      </c>
      <c r="X302" s="352" t="s">
        <v>3435</v>
      </c>
      <c r="Y302" s="352">
        <v>3</v>
      </c>
      <c r="Z302" s="352">
        <v>82.4</v>
      </c>
      <c r="AA302" s="352">
        <v>145.30000000000001</v>
      </c>
      <c r="AB302" s="352">
        <v>62.9</v>
      </c>
      <c r="AC302" s="352">
        <v>0.37</v>
      </c>
      <c r="AG302" s="352">
        <v>1694</v>
      </c>
      <c r="AK302" s="352" t="s">
        <v>2224</v>
      </c>
      <c r="AL302" s="352" t="s">
        <v>908</v>
      </c>
      <c r="AM302" s="352" t="s">
        <v>3704</v>
      </c>
      <c r="AN302" s="352">
        <v>17549</v>
      </c>
      <c r="AT302" s="352">
        <v>0</v>
      </c>
      <c r="AU302" s="352">
        <v>0.69155180000000005</v>
      </c>
      <c r="AX302" s="352" t="s">
        <v>3702</v>
      </c>
    </row>
    <row r="303" spans="1:50">
      <c r="A303" s="352" t="s">
        <v>2388</v>
      </c>
      <c r="B303" s="352" t="s">
        <v>3684</v>
      </c>
      <c r="C303" s="352">
        <v>71</v>
      </c>
      <c r="D303" s="352" t="s">
        <v>3700</v>
      </c>
      <c r="E303" s="352" t="s">
        <v>463</v>
      </c>
      <c r="F303" s="352">
        <v>0.80700000000000005</v>
      </c>
      <c r="G303" s="352" t="s">
        <v>634</v>
      </c>
      <c r="J303" s="352">
        <v>5978</v>
      </c>
      <c r="K303" s="352">
        <v>5.6139999999999999</v>
      </c>
      <c r="N303" s="352">
        <v>65.698229999999995</v>
      </c>
      <c r="O303" s="352">
        <v>165.749</v>
      </c>
      <c r="Q303" s="352">
        <v>163.12</v>
      </c>
      <c r="S303" s="352" t="s">
        <v>635</v>
      </c>
      <c r="T303" s="352">
        <v>89</v>
      </c>
      <c r="U303" s="352" t="s">
        <v>620</v>
      </c>
      <c r="V303" s="352" t="s">
        <v>3435</v>
      </c>
      <c r="X303" s="352" t="s">
        <v>3435</v>
      </c>
      <c r="Y303" s="352">
        <v>4</v>
      </c>
      <c r="Z303" s="352">
        <v>200</v>
      </c>
      <c r="AA303" s="352">
        <v>290.60000000000002</v>
      </c>
      <c r="AB303" s="352">
        <v>90.6</v>
      </c>
      <c r="AD303" s="352">
        <v>1.9410000000000001</v>
      </c>
      <c r="AE303" s="352">
        <v>0.68799999999999994</v>
      </c>
      <c r="AH303" s="352">
        <v>7193</v>
      </c>
      <c r="AI303" s="352">
        <v>8410</v>
      </c>
      <c r="AO303" s="352" t="s">
        <v>666</v>
      </c>
      <c r="AP303" s="352" t="s">
        <v>809</v>
      </c>
      <c r="AQ303" s="352" t="s">
        <v>1137</v>
      </c>
      <c r="AT303" s="352">
        <v>0</v>
      </c>
      <c r="AV303" s="352">
        <v>1.1901157</v>
      </c>
      <c r="AX303" s="352" t="s">
        <v>3702</v>
      </c>
    </row>
    <row r="304" spans="1:50">
      <c r="A304" s="352" t="s">
        <v>2389</v>
      </c>
      <c r="B304" s="352" t="s">
        <v>3684</v>
      </c>
      <c r="C304" s="352">
        <v>71</v>
      </c>
      <c r="D304" s="352" t="s">
        <v>3700</v>
      </c>
      <c r="E304" s="352" t="s">
        <v>463</v>
      </c>
      <c r="F304" s="352">
        <v>0.80700000000000005</v>
      </c>
      <c r="J304" s="352">
        <v>6727</v>
      </c>
      <c r="K304" s="352">
        <v>-10.849</v>
      </c>
      <c r="O304" s="352">
        <v>191.98500000000001</v>
      </c>
      <c r="Q304" s="352">
        <v>188.98400000000001</v>
      </c>
      <c r="S304" s="352" t="s">
        <v>635</v>
      </c>
      <c r="T304" s="352">
        <v>89</v>
      </c>
      <c r="U304" s="352" t="s">
        <v>620</v>
      </c>
      <c r="V304" s="352" t="s">
        <v>3435</v>
      </c>
      <c r="X304" s="352" t="s">
        <v>3435</v>
      </c>
      <c r="Y304" s="352">
        <v>5</v>
      </c>
      <c r="Z304" s="352">
        <v>438.4</v>
      </c>
      <c r="AA304" s="352">
        <v>473.6</v>
      </c>
      <c r="AB304" s="352">
        <v>35.200000000000003</v>
      </c>
      <c r="AD304" s="352">
        <v>2.214</v>
      </c>
      <c r="AE304" s="352">
        <v>0.78700000000000003</v>
      </c>
      <c r="AH304" s="352">
        <v>7876</v>
      </c>
      <c r="AI304" s="352">
        <v>9335</v>
      </c>
      <c r="AO304" s="352" t="s">
        <v>832</v>
      </c>
      <c r="AP304" s="352" t="s">
        <v>974</v>
      </c>
      <c r="AQ304" s="352" t="s">
        <v>1615</v>
      </c>
      <c r="AT304" s="352">
        <v>0</v>
      </c>
      <c r="AV304" s="352">
        <v>1.1714576999999999</v>
      </c>
      <c r="AX304" s="352" t="s">
        <v>3702</v>
      </c>
    </row>
    <row r="305" spans="1:50">
      <c r="A305" s="352" t="s">
        <v>2390</v>
      </c>
      <c r="B305" s="352" t="s">
        <v>3684</v>
      </c>
      <c r="C305" s="352">
        <v>71</v>
      </c>
      <c r="D305" s="352" t="s">
        <v>3700</v>
      </c>
      <c r="E305" s="352" t="s">
        <v>463</v>
      </c>
      <c r="F305" s="352">
        <v>0.80700000000000005</v>
      </c>
      <c r="J305" s="352">
        <v>6727</v>
      </c>
      <c r="K305" s="352">
        <v>-11.5</v>
      </c>
      <c r="O305" s="352">
        <v>192.47499999999999</v>
      </c>
      <c r="Q305" s="352">
        <v>189.46799999999999</v>
      </c>
      <c r="S305" s="352" t="s">
        <v>635</v>
      </c>
      <c r="T305" s="352">
        <v>89</v>
      </c>
      <c r="U305" s="352" t="s">
        <v>620</v>
      </c>
      <c r="V305" s="352" t="s">
        <v>3435</v>
      </c>
      <c r="X305" s="352" t="s">
        <v>3435</v>
      </c>
      <c r="Y305" s="352">
        <v>6</v>
      </c>
      <c r="Z305" s="352">
        <v>488.1</v>
      </c>
      <c r="AA305" s="352">
        <v>523.29999999999995</v>
      </c>
      <c r="AB305" s="352">
        <v>35.200000000000003</v>
      </c>
      <c r="AD305" s="352">
        <v>2.218</v>
      </c>
      <c r="AE305" s="352">
        <v>0.78800000000000003</v>
      </c>
      <c r="AH305" s="352">
        <v>7873</v>
      </c>
      <c r="AI305" s="352">
        <v>9329</v>
      </c>
      <c r="AO305" s="352" t="s">
        <v>736</v>
      </c>
      <c r="AP305" s="352" t="s">
        <v>643</v>
      </c>
      <c r="AQ305" s="352" t="s">
        <v>1412</v>
      </c>
      <c r="AT305" s="352">
        <v>1</v>
      </c>
      <c r="AV305" s="352">
        <v>1.1707041</v>
      </c>
      <c r="AX305" s="352" t="s">
        <v>3702</v>
      </c>
    </row>
    <row r="306" spans="1:50">
      <c r="A306" s="352" t="s">
        <v>2391</v>
      </c>
      <c r="B306" s="352" t="s">
        <v>3684</v>
      </c>
      <c r="C306" s="352">
        <v>72</v>
      </c>
      <c r="D306" s="352" t="s">
        <v>3700</v>
      </c>
      <c r="E306" s="352" t="s">
        <v>463</v>
      </c>
      <c r="F306" s="352">
        <v>0.80700000000000005</v>
      </c>
      <c r="L306" s="352">
        <v>24191</v>
      </c>
      <c r="M306" s="352">
        <v>9.6</v>
      </c>
      <c r="O306" s="352">
        <v>140.434</v>
      </c>
      <c r="R306" s="352">
        <v>133.726</v>
      </c>
      <c r="S306" s="352" t="s">
        <v>645</v>
      </c>
      <c r="T306" s="352">
        <v>0</v>
      </c>
      <c r="U306" s="352" t="s">
        <v>646</v>
      </c>
      <c r="V306" s="352" t="s">
        <v>3443</v>
      </c>
      <c r="X306" s="352" t="s">
        <v>3444</v>
      </c>
      <c r="Y306" s="352">
        <v>1</v>
      </c>
      <c r="Z306" s="352">
        <v>29.7</v>
      </c>
      <c r="AA306" s="352">
        <v>93.4</v>
      </c>
      <c r="AB306" s="352">
        <v>63.7</v>
      </c>
      <c r="AF306" s="352">
        <v>6.7080000000000002</v>
      </c>
      <c r="AJ306" s="352">
        <v>4825</v>
      </c>
      <c r="AR306" s="352" t="s">
        <v>2170</v>
      </c>
      <c r="AS306" s="352" t="s">
        <v>3705</v>
      </c>
      <c r="AT306" s="352">
        <v>1</v>
      </c>
      <c r="AW306" s="352">
        <v>5.0160567</v>
      </c>
      <c r="AX306" s="352" t="s">
        <v>3706</v>
      </c>
    </row>
    <row r="307" spans="1:50">
      <c r="A307" s="352" t="s">
        <v>2392</v>
      </c>
      <c r="B307" s="352" t="s">
        <v>3684</v>
      </c>
      <c r="C307" s="352">
        <v>72</v>
      </c>
      <c r="D307" s="352" t="s">
        <v>3700</v>
      </c>
      <c r="E307" s="352" t="s">
        <v>463</v>
      </c>
      <c r="F307" s="352">
        <v>0.80700000000000005</v>
      </c>
      <c r="G307" s="352" t="s">
        <v>764</v>
      </c>
      <c r="L307" s="352">
        <v>2240</v>
      </c>
      <c r="M307" s="352">
        <v>3.7749999999999999</v>
      </c>
      <c r="O307" s="352">
        <v>3.8130000000000002</v>
      </c>
      <c r="R307" s="352">
        <v>3.6320000000000001</v>
      </c>
      <c r="S307" s="352" t="s">
        <v>645</v>
      </c>
      <c r="T307" s="352">
        <v>0</v>
      </c>
      <c r="U307" s="352" t="s">
        <v>646</v>
      </c>
      <c r="V307" s="352" t="s">
        <v>3443</v>
      </c>
      <c r="X307" s="352" t="s">
        <v>3444</v>
      </c>
      <c r="Y307" s="352">
        <v>2</v>
      </c>
      <c r="Z307" s="352">
        <v>229.7</v>
      </c>
      <c r="AA307" s="352">
        <v>257.7</v>
      </c>
      <c r="AB307" s="352">
        <v>28</v>
      </c>
      <c r="AF307" s="352">
        <v>0.18099999999999999</v>
      </c>
      <c r="AJ307" s="352">
        <v>452</v>
      </c>
      <c r="AR307" s="352" t="s">
        <v>956</v>
      </c>
      <c r="AS307" s="352" t="s">
        <v>3707</v>
      </c>
      <c r="AT307" s="352">
        <v>0</v>
      </c>
      <c r="AW307" s="352">
        <v>4.9895028000000003</v>
      </c>
      <c r="AX307" s="352" t="s">
        <v>3706</v>
      </c>
    </row>
    <row r="308" spans="1:50">
      <c r="A308" s="352" t="s">
        <v>2396</v>
      </c>
      <c r="B308" s="352" t="s">
        <v>3684</v>
      </c>
      <c r="C308" s="352">
        <v>72</v>
      </c>
      <c r="D308" s="352" t="s">
        <v>3700</v>
      </c>
      <c r="E308" s="352" t="s">
        <v>463</v>
      </c>
      <c r="F308" s="352">
        <v>0.80700000000000005</v>
      </c>
      <c r="L308" s="352">
        <v>23933</v>
      </c>
      <c r="M308" s="352">
        <v>9.9149999999999991</v>
      </c>
      <c r="O308" s="352">
        <v>136.88</v>
      </c>
      <c r="R308" s="352">
        <v>130.34</v>
      </c>
      <c r="S308" s="352" t="s">
        <v>645</v>
      </c>
      <c r="T308" s="352">
        <v>0</v>
      </c>
      <c r="U308" s="352" t="s">
        <v>646</v>
      </c>
      <c r="V308" s="352" t="s">
        <v>3443</v>
      </c>
      <c r="X308" s="352" t="s">
        <v>3444</v>
      </c>
      <c r="Y308" s="352">
        <v>3</v>
      </c>
      <c r="Z308" s="352">
        <v>413</v>
      </c>
      <c r="AA308" s="352">
        <v>473.8</v>
      </c>
      <c r="AB308" s="352">
        <v>60.8</v>
      </c>
      <c r="AF308" s="352">
        <v>6.54</v>
      </c>
      <c r="AJ308" s="352">
        <v>4773</v>
      </c>
      <c r="AR308" s="352" t="s">
        <v>866</v>
      </c>
      <c r="AS308" s="352" t="s">
        <v>3708</v>
      </c>
      <c r="AT308" s="352">
        <v>0</v>
      </c>
      <c r="AW308" s="352">
        <v>5.0174937999999996</v>
      </c>
      <c r="AX308" s="352" t="s">
        <v>3706</v>
      </c>
    </row>
    <row r="309" spans="1:50">
      <c r="A309" s="352" t="s">
        <v>2398</v>
      </c>
      <c r="B309" s="352" t="s">
        <v>3684</v>
      </c>
      <c r="C309" s="352">
        <v>73</v>
      </c>
      <c r="D309" s="352" t="s">
        <v>3709</v>
      </c>
      <c r="E309" s="352" t="s">
        <v>464</v>
      </c>
      <c r="F309" s="352">
        <v>0.751</v>
      </c>
      <c r="H309" s="352">
        <v>11086</v>
      </c>
      <c r="I309" s="352">
        <v>0.438</v>
      </c>
      <c r="O309" s="352">
        <v>202.547</v>
      </c>
      <c r="P309" s="352">
        <v>201.03399999999999</v>
      </c>
      <c r="S309" s="352" t="s">
        <v>619</v>
      </c>
      <c r="T309" s="352">
        <v>0</v>
      </c>
      <c r="U309" s="352" t="s">
        <v>620</v>
      </c>
      <c r="V309" s="352" t="s">
        <v>3435</v>
      </c>
      <c r="X309" s="352" t="s">
        <v>3435</v>
      </c>
      <c r="Y309" s="352">
        <v>1</v>
      </c>
      <c r="Z309" s="352">
        <v>13.2</v>
      </c>
      <c r="AA309" s="352">
        <v>39</v>
      </c>
      <c r="AB309" s="352">
        <v>25.8</v>
      </c>
      <c r="AC309" s="352">
        <v>1.5129999999999999</v>
      </c>
      <c r="AG309" s="352">
        <v>7582</v>
      </c>
      <c r="AK309" s="352" t="s">
        <v>3165</v>
      </c>
      <c r="AL309" s="352" t="s">
        <v>1299</v>
      </c>
      <c r="AM309" s="352" t="s">
        <v>3710</v>
      </c>
      <c r="AN309" s="352">
        <v>5377</v>
      </c>
      <c r="AT309" s="352">
        <v>0</v>
      </c>
      <c r="AU309" s="352">
        <v>0.6841952</v>
      </c>
      <c r="AX309" s="352" t="s">
        <v>3711</v>
      </c>
    </row>
    <row r="310" spans="1:50">
      <c r="A310" s="352" t="s">
        <v>2400</v>
      </c>
      <c r="B310" s="352" t="s">
        <v>3684</v>
      </c>
      <c r="C310" s="352">
        <v>73</v>
      </c>
      <c r="D310" s="352" t="s">
        <v>3709</v>
      </c>
      <c r="E310" s="352" t="s">
        <v>464</v>
      </c>
      <c r="F310" s="352">
        <v>0.751</v>
      </c>
      <c r="H310" s="352">
        <v>11093</v>
      </c>
      <c r="I310" s="352">
        <v>0</v>
      </c>
      <c r="O310" s="352">
        <v>203.68100000000001</v>
      </c>
      <c r="P310" s="352">
        <v>202.16</v>
      </c>
      <c r="S310" s="352" t="s">
        <v>619</v>
      </c>
      <c r="T310" s="352">
        <v>0</v>
      </c>
      <c r="U310" s="352" t="s">
        <v>620</v>
      </c>
      <c r="V310" s="352" t="s">
        <v>3435</v>
      </c>
      <c r="X310" s="352" t="s">
        <v>3435</v>
      </c>
      <c r="Y310" s="352">
        <v>2</v>
      </c>
      <c r="Z310" s="352">
        <v>53.5</v>
      </c>
      <c r="AA310" s="352">
        <v>78.599999999999994</v>
      </c>
      <c r="AB310" s="352">
        <v>25.2</v>
      </c>
      <c r="AC310" s="352">
        <v>1.5209999999999999</v>
      </c>
      <c r="AG310" s="352">
        <v>7583</v>
      </c>
      <c r="AK310" s="352" t="s">
        <v>835</v>
      </c>
      <c r="AL310" s="352" t="s">
        <v>862</v>
      </c>
      <c r="AM310" s="352" t="s">
        <v>3712</v>
      </c>
      <c r="AN310" s="352">
        <v>5225</v>
      </c>
      <c r="AT310" s="352">
        <v>1</v>
      </c>
      <c r="AU310" s="352">
        <v>0.68389540000000004</v>
      </c>
      <c r="AX310" s="352" t="s">
        <v>3711</v>
      </c>
    </row>
    <row r="311" spans="1:50">
      <c r="A311" s="352" t="s">
        <v>2403</v>
      </c>
      <c r="B311" s="352" t="s">
        <v>3684</v>
      </c>
      <c r="C311" s="352">
        <v>73</v>
      </c>
      <c r="D311" s="352" t="s">
        <v>3709</v>
      </c>
      <c r="E311" s="352" t="s">
        <v>464</v>
      </c>
      <c r="F311" s="352">
        <v>0.751</v>
      </c>
      <c r="G311" s="352" t="s">
        <v>630</v>
      </c>
      <c r="H311" s="352">
        <v>2514</v>
      </c>
      <c r="I311" s="352">
        <v>11.678000000000001</v>
      </c>
      <c r="N311" s="352">
        <v>11.4722378</v>
      </c>
      <c r="O311" s="352">
        <v>50.457000000000001</v>
      </c>
      <c r="P311" s="352">
        <v>50.076000000000001</v>
      </c>
      <c r="S311" s="352" t="s">
        <v>619</v>
      </c>
      <c r="T311" s="352">
        <v>0</v>
      </c>
      <c r="U311" s="352" t="s">
        <v>620</v>
      </c>
      <c r="V311" s="352" t="s">
        <v>3435</v>
      </c>
      <c r="X311" s="352" t="s">
        <v>3435</v>
      </c>
      <c r="Y311" s="352">
        <v>3</v>
      </c>
      <c r="Z311" s="352">
        <v>82.4</v>
      </c>
      <c r="AA311" s="352">
        <v>145.30000000000001</v>
      </c>
      <c r="AB311" s="352">
        <v>62.9</v>
      </c>
      <c r="AC311" s="352">
        <v>0.38100000000000001</v>
      </c>
      <c r="AG311" s="352">
        <v>1740</v>
      </c>
      <c r="AK311" s="352" t="s">
        <v>3140</v>
      </c>
      <c r="AL311" s="352" t="s">
        <v>660</v>
      </c>
      <c r="AM311" s="352" t="s">
        <v>3713</v>
      </c>
      <c r="AN311" s="352">
        <v>23063</v>
      </c>
      <c r="AT311" s="352">
        <v>0</v>
      </c>
      <c r="AU311" s="352">
        <v>0.69188159999999999</v>
      </c>
      <c r="AX311" s="352" t="s">
        <v>3711</v>
      </c>
    </row>
    <row r="312" spans="1:50">
      <c r="A312" s="352" t="s">
        <v>2405</v>
      </c>
      <c r="B312" s="352" t="s">
        <v>3684</v>
      </c>
      <c r="C312" s="352">
        <v>73</v>
      </c>
      <c r="D312" s="352" t="s">
        <v>3709</v>
      </c>
      <c r="E312" s="352" t="s">
        <v>464</v>
      </c>
      <c r="F312" s="352">
        <v>0.751</v>
      </c>
      <c r="G312" s="352" t="s">
        <v>634</v>
      </c>
      <c r="J312" s="352">
        <v>6345</v>
      </c>
      <c r="K312" s="352">
        <v>10.294</v>
      </c>
      <c r="N312" s="352">
        <v>75.142908300000002</v>
      </c>
      <c r="O312" s="352">
        <v>176.422</v>
      </c>
      <c r="Q312" s="352">
        <v>173.61500000000001</v>
      </c>
      <c r="S312" s="352" t="s">
        <v>635</v>
      </c>
      <c r="T312" s="352">
        <v>89</v>
      </c>
      <c r="U312" s="352" t="s">
        <v>620</v>
      </c>
      <c r="V312" s="352" t="s">
        <v>3435</v>
      </c>
      <c r="X312" s="352" t="s">
        <v>3435</v>
      </c>
      <c r="Y312" s="352">
        <v>4</v>
      </c>
      <c r="Z312" s="352">
        <v>198.8</v>
      </c>
      <c r="AA312" s="352">
        <v>290</v>
      </c>
      <c r="AB312" s="352">
        <v>91.2</v>
      </c>
      <c r="AD312" s="352">
        <v>2.0750000000000002</v>
      </c>
      <c r="AE312" s="352">
        <v>0.73199999999999998</v>
      </c>
      <c r="AH312" s="352">
        <v>7669</v>
      </c>
      <c r="AI312" s="352">
        <v>8922</v>
      </c>
      <c r="AO312" s="352" t="s">
        <v>869</v>
      </c>
      <c r="AP312" s="352" t="s">
        <v>1133</v>
      </c>
      <c r="AQ312" s="352" t="s">
        <v>2365</v>
      </c>
      <c r="AT312" s="352">
        <v>0</v>
      </c>
      <c r="AV312" s="352">
        <v>1.1952132</v>
      </c>
      <c r="AX312" s="352" t="s">
        <v>3711</v>
      </c>
    </row>
    <row r="313" spans="1:50">
      <c r="A313" s="352" t="s">
        <v>2406</v>
      </c>
      <c r="B313" s="352" t="s">
        <v>3684</v>
      </c>
      <c r="C313" s="352">
        <v>73</v>
      </c>
      <c r="D313" s="352" t="s">
        <v>3709</v>
      </c>
      <c r="E313" s="352" t="s">
        <v>464</v>
      </c>
      <c r="F313" s="352">
        <v>0.751</v>
      </c>
      <c r="J313" s="352">
        <v>6714</v>
      </c>
      <c r="K313" s="352">
        <v>-10.879</v>
      </c>
      <c r="O313" s="352">
        <v>191.34100000000001</v>
      </c>
      <c r="Q313" s="352">
        <v>188.35</v>
      </c>
      <c r="S313" s="352" t="s">
        <v>635</v>
      </c>
      <c r="T313" s="352">
        <v>89</v>
      </c>
      <c r="U313" s="352" t="s">
        <v>620</v>
      </c>
      <c r="V313" s="352" t="s">
        <v>3435</v>
      </c>
      <c r="X313" s="352" t="s">
        <v>3435</v>
      </c>
      <c r="Y313" s="352">
        <v>5</v>
      </c>
      <c r="Z313" s="352">
        <v>438.4</v>
      </c>
      <c r="AA313" s="352">
        <v>473.6</v>
      </c>
      <c r="AB313" s="352">
        <v>35.200000000000003</v>
      </c>
      <c r="AD313" s="352">
        <v>2.206</v>
      </c>
      <c r="AE313" s="352">
        <v>0.78400000000000003</v>
      </c>
      <c r="AH313" s="352">
        <v>7861</v>
      </c>
      <c r="AI313" s="352">
        <v>9316</v>
      </c>
      <c r="AO313" s="352" t="s">
        <v>642</v>
      </c>
      <c r="AP313" s="352" t="s">
        <v>1133</v>
      </c>
      <c r="AQ313" s="352" t="s">
        <v>2514</v>
      </c>
      <c r="AT313" s="352">
        <v>0</v>
      </c>
      <c r="AV313" s="352">
        <v>1.1713716000000001</v>
      </c>
      <c r="AX313" s="352" t="s">
        <v>3711</v>
      </c>
    </row>
    <row r="314" spans="1:50">
      <c r="A314" s="352" t="s">
        <v>2408</v>
      </c>
      <c r="B314" s="352" t="s">
        <v>3684</v>
      </c>
      <c r="C314" s="352">
        <v>73</v>
      </c>
      <c r="D314" s="352" t="s">
        <v>3709</v>
      </c>
      <c r="E314" s="352" t="s">
        <v>464</v>
      </c>
      <c r="F314" s="352">
        <v>0.751</v>
      </c>
      <c r="J314" s="352">
        <v>6715</v>
      </c>
      <c r="K314" s="352">
        <v>-11.5</v>
      </c>
      <c r="O314" s="352">
        <v>191.97</v>
      </c>
      <c r="Q314" s="352">
        <v>188.971</v>
      </c>
      <c r="S314" s="352" t="s">
        <v>635</v>
      </c>
      <c r="T314" s="352">
        <v>89</v>
      </c>
      <c r="U314" s="352" t="s">
        <v>620</v>
      </c>
      <c r="V314" s="352" t="s">
        <v>3435</v>
      </c>
      <c r="X314" s="352" t="s">
        <v>3435</v>
      </c>
      <c r="Y314" s="352">
        <v>6</v>
      </c>
      <c r="Z314" s="352">
        <v>488.1</v>
      </c>
      <c r="AA314" s="352">
        <v>523.29999999999995</v>
      </c>
      <c r="AB314" s="352">
        <v>35.200000000000003</v>
      </c>
      <c r="AD314" s="352">
        <v>2.2120000000000002</v>
      </c>
      <c r="AE314" s="352">
        <v>0.78600000000000003</v>
      </c>
      <c r="AH314" s="352">
        <v>7859</v>
      </c>
      <c r="AI314" s="352">
        <v>9312</v>
      </c>
      <c r="AO314" s="352" t="s">
        <v>736</v>
      </c>
      <c r="AP314" s="352" t="s">
        <v>643</v>
      </c>
      <c r="AQ314" s="352" t="s">
        <v>2679</v>
      </c>
      <c r="AT314" s="352">
        <v>1</v>
      </c>
      <c r="AV314" s="352">
        <v>1.1706535</v>
      </c>
      <c r="AX314" s="352" t="s">
        <v>3711</v>
      </c>
    </row>
    <row r="315" spans="1:50">
      <c r="A315" s="352" t="s">
        <v>2409</v>
      </c>
      <c r="B315" s="352" t="s">
        <v>3684</v>
      </c>
      <c r="C315" s="352">
        <v>74</v>
      </c>
      <c r="D315" s="352" t="s">
        <v>3709</v>
      </c>
      <c r="E315" s="352" t="s">
        <v>464</v>
      </c>
      <c r="F315" s="352">
        <v>0.751</v>
      </c>
      <c r="L315" s="352">
        <v>24102</v>
      </c>
      <c r="M315" s="352">
        <v>9.6</v>
      </c>
      <c r="O315" s="352">
        <v>139.995</v>
      </c>
      <c r="R315" s="352">
        <v>133.30799999999999</v>
      </c>
      <c r="S315" s="352" t="s">
        <v>645</v>
      </c>
      <c r="T315" s="352">
        <v>0</v>
      </c>
      <c r="U315" s="352" t="s">
        <v>646</v>
      </c>
      <c r="V315" s="352" t="s">
        <v>3443</v>
      </c>
      <c r="X315" s="352" t="s">
        <v>3444</v>
      </c>
      <c r="Y315" s="352">
        <v>1</v>
      </c>
      <c r="Z315" s="352">
        <v>29.7</v>
      </c>
      <c r="AA315" s="352">
        <v>93.4</v>
      </c>
      <c r="AB315" s="352">
        <v>63.7</v>
      </c>
      <c r="AF315" s="352">
        <v>6.6859999999999999</v>
      </c>
      <c r="AJ315" s="352">
        <v>4808</v>
      </c>
      <c r="AR315" s="352" t="s">
        <v>2170</v>
      </c>
      <c r="AS315" s="352" t="s">
        <v>3714</v>
      </c>
      <c r="AT315" s="352">
        <v>1</v>
      </c>
      <c r="AW315" s="352">
        <v>5.0158006999999998</v>
      </c>
      <c r="AX315" s="352" t="s">
        <v>3715</v>
      </c>
    </row>
    <row r="316" spans="1:50">
      <c r="A316" s="352" t="s">
        <v>2410</v>
      </c>
      <c r="B316" s="352" t="s">
        <v>3684</v>
      </c>
      <c r="C316" s="352">
        <v>74</v>
      </c>
      <c r="D316" s="352" t="s">
        <v>3709</v>
      </c>
      <c r="E316" s="352" t="s">
        <v>464</v>
      </c>
      <c r="F316" s="352">
        <v>0.751</v>
      </c>
      <c r="G316" s="352" t="s">
        <v>764</v>
      </c>
      <c r="L316" s="352">
        <v>3224</v>
      </c>
      <c r="M316" s="352">
        <v>2.7970000000000002</v>
      </c>
      <c r="O316" s="352">
        <v>5.2990000000000004</v>
      </c>
      <c r="R316" s="352">
        <v>5.0469999999999997</v>
      </c>
      <c r="S316" s="352" t="s">
        <v>645</v>
      </c>
      <c r="T316" s="352">
        <v>0</v>
      </c>
      <c r="U316" s="352" t="s">
        <v>646</v>
      </c>
      <c r="V316" s="352" t="s">
        <v>3443</v>
      </c>
      <c r="X316" s="352" t="s">
        <v>3444</v>
      </c>
      <c r="Y316" s="352">
        <v>2</v>
      </c>
      <c r="Z316" s="352">
        <v>229.1</v>
      </c>
      <c r="AA316" s="352">
        <v>258.7</v>
      </c>
      <c r="AB316" s="352">
        <v>29.7</v>
      </c>
      <c r="AF316" s="352">
        <v>0.252</v>
      </c>
      <c r="AJ316" s="352">
        <v>651</v>
      </c>
      <c r="AR316" s="352" t="s">
        <v>3302</v>
      </c>
      <c r="AS316" s="352" t="s">
        <v>1006</v>
      </c>
      <c r="AT316" s="352">
        <v>0</v>
      </c>
      <c r="AW316" s="352">
        <v>4.9847907999999999</v>
      </c>
      <c r="AX316" s="352" t="s">
        <v>3715</v>
      </c>
    </row>
    <row r="317" spans="1:50">
      <c r="A317" s="352" t="s">
        <v>2414</v>
      </c>
      <c r="B317" s="352" t="s">
        <v>3684</v>
      </c>
      <c r="C317" s="352">
        <v>74</v>
      </c>
      <c r="D317" s="352" t="s">
        <v>3709</v>
      </c>
      <c r="E317" s="352" t="s">
        <v>464</v>
      </c>
      <c r="F317" s="352">
        <v>0.751</v>
      </c>
      <c r="L317" s="352">
        <v>24151</v>
      </c>
      <c r="M317" s="352">
        <v>9.91</v>
      </c>
      <c r="O317" s="352">
        <v>138.23500000000001</v>
      </c>
      <c r="R317" s="352">
        <v>131.631</v>
      </c>
      <c r="S317" s="352" t="s">
        <v>645</v>
      </c>
      <c r="T317" s="352">
        <v>0</v>
      </c>
      <c r="U317" s="352" t="s">
        <v>646</v>
      </c>
      <c r="V317" s="352" t="s">
        <v>3443</v>
      </c>
      <c r="X317" s="352" t="s">
        <v>3444</v>
      </c>
      <c r="Y317" s="352">
        <v>3</v>
      </c>
      <c r="Z317" s="352">
        <v>413</v>
      </c>
      <c r="AA317" s="352">
        <v>473.8</v>
      </c>
      <c r="AB317" s="352">
        <v>60.8</v>
      </c>
      <c r="AF317" s="352">
        <v>6.6040000000000001</v>
      </c>
      <c r="AJ317" s="352">
        <v>4817</v>
      </c>
      <c r="AR317" s="352" t="s">
        <v>711</v>
      </c>
      <c r="AS317" s="352" t="s">
        <v>3716</v>
      </c>
      <c r="AT317" s="352">
        <v>0</v>
      </c>
      <c r="AW317" s="352">
        <v>5.0172131999999996</v>
      </c>
      <c r="AX317" s="352" t="s">
        <v>3715</v>
      </c>
    </row>
    <row r="318" spans="1:50">
      <c r="A318" s="352" t="s">
        <v>2416</v>
      </c>
      <c r="B318" s="352" t="s">
        <v>3684</v>
      </c>
      <c r="C318" s="352">
        <v>75</v>
      </c>
      <c r="D318" s="352" t="s">
        <v>3717</v>
      </c>
      <c r="E318" s="352" t="s">
        <v>465</v>
      </c>
      <c r="F318" s="352">
        <v>0.85299999999999998</v>
      </c>
      <c r="H318" s="352">
        <v>11074</v>
      </c>
      <c r="I318" s="352">
        <v>0.43</v>
      </c>
      <c r="O318" s="352">
        <v>202.357</v>
      </c>
      <c r="P318" s="352">
        <v>200.845</v>
      </c>
      <c r="S318" s="352" t="s">
        <v>619</v>
      </c>
      <c r="T318" s="352">
        <v>0</v>
      </c>
      <c r="U318" s="352" t="s">
        <v>620</v>
      </c>
      <c r="V318" s="352" t="s">
        <v>3435</v>
      </c>
      <c r="X318" s="352" t="s">
        <v>3435</v>
      </c>
      <c r="Y318" s="352">
        <v>1</v>
      </c>
      <c r="Z318" s="352">
        <v>13.2</v>
      </c>
      <c r="AA318" s="352">
        <v>39</v>
      </c>
      <c r="AB318" s="352">
        <v>25.8</v>
      </c>
      <c r="AC318" s="352">
        <v>1.512</v>
      </c>
      <c r="AG318" s="352">
        <v>7574</v>
      </c>
      <c r="AK318" s="352" t="s">
        <v>3165</v>
      </c>
      <c r="AL318" s="352" t="s">
        <v>1299</v>
      </c>
      <c r="AM318" s="352" t="s">
        <v>3718</v>
      </c>
      <c r="AN318" s="352">
        <v>5381</v>
      </c>
      <c r="AT318" s="352">
        <v>0</v>
      </c>
      <c r="AU318" s="352">
        <v>0.68419070000000004</v>
      </c>
      <c r="AX318" s="352" t="s">
        <v>3719</v>
      </c>
    </row>
    <row r="319" spans="1:50">
      <c r="A319" s="352" t="s">
        <v>2418</v>
      </c>
      <c r="B319" s="352" t="s">
        <v>3684</v>
      </c>
      <c r="C319" s="352">
        <v>75</v>
      </c>
      <c r="D319" s="352" t="s">
        <v>3717</v>
      </c>
      <c r="E319" s="352" t="s">
        <v>465</v>
      </c>
      <c r="F319" s="352">
        <v>0.85299999999999998</v>
      </c>
      <c r="H319" s="352">
        <v>11088</v>
      </c>
      <c r="I319" s="352">
        <v>0</v>
      </c>
      <c r="O319" s="352">
        <v>203.392</v>
      </c>
      <c r="P319" s="352">
        <v>201.87299999999999</v>
      </c>
      <c r="S319" s="352" t="s">
        <v>619</v>
      </c>
      <c r="T319" s="352">
        <v>0</v>
      </c>
      <c r="U319" s="352" t="s">
        <v>620</v>
      </c>
      <c r="V319" s="352" t="s">
        <v>3435</v>
      </c>
      <c r="X319" s="352" t="s">
        <v>3435</v>
      </c>
      <c r="Y319" s="352">
        <v>2</v>
      </c>
      <c r="Z319" s="352">
        <v>53.5</v>
      </c>
      <c r="AA319" s="352">
        <v>78.599999999999994</v>
      </c>
      <c r="AB319" s="352">
        <v>25.2</v>
      </c>
      <c r="AC319" s="352">
        <v>1.5189999999999999</v>
      </c>
      <c r="AG319" s="352">
        <v>7580</v>
      </c>
      <c r="AK319" s="352" t="s">
        <v>2103</v>
      </c>
      <c r="AL319" s="352" t="s">
        <v>862</v>
      </c>
      <c r="AM319" s="352" t="s">
        <v>3720</v>
      </c>
      <c r="AN319" s="352">
        <v>5226</v>
      </c>
      <c r="AT319" s="352">
        <v>1</v>
      </c>
      <c r="AU319" s="352">
        <v>0.68389630000000001</v>
      </c>
      <c r="AX319" s="352" t="s">
        <v>3719</v>
      </c>
    </row>
    <row r="320" spans="1:50">
      <c r="A320" s="352" t="s">
        <v>2421</v>
      </c>
      <c r="B320" s="352" t="s">
        <v>3684</v>
      </c>
      <c r="C320" s="352">
        <v>75</v>
      </c>
      <c r="D320" s="352" t="s">
        <v>3717</v>
      </c>
      <c r="E320" s="352" t="s">
        <v>465</v>
      </c>
      <c r="F320" s="352">
        <v>0.85299999999999998</v>
      </c>
      <c r="G320" s="352" t="s">
        <v>630</v>
      </c>
      <c r="H320" s="352">
        <v>3432</v>
      </c>
      <c r="I320" s="352">
        <v>12.037000000000001</v>
      </c>
      <c r="N320" s="352">
        <v>13.9031729</v>
      </c>
      <c r="O320" s="352">
        <v>69.453999999999994</v>
      </c>
      <c r="P320" s="352">
        <v>68.930000000000007</v>
      </c>
      <c r="S320" s="352" t="s">
        <v>619</v>
      </c>
      <c r="T320" s="352">
        <v>0</v>
      </c>
      <c r="U320" s="352" t="s">
        <v>620</v>
      </c>
      <c r="V320" s="352" t="s">
        <v>3435</v>
      </c>
      <c r="X320" s="352" t="s">
        <v>3435</v>
      </c>
      <c r="Y320" s="352">
        <v>3</v>
      </c>
      <c r="Z320" s="352">
        <v>81.8</v>
      </c>
      <c r="AA320" s="352">
        <v>147.80000000000001</v>
      </c>
      <c r="AB320" s="352">
        <v>66</v>
      </c>
      <c r="AC320" s="352">
        <v>0.52500000000000002</v>
      </c>
      <c r="AG320" s="352">
        <v>2375</v>
      </c>
      <c r="AK320" s="352" t="s">
        <v>3140</v>
      </c>
      <c r="AL320" s="352" t="s">
        <v>660</v>
      </c>
      <c r="AM320" s="352" t="s">
        <v>3721</v>
      </c>
      <c r="AN320" s="352">
        <v>30672</v>
      </c>
      <c r="AT320" s="352">
        <v>0</v>
      </c>
      <c r="AU320" s="352">
        <v>0.69212830000000003</v>
      </c>
      <c r="AX320" s="352" t="s">
        <v>3719</v>
      </c>
    </row>
    <row r="321" spans="1:50">
      <c r="A321" s="352" t="s">
        <v>2422</v>
      </c>
      <c r="B321" s="352" t="s">
        <v>3684</v>
      </c>
      <c r="C321" s="352">
        <v>75</v>
      </c>
      <c r="D321" s="352" t="s">
        <v>3717</v>
      </c>
      <c r="E321" s="352" t="s">
        <v>465</v>
      </c>
      <c r="F321" s="352">
        <v>0.85299999999999998</v>
      </c>
      <c r="G321" s="352" t="s">
        <v>634</v>
      </c>
      <c r="J321" s="352">
        <v>7180</v>
      </c>
      <c r="K321" s="352">
        <v>6.2850000000000001</v>
      </c>
      <c r="N321" s="352">
        <v>77.829611400000005</v>
      </c>
      <c r="O321" s="352">
        <v>207.548</v>
      </c>
      <c r="Q321" s="352">
        <v>204.256</v>
      </c>
      <c r="S321" s="352" t="s">
        <v>635</v>
      </c>
      <c r="T321" s="352">
        <v>89</v>
      </c>
      <c r="U321" s="352" t="s">
        <v>620</v>
      </c>
      <c r="V321" s="352" t="s">
        <v>3435</v>
      </c>
      <c r="X321" s="352" t="s">
        <v>3435</v>
      </c>
      <c r="Y321" s="352">
        <v>4</v>
      </c>
      <c r="Z321" s="352">
        <v>198.8</v>
      </c>
      <c r="AA321" s="352">
        <v>293.7</v>
      </c>
      <c r="AB321" s="352">
        <v>95</v>
      </c>
      <c r="AD321" s="352">
        <v>2.4319999999999999</v>
      </c>
      <c r="AE321" s="352">
        <v>0.86</v>
      </c>
      <c r="AH321" s="352">
        <v>8659</v>
      </c>
      <c r="AI321" s="352">
        <v>10096</v>
      </c>
      <c r="AO321" s="352" t="s">
        <v>694</v>
      </c>
      <c r="AP321" s="352" t="s">
        <v>1427</v>
      </c>
      <c r="AQ321" s="352" t="s">
        <v>2425</v>
      </c>
      <c r="AT321" s="352">
        <v>0</v>
      </c>
      <c r="AV321" s="352">
        <v>1.1906387</v>
      </c>
      <c r="AX321" s="352" t="s">
        <v>3719</v>
      </c>
    </row>
    <row r="322" spans="1:50">
      <c r="A322" s="352" t="s">
        <v>2424</v>
      </c>
      <c r="B322" s="352" t="s">
        <v>3684</v>
      </c>
      <c r="C322" s="352">
        <v>75</v>
      </c>
      <c r="D322" s="352" t="s">
        <v>3717</v>
      </c>
      <c r="E322" s="352" t="s">
        <v>465</v>
      </c>
      <c r="F322" s="352">
        <v>0.85299999999999998</v>
      </c>
      <c r="J322" s="352">
        <v>6737</v>
      </c>
      <c r="K322" s="352">
        <v>-10.927</v>
      </c>
      <c r="O322" s="352">
        <v>191.72900000000001</v>
      </c>
      <c r="Q322" s="352">
        <v>188.733</v>
      </c>
      <c r="S322" s="352" t="s">
        <v>635</v>
      </c>
      <c r="T322" s="352">
        <v>89</v>
      </c>
      <c r="U322" s="352" t="s">
        <v>620</v>
      </c>
      <c r="V322" s="352" t="s">
        <v>3435</v>
      </c>
      <c r="X322" s="352" t="s">
        <v>3435</v>
      </c>
      <c r="Y322" s="352">
        <v>5</v>
      </c>
      <c r="Z322" s="352">
        <v>438.4</v>
      </c>
      <c r="AA322" s="352">
        <v>473.6</v>
      </c>
      <c r="AB322" s="352">
        <v>35.200000000000003</v>
      </c>
      <c r="AD322" s="352">
        <v>2.21</v>
      </c>
      <c r="AE322" s="352">
        <v>0.78600000000000003</v>
      </c>
      <c r="AH322" s="352">
        <v>7887</v>
      </c>
      <c r="AI322" s="352">
        <v>9347</v>
      </c>
      <c r="AO322" s="352" t="s">
        <v>894</v>
      </c>
      <c r="AP322" s="352" t="s">
        <v>643</v>
      </c>
      <c r="AQ322" s="352" t="s">
        <v>1286</v>
      </c>
      <c r="AT322" s="352">
        <v>0</v>
      </c>
      <c r="AV322" s="352">
        <v>1.1711777000000001</v>
      </c>
      <c r="AX322" s="352" t="s">
        <v>3719</v>
      </c>
    </row>
    <row r="323" spans="1:50">
      <c r="A323" s="352" t="s">
        <v>2426</v>
      </c>
      <c r="B323" s="352" t="s">
        <v>3684</v>
      </c>
      <c r="C323" s="352">
        <v>75</v>
      </c>
      <c r="D323" s="352" t="s">
        <v>3717</v>
      </c>
      <c r="E323" s="352" t="s">
        <v>465</v>
      </c>
      <c r="F323" s="352">
        <v>0.85299999999999998</v>
      </c>
      <c r="J323" s="352">
        <v>6731</v>
      </c>
      <c r="K323" s="352">
        <v>-11.5</v>
      </c>
      <c r="O323" s="352">
        <v>192.298</v>
      </c>
      <c r="Q323" s="352">
        <v>189.29499999999999</v>
      </c>
      <c r="S323" s="352" t="s">
        <v>635</v>
      </c>
      <c r="T323" s="352">
        <v>89</v>
      </c>
      <c r="U323" s="352" t="s">
        <v>620</v>
      </c>
      <c r="V323" s="352" t="s">
        <v>3435</v>
      </c>
      <c r="X323" s="352" t="s">
        <v>3435</v>
      </c>
      <c r="Y323" s="352">
        <v>6</v>
      </c>
      <c r="Z323" s="352">
        <v>488.1</v>
      </c>
      <c r="AA323" s="352">
        <v>523.29999999999995</v>
      </c>
      <c r="AB323" s="352">
        <v>35.200000000000003</v>
      </c>
      <c r="AD323" s="352">
        <v>2.2160000000000002</v>
      </c>
      <c r="AE323" s="352">
        <v>0.78800000000000003</v>
      </c>
      <c r="AH323" s="352">
        <v>7876</v>
      </c>
      <c r="AI323" s="352">
        <v>9333</v>
      </c>
      <c r="AO323" s="352" t="s">
        <v>719</v>
      </c>
      <c r="AP323" s="352" t="s">
        <v>2236</v>
      </c>
      <c r="AQ323" s="352" t="s">
        <v>1608</v>
      </c>
      <c r="AT323" s="352">
        <v>1</v>
      </c>
      <c r="AV323" s="352">
        <v>1.1705133999999999</v>
      </c>
      <c r="AX323" s="352" t="s">
        <v>3719</v>
      </c>
    </row>
    <row r="324" spans="1:50">
      <c r="A324" s="352" t="s">
        <v>2428</v>
      </c>
      <c r="B324" s="352" t="s">
        <v>3684</v>
      </c>
      <c r="C324" s="352">
        <v>76</v>
      </c>
      <c r="D324" s="352" t="s">
        <v>3717</v>
      </c>
      <c r="E324" s="352" t="s">
        <v>465</v>
      </c>
      <c r="F324" s="352">
        <v>0.85299999999999998</v>
      </c>
      <c r="L324" s="352">
        <v>24243</v>
      </c>
      <c r="M324" s="352">
        <v>9.6</v>
      </c>
      <c r="O324" s="352">
        <v>140.76</v>
      </c>
      <c r="R324" s="352">
        <v>134.03800000000001</v>
      </c>
      <c r="S324" s="352" t="s">
        <v>645</v>
      </c>
      <c r="T324" s="352">
        <v>0</v>
      </c>
      <c r="U324" s="352" t="s">
        <v>646</v>
      </c>
      <c r="V324" s="352" t="s">
        <v>3443</v>
      </c>
      <c r="X324" s="352" t="s">
        <v>3444</v>
      </c>
      <c r="Y324" s="352">
        <v>1</v>
      </c>
      <c r="Z324" s="352">
        <v>29.7</v>
      </c>
      <c r="AA324" s="352">
        <v>93.4</v>
      </c>
      <c r="AB324" s="352">
        <v>63.7</v>
      </c>
      <c r="AF324" s="352">
        <v>6.7229999999999999</v>
      </c>
      <c r="AJ324" s="352">
        <v>4837</v>
      </c>
      <c r="AR324" s="352" t="s">
        <v>3052</v>
      </c>
      <c r="AS324" s="352" t="s">
        <v>3722</v>
      </c>
      <c r="AT324" s="352">
        <v>1</v>
      </c>
      <c r="AW324" s="352">
        <v>5.0155310999999996</v>
      </c>
      <c r="AX324" s="352" t="s">
        <v>3723</v>
      </c>
    </row>
    <row r="325" spans="1:50">
      <c r="A325" s="352" t="s">
        <v>2430</v>
      </c>
      <c r="B325" s="352" t="s">
        <v>3684</v>
      </c>
      <c r="C325" s="352">
        <v>76</v>
      </c>
      <c r="D325" s="352" t="s">
        <v>3717</v>
      </c>
      <c r="E325" s="352" t="s">
        <v>465</v>
      </c>
      <c r="F325" s="352">
        <v>0.85299999999999998</v>
      </c>
      <c r="G325" s="352" t="s">
        <v>764</v>
      </c>
      <c r="L325" s="352">
        <v>3961</v>
      </c>
      <c r="M325" s="352">
        <v>2.1579999999999999</v>
      </c>
      <c r="O325" s="352">
        <v>6.4749999999999996</v>
      </c>
      <c r="R325" s="352">
        <v>6.1669999999999998</v>
      </c>
      <c r="S325" s="352" t="s">
        <v>645</v>
      </c>
      <c r="T325" s="352">
        <v>0</v>
      </c>
      <c r="U325" s="352" t="s">
        <v>646</v>
      </c>
      <c r="V325" s="352" t="s">
        <v>3443</v>
      </c>
      <c r="X325" s="352" t="s">
        <v>3444</v>
      </c>
      <c r="Y325" s="352">
        <v>2</v>
      </c>
      <c r="Z325" s="352">
        <v>229.5</v>
      </c>
      <c r="AA325" s="352">
        <v>260.60000000000002</v>
      </c>
      <c r="AB325" s="352">
        <v>31.1</v>
      </c>
      <c r="AF325" s="352">
        <v>0.307</v>
      </c>
      <c r="AJ325" s="352">
        <v>800</v>
      </c>
      <c r="AR325" s="352" t="s">
        <v>982</v>
      </c>
      <c r="AS325" s="352" t="s">
        <v>3303</v>
      </c>
      <c r="AT325" s="352">
        <v>0</v>
      </c>
      <c r="AW325" s="352">
        <v>4.9816107000000001</v>
      </c>
      <c r="AX325" s="352" t="s">
        <v>3723</v>
      </c>
    </row>
    <row r="326" spans="1:50">
      <c r="A326" s="352" t="s">
        <v>2432</v>
      </c>
      <c r="B326" s="352" t="s">
        <v>3684</v>
      </c>
      <c r="C326" s="352">
        <v>76</v>
      </c>
      <c r="D326" s="352" t="s">
        <v>3717</v>
      </c>
      <c r="E326" s="352" t="s">
        <v>465</v>
      </c>
      <c r="F326" s="352">
        <v>0.85299999999999998</v>
      </c>
      <c r="L326" s="352">
        <v>24078</v>
      </c>
      <c r="M326" s="352">
        <v>9.9329999999999998</v>
      </c>
      <c r="O326" s="352">
        <v>137.791</v>
      </c>
      <c r="R326" s="352">
        <v>131.208</v>
      </c>
      <c r="S326" s="352" t="s">
        <v>645</v>
      </c>
      <c r="T326" s="352">
        <v>0</v>
      </c>
      <c r="U326" s="352" t="s">
        <v>646</v>
      </c>
      <c r="V326" s="352" t="s">
        <v>3443</v>
      </c>
      <c r="X326" s="352" t="s">
        <v>3444</v>
      </c>
      <c r="Y326" s="352">
        <v>3</v>
      </c>
      <c r="Z326" s="352">
        <v>413</v>
      </c>
      <c r="AA326" s="352">
        <v>474</v>
      </c>
      <c r="AB326" s="352">
        <v>61</v>
      </c>
      <c r="AF326" s="352">
        <v>6.5830000000000002</v>
      </c>
      <c r="AJ326" s="352">
        <v>4803</v>
      </c>
      <c r="AR326" s="352" t="s">
        <v>824</v>
      </c>
      <c r="AS326" s="352" t="s">
        <v>3374</v>
      </c>
      <c r="AT326" s="352">
        <v>0</v>
      </c>
      <c r="AW326" s="352">
        <v>5.0170469999999998</v>
      </c>
      <c r="AX326" s="352" t="s">
        <v>3723</v>
      </c>
    </row>
    <row r="327" spans="1:50">
      <c r="A327" s="352" t="s">
        <v>2434</v>
      </c>
      <c r="B327" s="352" t="s">
        <v>3684</v>
      </c>
      <c r="C327" s="352">
        <v>77</v>
      </c>
      <c r="D327" s="352" t="s">
        <v>206</v>
      </c>
      <c r="E327" s="352" t="s">
        <v>506</v>
      </c>
      <c r="F327" s="352">
        <v>0.83399999999999996</v>
      </c>
      <c r="H327" s="352">
        <v>11090</v>
      </c>
      <c r="I327" s="352">
        <v>0.44</v>
      </c>
      <c r="O327" s="352">
        <v>202.821</v>
      </c>
      <c r="P327" s="352">
        <v>201.30600000000001</v>
      </c>
      <c r="S327" s="352" t="s">
        <v>619</v>
      </c>
      <c r="T327" s="352">
        <v>0</v>
      </c>
      <c r="U327" s="352" t="s">
        <v>620</v>
      </c>
      <c r="V327" s="352" t="s">
        <v>3435</v>
      </c>
      <c r="X327" s="352" t="s">
        <v>3435</v>
      </c>
      <c r="Y327" s="352">
        <v>1</v>
      </c>
      <c r="Z327" s="352">
        <v>13.2</v>
      </c>
      <c r="AA327" s="352">
        <v>39</v>
      </c>
      <c r="AB327" s="352">
        <v>25.8</v>
      </c>
      <c r="AC327" s="352">
        <v>1.5149999999999999</v>
      </c>
      <c r="AG327" s="352">
        <v>7585</v>
      </c>
      <c r="AK327" s="352" t="s">
        <v>1279</v>
      </c>
      <c r="AL327" s="352" t="s">
        <v>623</v>
      </c>
      <c r="AM327" s="352" t="s">
        <v>3724</v>
      </c>
      <c r="AN327" s="352">
        <v>5402</v>
      </c>
      <c r="AT327" s="352">
        <v>0</v>
      </c>
      <c r="AU327" s="352">
        <v>0.6841931</v>
      </c>
      <c r="AX327" s="352" t="s">
        <v>3725</v>
      </c>
    </row>
    <row r="328" spans="1:50">
      <c r="A328" s="352" t="s">
        <v>2436</v>
      </c>
      <c r="B328" s="352" t="s">
        <v>3684</v>
      </c>
      <c r="C328" s="352">
        <v>77</v>
      </c>
      <c r="D328" s="352" t="s">
        <v>206</v>
      </c>
      <c r="E328" s="352" t="s">
        <v>506</v>
      </c>
      <c r="F328" s="352">
        <v>0.83399999999999996</v>
      </c>
      <c r="H328" s="352">
        <v>11111</v>
      </c>
      <c r="I328" s="352">
        <v>0</v>
      </c>
      <c r="O328" s="352">
        <v>203.727</v>
      </c>
      <c r="P328" s="352">
        <v>202.20500000000001</v>
      </c>
      <c r="S328" s="352" t="s">
        <v>619</v>
      </c>
      <c r="T328" s="352">
        <v>0</v>
      </c>
      <c r="U328" s="352" t="s">
        <v>620</v>
      </c>
      <c r="V328" s="352" t="s">
        <v>3435</v>
      </c>
      <c r="X328" s="352" t="s">
        <v>3435</v>
      </c>
      <c r="Y328" s="352">
        <v>2</v>
      </c>
      <c r="Z328" s="352">
        <v>53.5</v>
      </c>
      <c r="AA328" s="352">
        <v>78.599999999999994</v>
      </c>
      <c r="AB328" s="352">
        <v>25.2</v>
      </c>
      <c r="AC328" s="352">
        <v>1.5209999999999999</v>
      </c>
      <c r="AG328" s="352">
        <v>7595</v>
      </c>
      <c r="AK328" s="352" t="s">
        <v>2645</v>
      </c>
      <c r="AL328" s="352" t="s">
        <v>656</v>
      </c>
      <c r="AM328" s="352" t="s">
        <v>3726</v>
      </c>
      <c r="AN328" s="352">
        <v>5250</v>
      </c>
      <c r="AT328" s="352">
        <v>1</v>
      </c>
      <c r="AU328" s="352">
        <v>0.6838921</v>
      </c>
      <c r="AX328" s="352" t="s">
        <v>3725</v>
      </c>
    </row>
    <row r="329" spans="1:50">
      <c r="A329" s="352" t="s">
        <v>2439</v>
      </c>
      <c r="B329" s="352" t="s">
        <v>3684</v>
      </c>
      <c r="C329" s="352">
        <v>77</v>
      </c>
      <c r="D329" s="352" t="s">
        <v>206</v>
      </c>
      <c r="E329" s="352" t="s">
        <v>506</v>
      </c>
      <c r="F329" s="352">
        <v>0.83399999999999996</v>
      </c>
      <c r="G329" s="352" t="s">
        <v>630</v>
      </c>
      <c r="H329" s="352">
        <v>2824</v>
      </c>
      <c r="I329" s="352">
        <v>-1.859</v>
      </c>
      <c r="N329" s="352">
        <v>11.561060299999999</v>
      </c>
      <c r="O329" s="352">
        <v>56.468000000000004</v>
      </c>
      <c r="P329" s="352">
        <v>56.046999999999997</v>
      </c>
      <c r="S329" s="352" t="s">
        <v>619</v>
      </c>
      <c r="T329" s="352">
        <v>0</v>
      </c>
      <c r="U329" s="352" t="s">
        <v>620</v>
      </c>
      <c r="V329" s="352" t="s">
        <v>3435</v>
      </c>
      <c r="X329" s="352" t="s">
        <v>3435</v>
      </c>
      <c r="Y329" s="352">
        <v>3</v>
      </c>
      <c r="Z329" s="352">
        <v>81.8</v>
      </c>
      <c r="AA329" s="352">
        <v>145.30000000000001</v>
      </c>
      <c r="AB329" s="352">
        <v>63.5</v>
      </c>
      <c r="AC329" s="352">
        <v>0.42099999999999999</v>
      </c>
      <c r="AG329" s="352">
        <v>1929</v>
      </c>
      <c r="AK329" s="352" t="s">
        <v>915</v>
      </c>
      <c r="AL329" s="352" t="s">
        <v>711</v>
      </c>
      <c r="AM329" s="352" t="s">
        <v>3727</v>
      </c>
      <c r="AN329" s="352">
        <v>34537</v>
      </c>
      <c r="AT329" s="352">
        <v>0</v>
      </c>
      <c r="AU329" s="352">
        <v>0.68262080000000003</v>
      </c>
      <c r="AX329" s="352" t="s">
        <v>3725</v>
      </c>
    </row>
    <row r="330" spans="1:50">
      <c r="A330" s="352" t="s">
        <v>2441</v>
      </c>
      <c r="B330" s="352" t="s">
        <v>3684</v>
      </c>
      <c r="C330" s="352">
        <v>77</v>
      </c>
      <c r="D330" s="352" t="s">
        <v>206</v>
      </c>
      <c r="E330" s="352" t="s">
        <v>506</v>
      </c>
      <c r="F330" s="352">
        <v>0.83399999999999996</v>
      </c>
      <c r="G330" s="352" t="s">
        <v>634</v>
      </c>
      <c r="J330" s="352">
        <v>6916</v>
      </c>
      <c r="K330" s="352">
        <v>8.9480000000000004</v>
      </c>
      <c r="N330" s="352">
        <v>74.082934699999996</v>
      </c>
      <c r="O330" s="352">
        <v>193.15600000000001</v>
      </c>
      <c r="Q330" s="352">
        <v>190.08600000000001</v>
      </c>
      <c r="S330" s="352" t="s">
        <v>635</v>
      </c>
      <c r="T330" s="352">
        <v>89</v>
      </c>
      <c r="U330" s="352" t="s">
        <v>620</v>
      </c>
      <c r="V330" s="352" t="s">
        <v>3435</v>
      </c>
      <c r="X330" s="352" t="s">
        <v>3435</v>
      </c>
      <c r="Y330" s="352">
        <v>4</v>
      </c>
      <c r="Z330" s="352">
        <v>197.5</v>
      </c>
      <c r="AA330" s="352">
        <v>288.7</v>
      </c>
      <c r="AB330" s="352">
        <v>91.2</v>
      </c>
      <c r="AD330" s="352">
        <v>2.2690000000000001</v>
      </c>
      <c r="AE330" s="352">
        <v>0.80100000000000005</v>
      </c>
      <c r="AH330" s="352">
        <v>8355</v>
      </c>
      <c r="AI330" s="352">
        <v>9727</v>
      </c>
      <c r="AO330" s="352" t="s">
        <v>891</v>
      </c>
      <c r="AP330" s="352" t="s">
        <v>1133</v>
      </c>
      <c r="AQ330" s="352" t="s">
        <v>3728</v>
      </c>
      <c r="AT330" s="352">
        <v>0</v>
      </c>
      <c r="AV330" s="352">
        <v>1.1936427000000001</v>
      </c>
      <c r="AX330" s="352" t="s">
        <v>3725</v>
      </c>
    </row>
    <row r="331" spans="1:50">
      <c r="A331" s="352" t="s">
        <v>2442</v>
      </c>
      <c r="B331" s="352" t="s">
        <v>3684</v>
      </c>
      <c r="C331" s="352">
        <v>77</v>
      </c>
      <c r="D331" s="352" t="s">
        <v>206</v>
      </c>
      <c r="E331" s="352" t="s">
        <v>506</v>
      </c>
      <c r="F331" s="352">
        <v>0.83399999999999996</v>
      </c>
      <c r="J331" s="352">
        <v>6722</v>
      </c>
      <c r="K331" s="352">
        <v>-10.884</v>
      </c>
      <c r="O331" s="352">
        <v>191.65</v>
      </c>
      <c r="Q331" s="352">
        <v>188.655</v>
      </c>
      <c r="S331" s="352" t="s">
        <v>635</v>
      </c>
      <c r="T331" s="352">
        <v>89</v>
      </c>
      <c r="U331" s="352" t="s">
        <v>620</v>
      </c>
      <c r="V331" s="352" t="s">
        <v>3435</v>
      </c>
      <c r="X331" s="352" t="s">
        <v>3435</v>
      </c>
      <c r="Y331" s="352">
        <v>5</v>
      </c>
      <c r="Z331" s="352">
        <v>438.4</v>
      </c>
      <c r="AA331" s="352">
        <v>473.6</v>
      </c>
      <c r="AB331" s="352">
        <v>35.200000000000003</v>
      </c>
      <c r="AD331" s="352">
        <v>2.21</v>
      </c>
      <c r="AE331" s="352">
        <v>0.78600000000000003</v>
      </c>
      <c r="AH331" s="352">
        <v>7870</v>
      </c>
      <c r="AI331" s="352">
        <v>9328</v>
      </c>
      <c r="AO331" s="352" t="s">
        <v>721</v>
      </c>
      <c r="AP331" s="352" t="s">
        <v>809</v>
      </c>
      <c r="AQ331" s="352" t="s">
        <v>1286</v>
      </c>
      <c r="AT331" s="352">
        <v>0</v>
      </c>
      <c r="AV331" s="352">
        <v>1.1712898</v>
      </c>
      <c r="AX331" s="352" t="s">
        <v>3725</v>
      </c>
    </row>
    <row r="332" spans="1:50">
      <c r="A332" s="352" t="s">
        <v>2444</v>
      </c>
      <c r="B332" s="352" t="s">
        <v>3684</v>
      </c>
      <c r="C332" s="352">
        <v>77</v>
      </c>
      <c r="D332" s="352" t="s">
        <v>206</v>
      </c>
      <c r="E332" s="352" t="s">
        <v>506</v>
      </c>
      <c r="F332" s="352">
        <v>0.83399999999999996</v>
      </c>
      <c r="J332" s="352">
        <v>6724</v>
      </c>
      <c r="K332" s="352">
        <v>-11.5</v>
      </c>
      <c r="O332" s="352">
        <v>192.24199999999999</v>
      </c>
      <c r="Q332" s="352">
        <v>189.24</v>
      </c>
      <c r="S332" s="352" t="s">
        <v>635</v>
      </c>
      <c r="T332" s="352">
        <v>89</v>
      </c>
      <c r="U332" s="352" t="s">
        <v>620</v>
      </c>
      <c r="V332" s="352" t="s">
        <v>3435</v>
      </c>
      <c r="X332" s="352" t="s">
        <v>3435</v>
      </c>
      <c r="Y332" s="352">
        <v>6</v>
      </c>
      <c r="Z332" s="352">
        <v>488.1</v>
      </c>
      <c r="AA332" s="352">
        <v>523.29999999999995</v>
      </c>
      <c r="AB332" s="352">
        <v>35.200000000000003</v>
      </c>
      <c r="AD332" s="352">
        <v>2.2149999999999999</v>
      </c>
      <c r="AE332" s="352">
        <v>0.78700000000000003</v>
      </c>
      <c r="AH332" s="352">
        <v>7869</v>
      </c>
      <c r="AI332" s="352">
        <v>9323</v>
      </c>
      <c r="AO332" s="352" t="s">
        <v>894</v>
      </c>
      <c r="AP332" s="352" t="s">
        <v>722</v>
      </c>
      <c r="AQ332" s="352" t="s">
        <v>1562</v>
      </c>
      <c r="AT332" s="352">
        <v>1</v>
      </c>
      <c r="AV332" s="352">
        <v>1.1705768999999999</v>
      </c>
      <c r="AX332" s="352" t="s">
        <v>3725</v>
      </c>
    </row>
    <row r="333" spans="1:50">
      <c r="A333" s="352" t="s">
        <v>2445</v>
      </c>
      <c r="B333" s="352" t="s">
        <v>3684</v>
      </c>
      <c r="C333" s="352">
        <v>78</v>
      </c>
      <c r="D333" s="352" t="s">
        <v>206</v>
      </c>
      <c r="E333" s="352" t="s">
        <v>506</v>
      </c>
      <c r="F333" s="352">
        <v>0.83399999999999996</v>
      </c>
      <c r="L333" s="352">
        <v>24355</v>
      </c>
      <c r="M333" s="352">
        <v>9.6</v>
      </c>
      <c r="O333" s="352">
        <v>141.04599999999999</v>
      </c>
      <c r="R333" s="352">
        <v>134.309</v>
      </c>
      <c r="S333" s="352" t="s">
        <v>645</v>
      </c>
      <c r="T333" s="352">
        <v>0</v>
      </c>
      <c r="U333" s="352" t="s">
        <v>646</v>
      </c>
      <c r="V333" s="352" t="s">
        <v>3443</v>
      </c>
      <c r="X333" s="352" t="s">
        <v>3444</v>
      </c>
      <c r="Y333" s="352">
        <v>1</v>
      </c>
      <c r="Z333" s="352">
        <v>29.7</v>
      </c>
      <c r="AA333" s="352">
        <v>93.6</v>
      </c>
      <c r="AB333" s="352">
        <v>64</v>
      </c>
      <c r="AF333" s="352">
        <v>6.7370000000000001</v>
      </c>
      <c r="AJ333" s="352">
        <v>4858</v>
      </c>
      <c r="AR333" s="352" t="s">
        <v>1090</v>
      </c>
      <c r="AS333" s="352" t="s">
        <v>3729</v>
      </c>
      <c r="AT333" s="352">
        <v>1</v>
      </c>
      <c r="AW333" s="352">
        <v>5.0163646000000002</v>
      </c>
      <c r="AX333" s="352" t="s">
        <v>3730</v>
      </c>
    </row>
    <row r="334" spans="1:50">
      <c r="A334" s="352" t="s">
        <v>2447</v>
      </c>
      <c r="B334" s="352" t="s">
        <v>3684</v>
      </c>
      <c r="C334" s="352">
        <v>78</v>
      </c>
      <c r="D334" s="352" t="s">
        <v>206</v>
      </c>
      <c r="E334" s="352" t="s">
        <v>506</v>
      </c>
      <c r="F334" s="352">
        <v>0.83399999999999996</v>
      </c>
      <c r="L334" s="352">
        <v>24147</v>
      </c>
      <c r="M334" s="352">
        <v>9.9619999999999997</v>
      </c>
      <c r="O334" s="352">
        <v>137.58000000000001</v>
      </c>
      <c r="R334" s="352">
        <v>131.006</v>
      </c>
      <c r="S334" s="352" t="s">
        <v>645</v>
      </c>
      <c r="T334" s="352">
        <v>0</v>
      </c>
      <c r="U334" s="352" t="s">
        <v>646</v>
      </c>
      <c r="V334" s="352" t="s">
        <v>3443</v>
      </c>
      <c r="X334" s="352" t="s">
        <v>3444</v>
      </c>
      <c r="Y334" s="352">
        <v>2</v>
      </c>
      <c r="Z334" s="352">
        <v>413</v>
      </c>
      <c r="AA334" s="352">
        <v>473.8</v>
      </c>
      <c r="AB334" s="352">
        <v>60.8</v>
      </c>
      <c r="AF334" s="352">
        <v>6.5739999999999998</v>
      </c>
      <c r="AJ334" s="352">
        <v>4815</v>
      </c>
      <c r="AR334" s="352" t="s">
        <v>623</v>
      </c>
      <c r="AS334" s="352" t="s">
        <v>3731</v>
      </c>
      <c r="AT334" s="352">
        <v>0</v>
      </c>
      <c r="AW334" s="352">
        <v>5.0180147000000002</v>
      </c>
      <c r="AX334" s="352" t="s">
        <v>3730</v>
      </c>
    </row>
    <row r="335" spans="1:50">
      <c r="A335" s="352" t="s">
        <v>2450</v>
      </c>
      <c r="B335" s="352" t="s">
        <v>3684</v>
      </c>
      <c r="C335" s="352">
        <v>79</v>
      </c>
      <c r="D335" s="352" t="s">
        <v>207</v>
      </c>
      <c r="E335" s="352" t="s">
        <v>506</v>
      </c>
      <c r="F335" s="352">
        <v>0.85</v>
      </c>
      <c r="H335" s="352">
        <v>11075</v>
      </c>
      <c r="I335" s="352">
        <v>0.434</v>
      </c>
      <c r="O335" s="352">
        <v>202.07499999999999</v>
      </c>
      <c r="P335" s="352">
        <v>200.565</v>
      </c>
      <c r="S335" s="352" t="s">
        <v>619</v>
      </c>
      <c r="T335" s="352">
        <v>0</v>
      </c>
      <c r="U335" s="352" t="s">
        <v>620</v>
      </c>
      <c r="V335" s="352" t="s">
        <v>3435</v>
      </c>
      <c r="X335" s="352" t="s">
        <v>3435</v>
      </c>
      <c r="Y335" s="352">
        <v>1</v>
      </c>
      <c r="Z335" s="352">
        <v>13.2</v>
      </c>
      <c r="AA335" s="352">
        <v>39</v>
      </c>
      <c r="AB335" s="352">
        <v>25.8</v>
      </c>
      <c r="AC335" s="352">
        <v>1.5089999999999999</v>
      </c>
      <c r="AG335" s="352">
        <v>7573</v>
      </c>
      <c r="AK335" s="352" t="s">
        <v>3183</v>
      </c>
      <c r="AL335" s="352" t="s">
        <v>1299</v>
      </c>
      <c r="AM335" s="352" t="s">
        <v>3718</v>
      </c>
      <c r="AN335" s="352">
        <v>5367</v>
      </c>
      <c r="AT335" s="352">
        <v>0</v>
      </c>
      <c r="AU335" s="352">
        <v>0.68419079999999999</v>
      </c>
      <c r="AX335" s="352" t="s">
        <v>3732</v>
      </c>
    </row>
    <row r="336" spans="1:50">
      <c r="A336" s="352" t="s">
        <v>2452</v>
      </c>
      <c r="B336" s="352" t="s">
        <v>3684</v>
      </c>
      <c r="C336" s="352">
        <v>79</v>
      </c>
      <c r="D336" s="352" t="s">
        <v>207</v>
      </c>
      <c r="E336" s="352" t="s">
        <v>506</v>
      </c>
      <c r="F336" s="352">
        <v>0.85</v>
      </c>
      <c r="H336" s="352">
        <v>11078</v>
      </c>
      <c r="I336" s="352">
        <v>0</v>
      </c>
      <c r="O336" s="352">
        <v>203.10499999999999</v>
      </c>
      <c r="P336" s="352">
        <v>201.58799999999999</v>
      </c>
      <c r="S336" s="352" t="s">
        <v>619</v>
      </c>
      <c r="T336" s="352">
        <v>0</v>
      </c>
      <c r="U336" s="352" t="s">
        <v>620</v>
      </c>
      <c r="V336" s="352" t="s">
        <v>3435</v>
      </c>
      <c r="X336" s="352" t="s">
        <v>3435</v>
      </c>
      <c r="Y336" s="352">
        <v>2</v>
      </c>
      <c r="Z336" s="352">
        <v>53.5</v>
      </c>
      <c r="AA336" s="352">
        <v>78.599999999999994</v>
      </c>
      <c r="AB336" s="352">
        <v>25.2</v>
      </c>
      <c r="AC336" s="352">
        <v>1.5169999999999999</v>
      </c>
      <c r="AG336" s="352">
        <v>7573</v>
      </c>
      <c r="AK336" s="352" t="s">
        <v>2103</v>
      </c>
      <c r="AL336" s="352" t="s">
        <v>862</v>
      </c>
      <c r="AM336" s="352" t="s">
        <v>3733</v>
      </c>
      <c r="AN336" s="352">
        <v>5215</v>
      </c>
      <c r="AT336" s="352">
        <v>1</v>
      </c>
      <c r="AU336" s="352">
        <v>0.68389420000000001</v>
      </c>
      <c r="AX336" s="352" t="s">
        <v>3732</v>
      </c>
    </row>
    <row r="337" spans="1:50">
      <c r="A337" s="352" t="s">
        <v>2453</v>
      </c>
      <c r="B337" s="352" t="s">
        <v>3684</v>
      </c>
      <c r="C337" s="352">
        <v>79</v>
      </c>
      <c r="D337" s="352" t="s">
        <v>207</v>
      </c>
      <c r="E337" s="352" t="s">
        <v>506</v>
      </c>
      <c r="F337" s="352">
        <v>0.85</v>
      </c>
      <c r="G337" s="352" t="s">
        <v>630</v>
      </c>
      <c r="H337" s="352">
        <v>2885</v>
      </c>
      <c r="I337" s="352">
        <v>-1.8120000000000001</v>
      </c>
      <c r="N337" s="352">
        <v>11.7295081</v>
      </c>
      <c r="O337" s="352">
        <v>58.39</v>
      </c>
      <c r="P337" s="352">
        <v>57.954000000000001</v>
      </c>
      <c r="S337" s="352" t="s">
        <v>619</v>
      </c>
      <c r="T337" s="352">
        <v>0</v>
      </c>
      <c r="U337" s="352" t="s">
        <v>620</v>
      </c>
      <c r="V337" s="352" t="s">
        <v>3435</v>
      </c>
      <c r="X337" s="352" t="s">
        <v>3435</v>
      </c>
      <c r="Y337" s="352">
        <v>3</v>
      </c>
      <c r="Z337" s="352">
        <v>81.8</v>
      </c>
      <c r="AA337" s="352">
        <v>146.6</v>
      </c>
      <c r="AB337" s="352">
        <v>64.8</v>
      </c>
      <c r="AC337" s="352">
        <v>0.435</v>
      </c>
      <c r="AG337" s="352">
        <v>1971</v>
      </c>
      <c r="AK337" s="352" t="s">
        <v>1283</v>
      </c>
      <c r="AL337" s="352" t="s">
        <v>660</v>
      </c>
      <c r="AM337" s="352" t="s">
        <v>3734</v>
      </c>
      <c r="AN337" s="352">
        <v>29948</v>
      </c>
      <c r="AT337" s="352">
        <v>0</v>
      </c>
      <c r="AU337" s="352">
        <v>0.68265489999999995</v>
      </c>
      <c r="AX337" s="352" t="s">
        <v>3732</v>
      </c>
    </row>
    <row r="338" spans="1:50">
      <c r="A338" s="352" t="s">
        <v>2457</v>
      </c>
      <c r="B338" s="352" t="s">
        <v>3684</v>
      </c>
      <c r="C338" s="352">
        <v>79</v>
      </c>
      <c r="D338" s="352" t="s">
        <v>207</v>
      </c>
      <c r="E338" s="352" t="s">
        <v>506</v>
      </c>
      <c r="F338" s="352">
        <v>0.85</v>
      </c>
      <c r="G338" s="352" t="s">
        <v>634</v>
      </c>
      <c r="J338" s="352">
        <v>6827</v>
      </c>
      <c r="K338" s="352">
        <v>8.9380000000000006</v>
      </c>
      <c r="N338" s="352">
        <v>74.318214499999996</v>
      </c>
      <c r="O338" s="352">
        <v>197.48699999999999</v>
      </c>
      <c r="Q338" s="352">
        <v>194.34899999999999</v>
      </c>
      <c r="S338" s="352" t="s">
        <v>635</v>
      </c>
      <c r="T338" s="352">
        <v>89</v>
      </c>
      <c r="U338" s="352" t="s">
        <v>620</v>
      </c>
      <c r="V338" s="352" t="s">
        <v>3435</v>
      </c>
      <c r="X338" s="352" t="s">
        <v>3435</v>
      </c>
      <c r="Y338" s="352">
        <v>4</v>
      </c>
      <c r="Z338" s="352">
        <v>200</v>
      </c>
      <c r="AA338" s="352">
        <v>294.39999999999998</v>
      </c>
      <c r="AB338" s="352">
        <v>94.4</v>
      </c>
      <c r="AD338" s="352">
        <v>2.3199999999999998</v>
      </c>
      <c r="AE338" s="352">
        <v>0.81899999999999995</v>
      </c>
      <c r="AH338" s="352">
        <v>8246</v>
      </c>
      <c r="AI338" s="352">
        <v>9601</v>
      </c>
      <c r="AO338" s="352" t="s">
        <v>973</v>
      </c>
      <c r="AP338" s="352" t="s">
        <v>974</v>
      </c>
      <c r="AQ338" s="352" t="s">
        <v>3735</v>
      </c>
      <c r="AT338" s="352">
        <v>0</v>
      </c>
      <c r="AV338" s="352">
        <v>1.1935674000000001</v>
      </c>
      <c r="AX338" s="352" t="s">
        <v>3732</v>
      </c>
    </row>
    <row r="339" spans="1:50">
      <c r="A339" s="352" t="s">
        <v>2458</v>
      </c>
      <c r="B339" s="352" t="s">
        <v>3684</v>
      </c>
      <c r="C339" s="352">
        <v>79</v>
      </c>
      <c r="D339" s="352" t="s">
        <v>207</v>
      </c>
      <c r="E339" s="352" t="s">
        <v>506</v>
      </c>
      <c r="F339" s="352">
        <v>0.85</v>
      </c>
      <c r="J339" s="352">
        <v>6715</v>
      </c>
      <c r="K339" s="352">
        <v>-10.875</v>
      </c>
      <c r="O339" s="352">
        <v>191.62799999999999</v>
      </c>
      <c r="Q339" s="352">
        <v>188.63399999999999</v>
      </c>
      <c r="S339" s="352" t="s">
        <v>635</v>
      </c>
      <c r="T339" s="352">
        <v>89</v>
      </c>
      <c r="U339" s="352" t="s">
        <v>620</v>
      </c>
      <c r="V339" s="352" t="s">
        <v>3435</v>
      </c>
      <c r="X339" s="352" t="s">
        <v>3435</v>
      </c>
      <c r="Y339" s="352">
        <v>5</v>
      </c>
      <c r="Z339" s="352">
        <v>438.4</v>
      </c>
      <c r="AA339" s="352">
        <v>473.6</v>
      </c>
      <c r="AB339" s="352">
        <v>35.200000000000003</v>
      </c>
      <c r="AD339" s="352">
        <v>2.2090000000000001</v>
      </c>
      <c r="AE339" s="352">
        <v>0.78600000000000003</v>
      </c>
      <c r="AH339" s="352">
        <v>7862</v>
      </c>
      <c r="AI339" s="352">
        <v>9316</v>
      </c>
      <c r="AO339" s="352" t="s">
        <v>894</v>
      </c>
      <c r="AP339" s="352" t="s">
        <v>643</v>
      </c>
      <c r="AQ339" s="352" t="s">
        <v>1396</v>
      </c>
      <c r="AT339" s="352">
        <v>0</v>
      </c>
      <c r="AV339" s="352">
        <v>1.1712317999999999</v>
      </c>
      <c r="AX339" s="352" t="s">
        <v>3732</v>
      </c>
    </row>
    <row r="340" spans="1:50">
      <c r="A340" s="352" t="s">
        <v>2460</v>
      </c>
      <c r="B340" s="352" t="s">
        <v>3684</v>
      </c>
      <c r="C340" s="352">
        <v>79</v>
      </c>
      <c r="D340" s="352" t="s">
        <v>207</v>
      </c>
      <c r="E340" s="352" t="s">
        <v>506</v>
      </c>
      <c r="F340" s="352">
        <v>0.85</v>
      </c>
      <c r="J340" s="352">
        <v>6736</v>
      </c>
      <c r="K340" s="352">
        <v>-11.5</v>
      </c>
      <c r="O340" s="352">
        <v>192.20400000000001</v>
      </c>
      <c r="Q340" s="352">
        <v>189.202</v>
      </c>
      <c r="S340" s="352" t="s">
        <v>635</v>
      </c>
      <c r="T340" s="352">
        <v>89</v>
      </c>
      <c r="U340" s="352" t="s">
        <v>620</v>
      </c>
      <c r="V340" s="352" t="s">
        <v>3435</v>
      </c>
      <c r="X340" s="352" t="s">
        <v>3435</v>
      </c>
      <c r="Y340" s="352">
        <v>6</v>
      </c>
      <c r="Z340" s="352">
        <v>488.1</v>
      </c>
      <c r="AA340" s="352">
        <v>523.29999999999995</v>
      </c>
      <c r="AB340" s="352">
        <v>35.200000000000003</v>
      </c>
      <c r="AD340" s="352">
        <v>2.2149999999999999</v>
      </c>
      <c r="AE340" s="352">
        <v>0.78700000000000003</v>
      </c>
      <c r="AH340" s="352">
        <v>7883</v>
      </c>
      <c r="AI340" s="352">
        <v>9344</v>
      </c>
      <c r="AO340" s="352" t="s">
        <v>639</v>
      </c>
      <c r="AP340" s="352" t="s">
        <v>829</v>
      </c>
      <c r="AQ340" s="352" t="s">
        <v>1608</v>
      </c>
      <c r="AT340" s="352">
        <v>1</v>
      </c>
      <c r="AV340" s="352">
        <v>1.1705099999999999</v>
      </c>
      <c r="AX340" s="352" t="s">
        <v>3732</v>
      </c>
    </row>
    <row r="341" spans="1:50">
      <c r="A341" s="352" t="s">
        <v>2461</v>
      </c>
      <c r="B341" s="352" t="s">
        <v>3684</v>
      </c>
      <c r="C341" s="352">
        <v>80</v>
      </c>
      <c r="D341" s="352" t="s">
        <v>207</v>
      </c>
      <c r="E341" s="352" t="s">
        <v>506</v>
      </c>
      <c r="F341" s="352">
        <v>0.85</v>
      </c>
      <c r="L341" s="352">
        <v>24224</v>
      </c>
      <c r="M341" s="352">
        <v>9.6</v>
      </c>
      <c r="O341" s="352">
        <v>141.16200000000001</v>
      </c>
      <c r="R341" s="352">
        <v>134.422</v>
      </c>
      <c r="S341" s="352" t="s">
        <v>645</v>
      </c>
      <c r="T341" s="352">
        <v>0</v>
      </c>
      <c r="U341" s="352" t="s">
        <v>646</v>
      </c>
      <c r="V341" s="352" t="s">
        <v>3398</v>
      </c>
      <c r="X341" s="352" t="s">
        <v>3400</v>
      </c>
      <c r="Y341" s="352">
        <v>1</v>
      </c>
      <c r="Z341" s="352">
        <v>29.7</v>
      </c>
      <c r="AA341" s="352">
        <v>93.6</v>
      </c>
      <c r="AB341" s="352">
        <v>64</v>
      </c>
      <c r="AF341" s="352">
        <v>6.74</v>
      </c>
      <c r="AJ341" s="352">
        <v>4835</v>
      </c>
      <c r="AR341" s="352" t="s">
        <v>2635</v>
      </c>
      <c r="AS341" s="352" t="s">
        <v>3736</v>
      </c>
      <c r="AT341" s="352">
        <v>1</v>
      </c>
      <c r="AW341" s="352">
        <v>5.0137179999999999</v>
      </c>
      <c r="AX341" s="352" t="s">
        <v>3737</v>
      </c>
    </row>
    <row r="342" spans="1:50">
      <c r="A342" s="352" t="s">
        <v>2462</v>
      </c>
      <c r="B342" s="352" t="s">
        <v>3684</v>
      </c>
      <c r="C342" s="352">
        <v>80</v>
      </c>
      <c r="D342" s="352" t="s">
        <v>207</v>
      </c>
      <c r="E342" s="352" t="s">
        <v>506</v>
      </c>
      <c r="F342" s="352">
        <v>0.85</v>
      </c>
      <c r="L342" s="352">
        <v>23979</v>
      </c>
      <c r="M342" s="352">
        <v>10.016</v>
      </c>
      <c r="O342" s="352">
        <v>136.83099999999999</v>
      </c>
      <c r="R342" s="352">
        <v>130.29599999999999</v>
      </c>
      <c r="S342" s="352" t="s">
        <v>645</v>
      </c>
      <c r="T342" s="352">
        <v>0</v>
      </c>
      <c r="U342" s="352" t="s">
        <v>646</v>
      </c>
      <c r="V342" s="352" t="s">
        <v>3398</v>
      </c>
      <c r="X342" s="352" t="s">
        <v>3400</v>
      </c>
      <c r="Y342" s="352">
        <v>2</v>
      </c>
      <c r="Z342" s="352">
        <v>413</v>
      </c>
      <c r="AA342" s="352">
        <v>474</v>
      </c>
      <c r="AB342" s="352">
        <v>61</v>
      </c>
      <c r="AF342" s="352">
        <v>6.5350000000000001</v>
      </c>
      <c r="AJ342" s="352">
        <v>4784</v>
      </c>
      <c r="AR342" s="352" t="s">
        <v>1299</v>
      </c>
      <c r="AS342" s="352" t="s">
        <v>1776</v>
      </c>
      <c r="AT342" s="352">
        <v>0</v>
      </c>
      <c r="AW342" s="352">
        <v>5.0156128000000004</v>
      </c>
      <c r="AX342" s="352" t="s">
        <v>3737</v>
      </c>
    </row>
    <row r="343" spans="1:50">
      <c r="A343" s="352" t="s">
        <v>2463</v>
      </c>
      <c r="B343" s="352" t="s">
        <v>3684</v>
      </c>
      <c r="C343" s="352">
        <v>81</v>
      </c>
      <c r="D343" s="352" t="s">
        <v>210</v>
      </c>
      <c r="E343" s="352" t="s">
        <v>512</v>
      </c>
      <c r="F343" s="352">
        <v>0.78100000000000003</v>
      </c>
      <c r="H343" s="352">
        <v>11076</v>
      </c>
      <c r="I343" s="352">
        <v>0.45400000000000001</v>
      </c>
      <c r="O343" s="352">
        <v>202.518</v>
      </c>
      <c r="P343" s="352">
        <v>201.005</v>
      </c>
      <c r="S343" s="352" t="s">
        <v>619</v>
      </c>
      <c r="T343" s="352">
        <v>0</v>
      </c>
      <c r="U343" s="352" t="s">
        <v>620</v>
      </c>
      <c r="V343" s="352" t="s">
        <v>3435</v>
      </c>
      <c r="X343" s="352" t="s">
        <v>3435</v>
      </c>
      <c r="Y343" s="352">
        <v>1</v>
      </c>
      <c r="Z343" s="352">
        <v>13.2</v>
      </c>
      <c r="AA343" s="352">
        <v>39</v>
      </c>
      <c r="AB343" s="352">
        <v>25.8</v>
      </c>
      <c r="AC343" s="352">
        <v>1.5129999999999999</v>
      </c>
      <c r="AG343" s="352">
        <v>7575</v>
      </c>
      <c r="AK343" s="352" t="s">
        <v>2637</v>
      </c>
      <c r="AL343" s="352" t="s">
        <v>623</v>
      </c>
      <c r="AM343" s="352" t="s">
        <v>3738</v>
      </c>
      <c r="AN343" s="352">
        <v>5377</v>
      </c>
      <c r="AT343" s="352">
        <v>0</v>
      </c>
      <c r="AU343" s="352">
        <v>0.68417309999999998</v>
      </c>
      <c r="AX343" s="352" t="s">
        <v>3739</v>
      </c>
    </row>
    <row r="344" spans="1:50">
      <c r="A344" s="352" t="s">
        <v>2466</v>
      </c>
      <c r="B344" s="352" t="s">
        <v>3684</v>
      </c>
      <c r="C344" s="352">
        <v>81</v>
      </c>
      <c r="D344" s="352" t="s">
        <v>210</v>
      </c>
      <c r="E344" s="352" t="s">
        <v>512</v>
      </c>
      <c r="F344" s="352">
        <v>0.78100000000000003</v>
      </c>
      <c r="H344" s="352">
        <v>11103</v>
      </c>
      <c r="I344" s="352">
        <v>0</v>
      </c>
      <c r="O344" s="352">
        <v>203.37899999999999</v>
      </c>
      <c r="P344" s="352">
        <v>201.86</v>
      </c>
      <c r="S344" s="352" t="s">
        <v>619</v>
      </c>
      <c r="T344" s="352">
        <v>0</v>
      </c>
      <c r="U344" s="352" t="s">
        <v>620</v>
      </c>
      <c r="V344" s="352" t="s">
        <v>3435</v>
      </c>
      <c r="X344" s="352" t="s">
        <v>3435</v>
      </c>
      <c r="Y344" s="352">
        <v>2</v>
      </c>
      <c r="Z344" s="352">
        <v>53.5</v>
      </c>
      <c r="AA344" s="352">
        <v>78.599999999999994</v>
      </c>
      <c r="AB344" s="352">
        <v>25.2</v>
      </c>
      <c r="AC344" s="352">
        <v>1.518</v>
      </c>
      <c r="AG344" s="352">
        <v>7589</v>
      </c>
      <c r="AK344" s="352" t="s">
        <v>2645</v>
      </c>
      <c r="AL344" s="352" t="s">
        <v>707</v>
      </c>
      <c r="AM344" s="352" t="s">
        <v>3740</v>
      </c>
      <c r="AN344" s="352">
        <v>5229</v>
      </c>
      <c r="AT344" s="352">
        <v>1</v>
      </c>
      <c r="AU344" s="352">
        <v>0.68386239999999998</v>
      </c>
      <c r="AX344" s="352" t="s">
        <v>3739</v>
      </c>
    </row>
    <row r="345" spans="1:50">
      <c r="A345" s="352" t="s">
        <v>2468</v>
      </c>
      <c r="B345" s="352" t="s">
        <v>3684</v>
      </c>
      <c r="C345" s="352">
        <v>81</v>
      </c>
      <c r="D345" s="352" t="s">
        <v>210</v>
      </c>
      <c r="E345" s="352" t="s">
        <v>512</v>
      </c>
      <c r="F345" s="352">
        <v>0.78100000000000003</v>
      </c>
      <c r="G345" s="352" t="s">
        <v>630</v>
      </c>
      <c r="H345" s="352">
        <v>2907</v>
      </c>
      <c r="I345" s="352">
        <v>29.001999999999999</v>
      </c>
      <c r="N345" s="352">
        <v>12.7120777</v>
      </c>
      <c r="O345" s="352">
        <v>58.143999999999998</v>
      </c>
      <c r="P345" s="352">
        <v>57.697000000000003</v>
      </c>
      <c r="S345" s="352" t="s">
        <v>619</v>
      </c>
      <c r="T345" s="352">
        <v>0</v>
      </c>
      <c r="U345" s="352" t="s">
        <v>620</v>
      </c>
      <c r="V345" s="352" t="s">
        <v>3435</v>
      </c>
      <c r="X345" s="352" t="s">
        <v>3435</v>
      </c>
      <c r="Y345" s="352">
        <v>3</v>
      </c>
      <c r="Z345" s="352">
        <v>81.8</v>
      </c>
      <c r="AA345" s="352">
        <v>145.9</v>
      </c>
      <c r="AB345" s="352">
        <v>64.2</v>
      </c>
      <c r="AC345" s="352">
        <v>0.44700000000000001</v>
      </c>
      <c r="AG345" s="352">
        <v>2046</v>
      </c>
      <c r="AK345" s="352" t="s">
        <v>2224</v>
      </c>
      <c r="AL345" s="352" t="s">
        <v>908</v>
      </c>
      <c r="AM345" s="352" t="s">
        <v>3741</v>
      </c>
      <c r="AN345" s="352">
        <v>32849</v>
      </c>
      <c r="AT345" s="352">
        <v>0</v>
      </c>
      <c r="AU345" s="352">
        <v>0.70369610000000005</v>
      </c>
      <c r="AX345" s="352" t="s">
        <v>3739</v>
      </c>
    </row>
    <row r="346" spans="1:50">
      <c r="A346" s="352" t="s">
        <v>2471</v>
      </c>
      <c r="B346" s="352" t="s">
        <v>3684</v>
      </c>
      <c r="C346" s="352">
        <v>81</v>
      </c>
      <c r="D346" s="352" t="s">
        <v>210</v>
      </c>
      <c r="E346" s="352" t="s">
        <v>512</v>
      </c>
      <c r="F346" s="352">
        <v>0.78100000000000003</v>
      </c>
      <c r="G346" s="352" t="s">
        <v>634</v>
      </c>
      <c r="J346" s="352">
        <v>6920</v>
      </c>
      <c r="K346" s="352">
        <v>62.93</v>
      </c>
      <c r="N346" s="352">
        <v>81.012910599999998</v>
      </c>
      <c r="O346" s="352">
        <v>197.80199999999999</v>
      </c>
      <c r="Q346" s="352">
        <v>194.54400000000001</v>
      </c>
      <c r="S346" s="352" t="s">
        <v>635</v>
      </c>
      <c r="T346" s="352">
        <v>89</v>
      </c>
      <c r="U346" s="352" t="s">
        <v>620</v>
      </c>
      <c r="V346" s="352" t="s">
        <v>3435</v>
      </c>
      <c r="X346" s="352" t="s">
        <v>3435</v>
      </c>
      <c r="Y346" s="352">
        <v>4</v>
      </c>
      <c r="Z346" s="352">
        <v>198.8</v>
      </c>
      <c r="AA346" s="352">
        <v>292.5</v>
      </c>
      <c r="AB346" s="352">
        <v>93.7</v>
      </c>
      <c r="AD346" s="352">
        <v>2.4380000000000002</v>
      </c>
      <c r="AE346" s="352">
        <v>0.82</v>
      </c>
      <c r="AH346" s="352">
        <v>8784</v>
      </c>
      <c r="AI346" s="352">
        <v>9734</v>
      </c>
      <c r="AO346" s="352" t="s">
        <v>691</v>
      </c>
      <c r="AP346" s="352" t="s">
        <v>738</v>
      </c>
      <c r="AQ346" s="352" t="s">
        <v>2493</v>
      </c>
      <c r="AT346" s="352">
        <v>0</v>
      </c>
      <c r="AV346" s="352">
        <v>1.2531909000000001</v>
      </c>
      <c r="AX346" s="352" t="s">
        <v>3739</v>
      </c>
    </row>
    <row r="347" spans="1:50">
      <c r="A347" s="352" t="s">
        <v>2472</v>
      </c>
      <c r="B347" s="352" t="s">
        <v>3684</v>
      </c>
      <c r="C347" s="352">
        <v>81</v>
      </c>
      <c r="D347" s="352" t="s">
        <v>210</v>
      </c>
      <c r="E347" s="352" t="s">
        <v>512</v>
      </c>
      <c r="F347" s="352">
        <v>0.78100000000000003</v>
      </c>
      <c r="J347" s="352">
        <v>6745</v>
      </c>
      <c r="K347" s="352">
        <v>-10.907999999999999</v>
      </c>
      <c r="O347" s="352">
        <v>191.86</v>
      </c>
      <c r="Q347" s="352">
        <v>188.86199999999999</v>
      </c>
      <c r="S347" s="352" t="s">
        <v>635</v>
      </c>
      <c r="T347" s="352">
        <v>89</v>
      </c>
      <c r="U347" s="352" t="s">
        <v>620</v>
      </c>
      <c r="V347" s="352" t="s">
        <v>3435</v>
      </c>
      <c r="X347" s="352" t="s">
        <v>3435</v>
      </c>
      <c r="Y347" s="352">
        <v>5</v>
      </c>
      <c r="Z347" s="352">
        <v>438.4</v>
      </c>
      <c r="AA347" s="352">
        <v>473.6</v>
      </c>
      <c r="AB347" s="352">
        <v>35.200000000000003</v>
      </c>
      <c r="AD347" s="352">
        <v>2.2120000000000002</v>
      </c>
      <c r="AE347" s="352">
        <v>0.78700000000000003</v>
      </c>
      <c r="AH347" s="352">
        <v>7896</v>
      </c>
      <c r="AI347" s="352">
        <v>9359</v>
      </c>
      <c r="AO347" s="352" t="s">
        <v>736</v>
      </c>
      <c r="AP347" s="352" t="s">
        <v>643</v>
      </c>
      <c r="AQ347" s="352" t="s">
        <v>1303</v>
      </c>
      <c r="AT347" s="352">
        <v>0</v>
      </c>
      <c r="AV347" s="352">
        <v>1.1712703</v>
      </c>
      <c r="AX347" s="352" t="s">
        <v>3739</v>
      </c>
    </row>
    <row r="348" spans="1:50">
      <c r="A348" s="352" t="s">
        <v>2474</v>
      </c>
      <c r="B348" s="352" t="s">
        <v>3684</v>
      </c>
      <c r="C348" s="352">
        <v>81</v>
      </c>
      <c r="D348" s="352" t="s">
        <v>210</v>
      </c>
      <c r="E348" s="352" t="s">
        <v>512</v>
      </c>
      <c r="F348" s="352">
        <v>0.78100000000000003</v>
      </c>
      <c r="J348" s="352">
        <v>6720</v>
      </c>
      <c r="K348" s="352">
        <v>-11.5</v>
      </c>
      <c r="O348" s="352">
        <v>192.428</v>
      </c>
      <c r="Q348" s="352">
        <v>189.423</v>
      </c>
      <c r="S348" s="352" t="s">
        <v>635</v>
      </c>
      <c r="T348" s="352">
        <v>89</v>
      </c>
      <c r="U348" s="352" t="s">
        <v>620</v>
      </c>
      <c r="V348" s="352" t="s">
        <v>3435</v>
      </c>
      <c r="X348" s="352" t="s">
        <v>3435</v>
      </c>
      <c r="Y348" s="352">
        <v>6</v>
      </c>
      <c r="Z348" s="352">
        <v>488.1</v>
      </c>
      <c r="AA348" s="352">
        <v>523.29999999999995</v>
      </c>
      <c r="AB348" s="352">
        <v>35.200000000000003</v>
      </c>
      <c r="AD348" s="352">
        <v>2.2170000000000001</v>
      </c>
      <c r="AE348" s="352">
        <v>0.78800000000000003</v>
      </c>
      <c r="AH348" s="352">
        <v>7864</v>
      </c>
      <c r="AI348" s="352">
        <v>9318</v>
      </c>
      <c r="AO348" s="352" t="s">
        <v>639</v>
      </c>
      <c r="AP348" s="352" t="s">
        <v>2236</v>
      </c>
      <c r="AQ348" s="352" t="s">
        <v>1506</v>
      </c>
      <c r="AT348" s="352">
        <v>1</v>
      </c>
      <c r="AV348" s="352">
        <v>1.1705855999999999</v>
      </c>
      <c r="AX348" s="352" t="s">
        <v>3739</v>
      </c>
    </row>
    <row r="349" spans="1:50">
      <c r="A349" s="352" t="s">
        <v>2476</v>
      </c>
      <c r="B349" s="352" t="s">
        <v>3684</v>
      </c>
      <c r="C349" s="352">
        <v>82</v>
      </c>
      <c r="D349" s="352" t="s">
        <v>210</v>
      </c>
      <c r="E349" s="352" t="s">
        <v>512</v>
      </c>
      <c r="F349" s="352">
        <v>0.78100000000000003</v>
      </c>
      <c r="L349" s="352">
        <v>24220</v>
      </c>
      <c r="M349" s="352">
        <v>9.6</v>
      </c>
      <c r="O349" s="352">
        <v>141.03899999999999</v>
      </c>
      <c r="R349" s="352">
        <v>134.30199999999999</v>
      </c>
      <c r="S349" s="352" t="s">
        <v>645</v>
      </c>
      <c r="T349" s="352">
        <v>0</v>
      </c>
      <c r="U349" s="352" t="s">
        <v>646</v>
      </c>
      <c r="V349" s="352" t="s">
        <v>3443</v>
      </c>
      <c r="X349" s="352" t="s">
        <v>3444</v>
      </c>
      <c r="Y349" s="352">
        <v>1</v>
      </c>
      <c r="Z349" s="352">
        <v>29.7</v>
      </c>
      <c r="AA349" s="352">
        <v>93.6</v>
      </c>
      <c r="AB349" s="352">
        <v>64</v>
      </c>
      <c r="AF349" s="352">
        <v>6.7370000000000001</v>
      </c>
      <c r="AJ349" s="352">
        <v>4831</v>
      </c>
      <c r="AR349" s="352" t="s">
        <v>1920</v>
      </c>
      <c r="AS349" s="352" t="s">
        <v>3742</v>
      </c>
      <c r="AT349" s="352">
        <v>1</v>
      </c>
      <c r="AW349" s="352">
        <v>5.0161631</v>
      </c>
      <c r="AX349" s="352" t="s">
        <v>3743</v>
      </c>
    </row>
    <row r="350" spans="1:50">
      <c r="A350" s="352" t="s">
        <v>2478</v>
      </c>
      <c r="B350" s="352" t="s">
        <v>3684</v>
      </c>
      <c r="C350" s="352">
        <v>82</v>
      </c>
      <c r="D350" s="352" t="s">
        <v>210</v>
      </c>
      <c r="E350" s="352" t="s">
        <v>512</v>
      </c>
      <c r="F350" s="352">
        <v>0.78100000000000003</v>
      </c>
      <c r="L350" s="352">
        <v>24056</v>
      </c>
      <c r="M350" s="352">
        <v>9.9719999999999995</v>
      </c>
      <c r="O350" s="352">
        <v>137.12200000000001</v>
      </c>
      <c r="R350" s="352">
        <v>130.571</v>
      </c>
      <c r="S350" s="352" t="s">
        <v>645</v>
      </c>
      <c r="T350" s="352">
        <v>0</v>
      </c>
      <c r="U350" s="352" t="s">
        <v>646</v>
      </c>
      <c r="V350" s="352" t="s">
        <v>3443</v>
      </c>
      <c r="X350" s="352" t="s">
        <v>3444</v>
      </c>
      <c r="Y350" s="352">
        <v>2</v>
      </c>
      <c r="Z350" s="352">
        <v>413</v>
      </c>
      <c r="AA350" s="352">
        <v>473.8</v>
      </c>
      <c r="AB350" s="352">
        <v>60.8</v>
      </c>
      <c r="AF350" s="352">
        <v>6.5519999999999996</v>
      </c>
      <c r="AJ350" s="352">
        <v>4797</v>
      </c>
      <c r="AR350" s="352" t="s">
        <v>623</v>
      </c>
      <c r="AS350" s="352" t="s">
        <v>1757</v>
      </c>
      <c r="AT350" s="352">
        <v>0</v>
      </c>
      <c r="AW350" s="352">
        <v>5.0178590999999999</v>
      </c>
      <c r="AX350" s="352" t="s">
        <v>3743</v>
      </c>
    </row>
    <row r="351" spans="1:50">
      <c r="A351" s="352" t="s">
        <v>2479</v>
      </c>
      <c r="B351" s="352" t="s">
        <v>3684</v>
      </c>
      <c r="C351" s="352">
        <v>83</v>
      </c>
      <c r="D351" s="352" t="s">
        <v>211</v>
      </c>
      <c r="E351" s="352" t="s">
        <v>512</v>
      </c>
      <c r="F351" s="352">
        <v>0.84499999999999997</v>
      </c>
      <c r="H351" s="352">
        <v>11082</v>
      </c>
      <c r="I351" s="352">
        <v>0.45500000000000002</v>
      </c>
      <c r="O351" s="352">
        <v>202.315</v>
      </c>
      <c r="P351" s="352">
        <v>200.804</v>
      </c>
      <c r="S351" s="352" t="s">
        <v>619</v>
      </c>
      <c r="T351" s="352">
        <v>0</v>
      </c>
      <c r="U351" s="352" t="s">
        <v>620</v>
      </c>
      <c r="V351" s="352" t="s">
        <v>3435</v>
      </c>
      <c r="X351" s="352" t="s">
        <v>3435</v>
      </c>
      <c r="Y351" s="352">
        <v>1</v>
      </c>
      <c r="Z351" s="352">
        <v>13.2</v>
      </c>
      <c r="AA351" s="352">
        <v>38.4</v>
      </c>
      <c r="AB351" s="352">
        <v>25.2</v>
      </c>
      <c r="AC351" s="352">
        <v>1.5109999999999999</v>
      </c>
      <c r="AG351" s="352">
        <v>7580</v>
      </c>
      <c r="AK351" s="352" t="s">
        <v>3165</v>
      </c>
      <c r="AL351" s="352" t="s">
        <v>1299</v>
      </c>
      <c r="AM351" s="352" t="s">
        <v>3744</v>
      </c>
      <c r="AN351" s="352">
        <v>5384</v>
      </c>
      <c r="AT351" s="352">
        <v>0</v>
      </c>
      <c r="AU351" s="352">
        <v>0.68419629999999998</v>
      </c>
      <c r="AX351" s="352" t="s">
        <v>3745</v>
      </c>
    </row>
    <row r="352" spans="1:50">
      <c r="A352" s="352" t="s">
        <v>2482</v>
      </c>
      <c r="B352" s="352" t="s">
        <v>3684</v>
      </c>
      <c r="C352" s="352">
        <v>83</v>
      </c>
      <c r="D352" s="352" t="s">
        <v>211</v>
      </c>
      <c r="E352" s="352" t="s">
        <v>512</v>
      </c>
      <c r="F352" s="352">
        <v>0.84499999999999997</v>
      </c>
      <c r="H352" s="352">
        <v>11107</v>
      </c>
      <c r="I352" s="352">
        <v>0</v>
      </c>
      <c r="O352" s="352">
        <v>203.501</v>
      </c>
      <c r="P352" s="352">
        <v>201.982</v>
      </c>
      <c r="S352" s="352" t="s">
        <v>619</v>
      </c>
      <c r="T352" s="352">
        <v>0</v>
      </c>
      <c r="U352" s="352" t="s">
        <v>620</v>
      </c>
      <c r="V352" s="352" t="s">
        <v>3435</v>
      </c>
      <c r="X352" s="352" t="s">
        <v>3435</v>
      </c>
      <c r="Y352" s="352">
        <v>2</v>
      </c>
      <c r="Z352" s="352">
        <v>53.5</v>
      </c>
      <c r="AA352" s="352">
        <v>78.599999999999994</v>
      </c>
      <c r="AB352" s="352">
        <v>25.2</v>
      </c>
      <c r="AC352" s="352">
        <v>1.5189999999999999</v>
      </c>
      <c r="AG352" s="352">
        <v>7592</v>
      </c>
      <c r="AK352" s="352" t="s">
        <v>2103</v>
      </c>
      <c r="AL352" s="352" t="s">
        <v>682</v>
      </c>
      <c r="AM352" s="352" t="s">
        <v>3746</v>
      </c>
      <c r="AN352" s="352">
        <v>5231</v>
      </c>
      <c r="AT352" s="352">
        <v>1</v>
      </c>
      <c r="AU352" s="352">
        <v>0.68388530000000003</v>
      </c>
      <c r="AX352" s="352" t="s">
        <v>3745</v>
      </c>
    </row>
    <row r="353" spans="1:50">
      <c r="A353" s="352" t="s">
        <v>2484</v>
      </c>
      <c r="B353" s="352" t="s">
        <v>3684</v>
      </c>
      <c r="C353" s="352">
        <v>83</v>
      </c>
      <c r="D353" s="352" t="s">
        <v>211</v>
      </c>
      <c r="E353" s="352" t="s">
        <v>512</v>
      </c>
      <c r="F353" s="352">
        <v>0.84499999999999997</v>
      </c>
      <c r="G353" s="352" t="s">
        <v>630</v>
      </c>
      <c r="H353" s="352">
        <v>3116</v>
      </c>
      <c r="I353" s="352">
        <v>28.974</v>
      </c>
      <c r="N353" s="352">
        <v>12.7175984</v>
      </c>
      <c r="O353" s="352">
        <v>62.936</v>
      </c>
      <c r="P353" s="352">
        <v>62.451999999999998</v>
      </c>
      <c r="S353" s="352" t="s">
        <v>619</v>
      </c>
      <c r="T353" s="352">
        <v>0</v>
      </c>
      <c r="U353" s="352" t="s">
        <v>620</v>
      </c>
      <c r="V353" s="352" t="s">
        <v>3435</v>
      </c>
      <c r="X353" s="352" t="s">
        <v>3435</v>
      </c>
      <c r="Y353" s="352">
        <v>3</v>
      </c>
      <c r="Z353" s="352">
        <v>81.8</v>
      </c>
      <c r="AA353" s="352">
        <v>147.19999999999999</v>
      </c>
      <c r="AB353" s="352">
        <v>65.400000000000006</v>
      </c>
      <c r="AC353" s="352">
        <v>0.48299999999999998</v>
      </c>
      <c r="AG353" s="352">
        <v>2193</v>
      </c>
      <c r="AK353" s="352" t="s">
        <v>1283</v>
      </c>
      <c r="AL353" s="352" t="s">
        <v>660</v>
      </c>
      <c r="AM353" s="352" t="s">
        <v>3747</v>
      </c>
      <c r="AN353" s="352">
        <v>36542</v>
      </c>
      <c r="AT353" s="352">
        <v>0</v>
      </c>
      <c r="AU353" s="352">
        <v>0.70369999999999999</v>
      </c>
      <c r="AX353" s="352" t="s">
        <v>3745</v>
      </c>
    </row>
    <row r="354" spans="1:50">
      <c r="A354" s="352" t="s">
        <v>2488</v>
      </c>
      <c r="B354" s="352" t="s">
        <v>3684</v>
      </c>
      <c r="C354" s="352">
        <v>83</v>
      </c>
      <c r="D354" s="352" t="s">
        <v>211</v>
      </c>
      <c r="E354" s="352" t="s">
        <v>512</v>
      </c>
      <c r="F354" s="352">
        <v>0.84499999999999997</v>
      </c>
      <c r="G354" s="352" t="s">
        <v>634</v>
      </c>
      <c r="J354" s="352">
        <v>7360</v>
      </c>
      <c r="K354" s="352">
        <v>62.95</v>
      </c>
      <c r="N354" s="352">
        <v>80.947225299999999</v>
      </c>
      <c r="O354" s="352">
        <v>213.83699999999999</v>
      </c>
      <c r="Q354" s="352">
        <v>210.316</v>
      </c>
      <c r="S354" s="352" t="s">
        <v>635</v>
      </c>
      <c r="T354" s="352">
        <v>89</v>
      </c>
      <c r="U354" s="352" t="s">
        <v>620</v>
      </c>
      <c r="V354" s="352" t="s">
        <v>3435</v>
      </c>
      <c r="X354" s="352" t="s">
        <v>3435</v>
      </c>
      <c r="Y354" s="352">
        <v>4</v>
      </c>
      <c r="Z354" s="352">
        <v>198.8</v>
      </c>
      <c r="AA354" s="352">
        <v>293.10000000000002</v>
      </c>
      <c r="AB354" s="352">
        <v>94.4</v>
      </c>
      <c r="AD354" s="352">
        <v>2.6349999999999998</v>
      </c>
      <c r="AE354" s="352">
        <v>0.88600000000000001</v>
      </c>
      <c r="AH354" s="352">
        <v>9339</v>
      </c>
      <c r="AI354" s="352">
        <v>10351</v>
      </c>
      <c r="AO354" s="352" t="s">
        <v>973</v>
      </c>
      <c r="AP354" s="352" t="s">
        <v>974</v>
      </c>
      <c r="AQ354" s="352" t="s">
        <v>3748</v>
      </c>
      <c r="AT354" s="352">
        <v>0</v>
      </c>
      <c r="AV354" s="352">
        <v>1.2531125000000001</v>
      </c>
      <c r="AX354" s="352" t="s">
        <v>3745</v>
      </c>
    </row>
    <row r="355" spans="1:50">
      <c r="A355" s="352" t="s">
        <v>2490</v>
      </c>
      <c r="B355" s="352" t="s">
        <v>3684</v>
      </c>
      <c r="C355" s="352">
        <v>83</v>
      </c>
      <c r="D355" s="352" t="s">
        <v>211</v>
      </c>
      <c r="E355" s="352" t="s">
        <v>512</v>
      </c>
      <c r="F355" s="352">
        <v>0.84499999999999997</v>
      </c>
      <c r="J355" s="352">
        <v>6718</v>
      </c>
      <c r="K355" s="352">
        <v>-10.949</v>
      </c>
      <c r="O355" s="352">
        <v>191.614</v>
      </c>
      <c r="Q355" s="352">
        <v>188.619</v>
      </c>
      <c r="S355" s="352" t="s">
        <v>635</v>
      </c>
      <c r="T355" s="352">
        <v>89</v>
      </c>
      <c r="U355" s="352" t="s">
        <v>620</v>
      </c>
      <c r="V355" s="352" t="s">
        <v>3435</v>
      </c>
      <c r="X355" s="352" t="s">
        <v>3435</v>
      </c>
      <c r="Y355" s="352">
        <v>5</v>
      </c>
      <c r="Z355" s="352">
        <v>438.4</v>
      </c>
      <c r="AA355" s="352">
        <v>473.6</v>
      </c>
      <c r="AB355" s="352">
        <v>35.200000000000003</v>
      </c>
      <c r="AD355" s="352">
        <v>2.2090000000000001</v>
      </c>
      <c r="AE355" s="352">
        <v>0.78500000000000003</v>
      </c>
      <c r="AH355" s="352">
        <v>7864</v>
      </c>
      <c r="AI355" s="352">
        <v>9321</v>
      </c>
      <c r="AO355" s="352" t="s">
        <v>894</v>
      </c>
      <c r="AP355" s="352" t="s">
        <v>829</v>
      </c>
      <c r="AQ355" s="352" t="s">
        <v>1349</v>
      </c>
      <c r="AT355" s="352">
        <v>0</v>
      </c>
      <c r="AV355" s="352">
        <v>1.1711366999999999</v>
      </c>
      <c r="AX355" s="352" t="s">
        <v>3745</v>
      </c>
    </row>
    <row r="356" spans="1:50">
      <c r="A356" s="352" t="s">
        <v>2492</v>
      </c>
      <c r="B356" s="352" t="s">
        <v>3684</v>
      </c>
      <c r="C356" s="352">
        <v>83</v>
      </c>
      <c r="D356" s="352" t="s">
        <v>211</v>
      </c>
      <c r="E356" s="352" t="s">
        <v>512</v>
      </c>
      <c r="F356" s="352">
        <v>0.84499999999999997</v>
      </c>
      <c r="J356" s="352">
        <v>6722</v>
      </c>
      <c r="K356" s="352">
        <v>-11.5</v>
      </c>
      <c r="O356" s="352">
        <v>191.99799999999999</v>
      </c>
      <c r="Q356" s="352">
        <v>188.999</v>
      </c>
      <c r="S356" s="352" t="s">
        <v>635</v>
      </c>
      <c r="T356" s="352">
        <v>89</v>
      </c>
      <c r="U356" s="352" t="s">
        <v>620</v>
      </c>
      <c r="V356" s="352" t="s">
        <v>3435</v>
      </c>
      <c r="X356" s="352" t="s">
        <v>3435</v>
      </c>
      <c r="Y356" s="352">
        <v>6</v>
      </c>
      <c r="Z356" s="352">
        <v>488.1</v>
      </c>
      <c r="AA356" s="352">
        <v>523.29999999999995</v>
      </c>
      <c r="AB356" s="352">
        <v>35.200000000000003</v>
      </c>
      <c r="AD356" s="352">
        <v>2.2120000000000002</v>
      </c>
      <c r="AE356" s="352">
        <v>0.78600000000000003</v>
      </c>
      <c r="AH356" s="352">
        <v>7867</v>
      </c>
      <c r="AI356" s="352">
        <v>9321</v>
      </c>
      <c r="AO356" s="352" t="s">
        <v>719</v>
      </c>
      <c r="AP356" s="352" t="s">
        <v>640</v>
      </c>
      <c r="AQ356" s="352" t="s">
        <v>1478</v>
      </c>
      <c r="AT356" s="352">
        <v>1</v>
      </c>
      <c r="AV356" s="352">
        <v>1.1704979</v>
      </c>
      <c r="AX356" s="352" t="s">
        <v>3745</v>
      </c>
    </row>
    <row r="357" spans="1:50">
      <c r="A357" s="352" t="s">
        <v>2494</v>
      </c>
      <c r="B357" s="352" t="s">
        <v>3684</v>
      </c>
      <c r="C357" s="352">
        <v>84</v>
      </c>
      <c r="D357" s="352" t="s">
        <v>211</v>
      </c>
      <c r="E357" s="352" t="s">
        <v>512</v>
      </c>
      <c r="F357" s="352">
        <v>0.84499999999999997</v>
      </c>
      <c r="L357" s="352">
        <v>24175</v>
      </c>
      <c r="M357" s="352">
        <v>9.6</v>
      </c>
      <c r="O357" s="352">
        <v>140.35400000000001</v>
      </c>
      <c r="R357" s="352">
        <v>133.65199999999999</v>
      </c>
      <c r="S357" s="352" t="s">
        <v>645</v>
      </c>
      <c r="T357" s="352">
        <v>0</v>
      </c>
      <c r="U357" s="352" t="s">
        <v>646</v>
      </c>
      <c r="V357" s="352" t="s">
        <v>3398</v>
      </c>
      <c r="X357" s="352" t="s">
        <v>3400</v>
      </c>
      <c r="Y357" s="352">
        <v>1</v>
      </c>
      <c r="Z357" s="352">
        <v>29.7</v>
      </c>
      <c r="AA357" s="352">
        <v>93.4</v>
      </c>
      <c r="AB357" s="352">
        <v>63.7</v>
      </c>
      <c r="AF357" s="352">
        <v>6.702</v>
      </c>
      <c r="AJ357" s="352">
        <v>4824</v>
      </c>
      <c r="AR357" s="352" t="s">
        <v>1090</v>
      </c>
      <c r="AS357" s="352" t="s">
        <v>3749</v>
      </c>
      <c r="AT357" s="352">
        <v>1</v>
      </c>
      <c r="AW357" s="352">
        <v>5.0145569999999999</v>
      </c>
      <c r="AX357" s="352" t="s">
        <v>3750</v>
      </c>
    </row>
    <row r="358" spans="1:50">
      <c r="A358" s="352" t="s">
        <v>2495</v>
      </c>
      <c r="B358" s="352" t="s">
        <v>3684</v>
      </c>
      <c r="C358" s="352">
        <v>84</v>
      </c>
      <c r="D358" s="352" t="s">
        <v>211</v>
      </c>
      <c r="E358" s="352" t="s">
        <v>512</v>
      </c>
      <c r="F358" s="352">
        <v>0.84499999999999997</v>
      </c>
      <c r="L358" s="352">
        <v>24020</v>
      </c>
      <c r="M358" s="352">
        <v>9.9830000000000005</v>
      </c>
      <c r="O358" s="352">
        <v>136.89400000000001</v>
      </c>
      <c r="R358" s="352">
        <v>130.35499999999999</v>
      </c>
      <c r="S358" s="352" t="s">
        <v>645</v>
      </c>
      <c r="T358" s="352">
        <v>0</v>
      </c>
      <c r="U358" s="352" t="s">
        <v>646</v>
      </c>
      <c r="V358" s="352" t="s">
        <v>3398</v>
      </c>
      <c r="X358" s="352" t="s">
        <v>3400</v>
      </c>
      <c r="Y358" s="352">
        <v>2</v>
      </c>
      <c r="Z358" s="352">
        <v>413</v>
      </c>
      <c r="AA358" s="352">
        <v>473.6</v>
      </c>
      <c r="AB358" s="352">
        <v>60.6</v>
      </c>
      <c r="AF358" s="352">
        <v>6.5389999999999997</v>
      </c>
      <c r="AJ358" s="352">
        <v>4791</v>
      </c>
      <c r="AR358" s="352" t="s">
        <v>623</v>
      </c>
      <c r="AS358" s="352" t="s">
        <v>1883</v>
      </c>
      <c r="AT358" s="352">
        <v>0</v>
      </c>
      <c r="AW358" s="352">
        <v>5.0163022000000002</v>
      </c>
      <c r="AX358" s="352" t="s">
        <v>3750</v>
      </c>
    </row>
    <row r="359" spans="1:50">
      <c r="A359" s="352" t="s">
        <v>2496</v>
      </c>
      <c r="B359" s="352" t="s">
        <v>3684</v>
      </c>
      <c r="C359" s="352">
        <v>85</v>
      </c>
      <c r="D359" s="352" t="s">
        <v>214</v>
      </c>
      <c r="E359" s="352" t="s">
        <v>25</v>
      </c>
      <c r="F359" s="352">
        <v>1.087</v>
      </c>
      <c r="H359" s="352">
        <v>11081</v>
      </c>
      <c r="I359" s="352">
        <v>0.42699999999999999</v>
      </c>
      <c r="O359" s="352">
        <v>202.57499999999999</v>
      </c>
      <c r="P359" s="352">
        <v>201.06200000000001</v>
      </c>
      <c r="S359" s="352" t="s">
        <v>619</v>
      </c>
      <c r="T359" s="352">
        <v>0</v>
      </c>
      <c r="U359" s="352" t="s">
        <v>620</v>
      </c>
      <c r="V359" s="352" t="s">
        <v>3435</v>
      </c>
      <c r="X359" s="352" t="s">
        <v>3435</v>
      </c>
      <c r="Y359" s="352">
        <v>1</v>
      </c>
      <c r="Z359" s="352">
        <v>13.2</v>
      </c>
      <c r="AA359" s="352">
        <v>39</v>
      </c>
      <c r="AB359" s="352">
        <v>25.8</v>
      </c>
      <c r="AC359" s="352">
        <v>1.5129999999999999</v>
      </c>
      <c r="AG359" s="352">
        <v>7579</v>
      </c>
      <c r="AK359" s="352" t="s">
        <v>2637</v>
      </c>
      <c r="AL359" s="352" t="s">
        <v>623</v>
      </c>
      <c r="AM359" s="352" t="s">
        <v>3751</v>
      </c>
      <c r="AN359" s="352">
        <v>5381</v>
      </c>
      <c r="AT359" s="352">
        <v>0</v>
      </c>
      <c r="AU359" s="352">
        <v>0.68417499999999998</v>
      </c>
      <c r="AX359" s="352" t="s">
        <v>3752</v>
      </c>
    </row>
    <row r="360" spans="1:50">
      <c r="A360" s="352" t="s">
        <v>2500</v>
      </c>
      <c r="B360" s="352" t="s">
        <v>3684</v>
      </c>
      <c r="C360" s="352">
        <v>85</v>
      </c>
      <c r="D360" s="352" t="s">
        <v>214</v>
      </c>
      <c r="E360" s="352" t="s">
        <v>25</v>
      </c>
      <c r="F360" s="352">
        <v>1.087</v>
      </c>
      <c r="H360" s="352">
        <v>11096</v>
      </c>
      <c r="I360" s="352">
        <v>0</v>
      </c>
      <c r="O360" s="352">
        <v>203.33600000000001</v>
      </c>
      <c r="P360" s="352">
        <v>201.81800000000001</v>
      </c>
      <c r="S360" s="352" t="s">
        <v>619</v>
      </c>
      <c r="T360" s="352">
        <v>0</v>
      </c>
      <c r="U360" s="352" t="s">
        <v>620</v>
      </c>
      <c r="V360" s="352" t="s">
        <v>3435</v>
      </c>
      <c r="X360" s="352" t="s">
        <v>3435</v>
      </c>
      <c r="Y360" s="352">
        <v>2</v>
      </c>
      <c r="Z360" s="352">
        <v>53.5</v>
      </c>
      <c r="AA360" s="352">
        <v>78.599999999999994</v>
      </c>
      <c r="AB360" s="352">
        <v>25.2</v>
      </c>
      <c r="AC360" s="352">
        <v>1.518</v>
      </c>
      <c r="AG360" s="352">
        <v>7585</v>
      </c>
      <c r="AK360" s="352" t="s">
        <v>2645</v>
      </c>
      <c r="AL360" s="352" t="s">
        <v>656</v>
      </c>
      <c r="AM360" s="352" t="s">
        <v>3753</v>
      </c>
      <c r="AN360" s="352">
        <v>5227</v>
      </c>
      <c r="AT360" s="352">
        <v>1</v>
      </c>
      <c r="AU360" s="352">
        <v>0.68388269999999995</v>
      </c>
      <c r="AX360" s="352" t="s">
        <v>3752</v>
      </c>
    </row>
    <row r="361" spans="1:50">
      <c r="A361" s="352" t="s">
        <v>2502</v>
      </c>
      <c r="B361" s="352" t="s">
        <v>3684</v>
      </c>
      <c r="C361" s="352">
        <v>85</v>
      </c>
      <c r="D361" s="352" t="s">
        <v>214</v>
      </c>
      <c r="E361" s="352" t="s">
        <v>25</v>
      </c>
      <c r="F361" s="352">
        <v>1.087</v>
      </c>
      <c r="G361" s="352" t="s">
        <v>630</v>
      </c>
      <c r="H361" s="352">
        <v>5635</v>
      </c>
      <c r="I361" s="352">
        <v>7.44</v>
      </c>
      <c r="N361" s="352">
        <v>18.104672000000001</v>
      </c>
      <c r="O361" s="352">
        <v>115.254</v>
      </c>
      <c r="P361" s="352">
        <v>114.387</v>
      </c>
      <c r="S361" s="352" t="s">
        <v>619</v>
      </c>
      <c r="T361" s="352">
        <v>0</v>
      </c>
      <c r="U361" s="352" t="s">
        <v>620</v>
      </c>
      <c r="V361" s="352" t="s">
        <v>3435</v>
      </c>
      <c r="X361" s="352" t="s">
        <v>3435</v>
      </c>
      <c r="Y361" s="352">
        <v>3</v>
      </c>
      <c r="Z361" s="352">
        <v>81.099999999999994</v>
      </c>
      <c r="AA361" s="352">
        <v>151</v>
      </c>
      <c r="AB361" s="352">
        <v>69.8</v>
      </c>
      <c r="AC361" s="352">
        <v>0.86699999999999999</v>
      </c>
      <c r="AG361" s="352">
        <v>3883</v>
      </c>
      <c r="AK361" s="352" t="s">
        <v>915</v>
      </c>
      <c r="AL361" s="352" t="s">
        <v>711</v>
      </c>
      <c r="AM361" s="352" t="s">
        <v>3754</v>
      </c>
      <c r="AN361" s="352">
        <v>47631</v>
      </c>
      <c r="AT361" s="352">
        <v>0</v>
      </c>
      <c r="AU361" s="352">
        <v>0.68897109999999995</v>
      </c>
      <c r="AX361" s="352" t="s">
        <v>3752</v>
      </c>
    </row>
    <row r="362" spans="1:50">
      <c r="A362" s="352" t="s">
        <v>2506</v>
      </c>
      <c r="B362" s="352" t="s">
        <v>3684</v>
      </c>
      <c r="C362" s="352">
        <v>85</v>
      </c>
      <c r="D362" s="352" t="s">
        <v>214</v>
      </c>
      <c r="E362" s="352" t="s">
        <v>25</v>
      </c>
      <c r="F362" s="352">
        <v>1.087</v>
      </c>
      <c r="G362" s="352" t="s">
        <v>634</v>
      </c>
      <c r="J362" s="352">
        <v>10194</v>
      </c>
      <c r="K362" s="352">
        <v>9.9369999999999994</v>
      </c>
      <c r="N362" s="352">
        <v>92.462892800000006</v>
      </c>
      <c r="O362" s="352">
        <v>314.21100000000001</v>
      </c>
      <c r="Q362" s="352">
        <v>309.21600000000001</v>
      </c>
      <c r="S362" s="352" t="s">
        <v>635</v>
      </c>
      <c r="T362" s="352">
        <v>89</v>
      </c>
      <c r="U362" s="352" t="s">
        <v>620</v>
      </c>
      <c r="V362" s="352" t="s">
        <v>3435</v>
      </c>
      <c r="X362" s="352" t="s">
        <v>3435</v>
      </c>
      <c r="Y362" s="352">
        <v>4</v>
      </c>
      <c r="Z362" s="352">
        <v>195.6</v>
      </c>
      <c r="AA362" s="352">
        <v>297.5</v>
      </c>
      <c r="AB362" s="352">
        <v>101.9</v>
      </c>
      <c r="AD362" s="352">
        <v>3.694</v>
      </c>
      <c r="AE362" s="352">
        <v>1.302</v>
      </c>
      <c r="AH362" s="352">
        <v>12379</v>
      </c>
      <c r="AI362" s="352">
        <v>14332</v>
      </c>
      <c r="AO362" s="352" t="s">
        <v>805</v>
      </c>
      <c r="AP362" s="352" t="s">
        <v>637</v>
      </c>
      <c r="AQ362" s="352" t="s">
        <v>1331</v>
      </c>
      <c r="AT362" s="352">
        <v>0</v>
      </c>
      <c r="AV362" s="352">
        <v>1.1945406000000001</v>
      </c>
      <c r="AX362" s="352" t="s">
        <v>3752</v>
      </c>
    </row>
    <row r="363" spans="1:50">
      <c r="A363" s="352" t="s">
        <v>2508</v>
      </c>
      <c r="B363" s="352" t="s">
        <v>3684</v>
      </c>
      <c r="C363" s="352">
        <v>85</v>
      </c>
      <c r="D363" s="352" t="s">
        <v>214</v>
      </c>
      <c r="E363" s="352" t="s">
        <v>25</v>
      </c>
      <c r="F363" s="352">
        <v>1.087</v>
      </c>
      <c r="J363" s="352">
        <v>6741</v>
      </c>
      <c r="K363" s="352">
        <v>-11.021000000000001</v>
      </c>
      <c r="O363" s="352">
        <v>191.988</v>
      </c>
      <c r="Q363" s="352">
        <v>188.988</v>
      </c>
      <c r="S363" s="352" t="s">
        <v>635</v>
      </c>
      <c r="T363" s="352">
        <v>89</v>
      </c>
      <c r="U363" s="352" t="s">
        <v>620</v>
      </c>
      <c r="V363" s="352" t="s">
        <v>3435</v>
      </c>
      <c r="X363" s="352" t="s">
        <v>3435</v>
      </c>
      <c r="Y363" s="352">
        <v>5</v>
      </c>
      <c r="Z363" s="352">
        <v>438.4</v>
      </c>
      <c r="AA363" s="352">
        <v>473.6</v>
      </c>
      <c r="AB363" s="352">
        <v>35.200000000000003</v>
      </c>
      <c r="AD363" s="352">
        <v>2.2130000000000001</v>
      </c>
      <c r="AE363" s="352">
        <v>0.78700000000000003</v>
      </c>
      <c r="AH363" s="352">
        <v>7891</v>
      </c>
      <c r="AI363" s="352">
        <v>9352</v>
      </c>
      <c r="AO363" s="352" t="s">
        <v>671</v>
      </c>
      <c r="AP363" s="352" t="s">
        <v>1972</v>
      </c>
      <c r="AQ363" s="352" t="s">
        <v>1677</v>
      </c>
      <c r="AT363" s="352">
        <v>0</v>
      </c>
      <c r="AV363" s="352">
        <v>1.1709676</v>
      </c>
      <c r="AX363" s="352" t="s">
        <v>3752</v>
      </c>
    </row>
    <row r="364" spans="1:50">
      <c r="A364" s="352" t="s">
        <v>2510</v>
      </c>
      <c r="B364" s="352" t="s">
        <v>3684</v>
      </c>
      <c r="C364" s="352">
        <v>85</v>
      </c>
      <c r="D364" s="352" t="s">
        <v>214</v>
      </c>
      <c r="E364" s="352" t="s">
        <v>25</v>
      </c>
      <c r="F364" s="352">
        <v>1.087</v>
      </c>
      <c r="J364" s="352">
        <v>6728</v>
      </c>
      <c r="K364" s="352">
        <v>-11.5</v>
      </c>
      <c r="O364" s="352">
        <v>192.27600000000001</v>
      </c>
      <c r="Q364" s="352">
        <v>189.273</v>
      </c>
      <c r="S364" s="352" t="s">
        <v>635</v>
      </c>
      <c r="T364" s="352">
        <v>89</v>
      </c>
      <c r="U364" s="352" t="s">
        <v>620</v>
      </c>
      <c r="V364" s="352" t="s">
        <v>3435</v>
      </c>
      <c r="X364" s="352" t="s">
        <v>3435</v>
      </c>
      <c r="Y364" s="352">
        <v>6</v>
      </c>
      <c r="Z364" s="352">
        <v>488.1</v>
      </c>
      <c r="AA364" s="352">
        <v>523.29999999999995</v>
      </c>
      <c r="AB364" s="352">
        <v>35.200000000000003</v>
      </c>
      <c r="AD364" s="352">
        <v>2.2149999999999999</v>
      </c>
      <c r="AE364" s="352">
        <v>0.78800000000000003</v>
      </c>
      <c r="AH364" s="352">
        <v>7873</v>
      </c>
      <c r="AI364" s="352">
        <v>9328</v>
      </c>
      <c r="AO364" s="352" t="s">
        <v>671</v>
      </c>
      <c r="AP364" s="352" t="s">
        <v>1972</v>
      </c>
      <c r="AQ364" s="352" t="s">
        <v>2761</v>
      </c>
      <c r="AT364" s="352">
        <v>1</v>
      </c>
      <c r="AV364" s="352">
        <v>1.1704112</v>
      </c>
      <c r="AX364" s="352" t="s">
        <v>3752</v>
      </c>
    </row>
    <row r="365" spans="1:50">
      <c r="A365" s="352" t="s">
        <v>2511</v>
      </c>
      <c r="B365" s="352" t="s">
        <v>3684</v>
      </c>
      <c r="C365" s="352">
        <v>86</v>
      </c>
      <c r="D365" s="352" t="s">
        <v>214</v>
      </c>
      <c r="E365" s="352" t="s">
        <v>25</v>
      </c>
      <c r="F365" s="352">
        <v>1.087</v>
      </c>
      <c r="L365" s="352">
        <v>24249</v>
      </c>
      <c r="M365" s="352">
        <v>9.6</v>
      </c>
      <c r="O365" s="352">
        <v>140.87</v>
      </c>
      <c r="R365" s="352">
        <v>134.143</v>
      </c>
      <c r="S365" s="352" t="s">
        <v>645</v>
      </c>
      <c r="T365" s="352">
        <v>0</v>
      </c>
      <c r="U365" s="352" t="s">
        <v>646</v>
      </c>
      <c r="V365" s="352" t="s">
        <v>3398</v>
      </c>
      <c r="X365" s="352" t="s">
        <v>3400</v>
      </c>
      <c r="Y365" s="352">
        <v>1</v>
      </c>
      <c r="Z365" s="352">
        <v>29.7</v>
      </c>
      <c r="AA365" s="352">
        <v>93.4</v>
      </c>
      <c r="AB365" s="352">
        <v>63.7</v>
      </c>
      <c r="AF365" s="352">
        <v>6.7270000000000003</v>
      </c>
      <c r="AJ365" s="352">
        <v>4839</v>
      </c>
      <c r="AR365" s="352" t="s">
        <v>3487</v>
      </c>
      <c r="AS365" s="352" t="s">
        <v>3755</v>
      </c>
      <c r="AT365" s="352">
        <v>1</v>
      </c>
      <c r="AW365" s="352">
        <v>5.0145698999999997</v>
      </c>
      <c r="AX365" s="352" t="s">
        <v>3756</v>
      </c>
    </row>
    <row r="366" spans="1:50">
      <c r="A366" s="352" t="s">
        <v>2513</v>
      </c>
      <c r="B366" s="352" t="s">
        <v>3684</v>
      </c>
      <c r="C366" s="352">
        <v>86</v>
      </c>
      <c r="D366" s="352" t="s">
        <v>214</v>
      </c>
      <c r="E366" s="352" t="s">
        <v>25</v>
      </c>
      <c r="F366" s="352">
        <v>1.087</v>
      </c>
      <c r="G366" s="352" t="s">
        <v>764</v>
      </c>
      <c r="L366" s="352">
        <v>3884</v>
      </c>
      <c r="M366" s="352">
        <v>11.743</v>
      </c>
      <c r="O366" s="352">
        <v>6.4630000000000001</v>
      </c>
      <c r="R366" s="352">
        <v>6.1539999999999999</v>
      </c>
      <c r="S366" s="352" t="s">
        <v>645</v>
      </c>
      <c r="T366" s="352">
        <v>0</v>
      </c>
      <c r="U366" s="352" t="s">
        <v>646</v>
      </c>
      <c r="V366" s="352" t="s">
        <v>3398</v>
      </c>
      <c r="X366" s="352" t="s">
        <v>3400</v>
      </c>
      <c r="Y366" s="352">
        <v>2</v>
      </c>
      <c r="Z366" s="352">
        <v>230.7</v>
      </c>
      <c r="AA366" s="352">
        <v>261.7</v>
      </c>
      <c r="AB366" s="352">
        <v>30.9</v>
      </c>
      <c r="AF366" s="352">
        <v>0.309</v>
      </c>
      <c r="AJ366" s="352">
        <v>777</v>
      </c>
      <c r="AR366" s="352" t="s">
        <v>1906</v>
      </c>
      <c r="AS366" s="352" t="s">
        <v>3757</v>
      </c>
      <c r="AT366" s="352">
        <v>0</v>
      </c>
      <c r="AW366" s="352">
        <v>5.0243357</v>
      </c>
      <c r="AX366" s="352" t="s">
        <v>3756</v>
      </c>
    </row>
    <row r="367" spans="1:50">
      <c r="A367" s="352" t="s">
        <v>2515</v>
      </c>
      <c r="B367" s="352" t="s">
        <v>3684</v>
      </c>
      <c r="C367" s="352">
        <v>86</v>
      </c>
      <c r="D367" s="352" t="s">
        <v>214</v>
      </c>
      <c r="E367" s="352" t="s">
        <v>25</v>
      </c>
      <c r="F367" s="352">
        <v>1.087</v>
      </c>
      <c r="L367" s="352">
        <v>24039</v>
      </c>
      <c r="M367" s="352">
        <v>9.9169999999999998</v>
      </c>
      <c r="O367" s="352">
        <v>137.602</v>
      </c>
      <c r="R367" s="352">
        <v>131.03</v>
      </c>
      <c r="S367" s="352" t="s">
        <v>645</v>
      </c>
      <c r="T367" s="352">
        <v>0</v>
      </c>
      <c r="U367" s="352" t="s">
        <v>646</v>
      </c>
      <c r="V367" s="352" t="s">
        <v>3398</v>
      </c>
      <c r="X367" s="352" t="s">
        <v>3400</v>
      </c>
      <c r="Y367" s="352">
        <v>3</v>
      </c>
      <c r="Z367" s="352">
        <v>413</v>
      </c>
      <c r="AA367" s="352">
        <v>474</v>
      </c>
      <c r="AB367" s="352">
        <v>61</v>
      </c>
      <c r="AF367" s="352">
        <v>6.5720000000000001</v>
      </c>
      <c r="AJ367" s="352">
        <v>4796</v>
      </c>
      <c r="AR367" s="352" t="s">
        <v>776</v>
      </c>
      <c r="AS367" s="352" t="s">
        <v>3758</v>
      </c>
      <c r="AT367" s="352">
        <v>0</v>
      </c>
      <c r="AW367" s="352">
        <v>5.0160124000000001</v>
      </c>
      <c r="AX367" s="352" t="s">
        <v>3756</v>
      </c>
    </row>
    <row r="368" spans="1:50">
      <c r="A368" s="352" t="s">
        <v>2519</v>
      </c>
      <c r="B368" s="352" t="s">
        <v>3684</v>
      </c>
      <c r="C368" s="352">
        <v>87</v>
      </c>
      <c r="D368" s="352" t="s">
        <v>215</v>
      </c>
      <c r="E368" s="352" t="s">
        <v>25</v>
      </c>
      <c r="F368" s="352">
        <v>1.1240000000000001</v>
      </c>
      <c r="H368" s="352">
        <v>11081</v>
      </c>
      <c r="I368" s="352">
        <v>0.42099999999999999</v>
      </c>
      <c r="O368" s="352">
        <v>202.40799999999999</v>
      </c>
      <c r="P368" s="352">
        <v>200.89599999999999</v>
      </c>
      <c r="S368" s="352" t="s">
        <v>619</v>
      </c>
      <c r="T368" s="352">
        <v>0</v>
      </c>
      <c r="U368" s="352" t="s">
        <v>620</v>
      </c>
      <c r="V368" s="352" t="s">
        <v>3435</v>
      </c>
      <c r="X368" s="352" t="s">
        <v>3435</v>
      </c>
      <c r="Y368" s="352">
        <v>1</v>
      </c>
      <c r="Z368" s="352">
        <v>13.2</v>
      </c>
      <c r="AA368" s="352">
        <v>39</v>
      </c>
      <c r="AB368" s="352">
        <v>25.8</v>
      </c>
      <c r="AC368" s="352">
        <v>1.512</v>
      </c>
      <c r="AG368" s="352">
        <v>7579</v>
      </c>
      <c r="AK368" s="352" t="s">
        <v>3165</v>
      </c>
      <c r="AL368" s="352" t="s">
        <v>623</v>
      </c>
      <c r="AM368" s="352" t="s">
        <v>3759</v>
      </c>
      <c r="AN368" s="352">
        <v>5411</v>
      </c>
      <c r="AT368" s="352">
        <v>0</v>
      </c>
      <c r="AU368" s="352">
        <v>0.68418239999999997</v>
      </c>
      <c r="AX368" s="352" t="s">
        <v>3760</v>
      </c>
    </row>
    <row r="369" spans="1:50">
      <c r="A369" s="352" t="s">
        <v>2520</v>
      </c>
      <c r="B369" s="352" t="s">
        <v>3684</v>
      </c>
      <c r="C369" s="352">
        <v>87</v>
      </c>
      <c r="D369" s="352" t="s">
        <v>215</v>
      </c>
      <c r="E369" s="352" t="s">
        <v>25</v>
      </c>
      <c r="F369" s="352">
        <v>1.1240000000000001</v>
      </c>
      <c r="H369" s="352">
        <v>11102</v>
      </c>
      <c r="I369" s="352">
        <v>0</v>
      </c>
      <c r="O369" s="352">
        <v>203.43299999999999</v>
      </c>
      <c r="P369" s="352">
        <v>201.91499999999999</v>
      </c>
      <c r="S369" s="352" t="s">
        <v>619</v>
      </c>
      <c r="T369" s="352">
        <v>0</v>
      </c>
      <c r="U369" s="352" t="s">
        <v>620</v>
      </c>
      <c r="V369" s="352" t="s">
        <v>3435</v>
      </c>
      <c r="X369" s="352" t="s">
        <v>3435</v>
      </c>
      <c r="Y369" s="352">
        <v>2</v>
      </c>
      <c r="Z369" s="352">
        <v>53.5</v>
      </c>
      <c r="AA369" s="352">
        <v>78.599999999999994</v>
      </c>
      <c r="AB369" s="352">
        <v>25.2</v>
      </c>
      <c r="AC369" s="352">
        <v>1.5189999999999999</v>
      </c>
      <c r="AG369" s="352">
        <v>7589</v>
      </c>
      <c r="AK369" s="352" t="s">
        <v>835</v>
      </c>
      <c r="AL369" s="352" t="s">
        <v>682</v>
      </c>
      <c r="AM369" s="352" t="s">
        <v>3761</v>
      </c>
      <c r="AN369" s="352">
        <v>5257</v>
      </c>
      <c r="AT369" s="352">
        <v>1</v>
      </c>
      <c r="AU369" s="352">
        <v>0.68389420000000001</v>
      </c>
      <c r="AX369" s="352" t="s">
        <v>3760</v>
      </c>
    </row>
    <row r="370" spans="1:50">
      <c r="A370" s="352" t="s">
        <v>2524</v>
      </c>
      <c r="B370" s="352" t="s">
        <v>3684</v>
      </c>
      <c r="C370" s="352">
        <v>87</v>
      </c>
      <c r="D370" s="352" t="s">
        <v>215</v>
      </c>
      <c r="E370" s="352" t="s">
        <v>25</v>
      </c>
      <c r="F370" s="352">
        <v>1.1240000000000001</v>
      </c>
      <c r="G370" s="352" t="s">
        <v>630</v>
      </c>
      <c r="H370" s="352">
        <v>5808</v>
      </c>
      <c r="I370" s="352">
        <v>7.4409999999999998</v>
      </c>
      <c r="N370" s="352">
        <v>18.097890899999999</v>
      </c>
      <c r="O370" s="352">
        <v>119.133</v>
      </c>
      <c r="P370" s="352">
        <v>118.23699999999999</v>
      </c>
      <c r="S370" s="352" t="s">
        <v>619</v>
      </c>
      <c r="T370" s="352">
        <v>0</v>
      </c>
      <c r="U370" s="352" t="s">
        <v>620</v>
      </c>
      <c r="V370" s="352" t="s">
        <v>3435</v>
      </c>
      <c r="X370" s="352" t="s">
        <v>3435</v>
      </c>
      <c r="Y370" s="352">
        <v>3</v>
      </c>
      <c r="Z370" s="352">
        <v>81.099999999999994</v>
      </c>
      <c r="AA370" s="352">
        <v>151.6</v>
      </c>
      <c r="AB370" s="352">
        <v>70.400000000000006</v>
      </c>
      <c r="AC370" s="352">
        <v>0.89600000000000002</v>
      </c>
      <c r="AG370" s="352">
        <v>4002</v>
      </c>
      <c r="AK370" s="352" t="s">
        <v>2224</v>
      </c>
      <c r="AL370" s="352" t="s">
        <v>711</v>
      </c>
      <c r="AM370" s="352" t="s">
        <v>3762</v>
      </c>
      <c r="AN370" s="352">
        <v>47616</v>
      </c>
      <c r="AT370" s="352">
        <v>0</v>
      </c>
      <c r="AU370" s="352">
        <v>0.68898289999999995</v>
      </c>
      <c r="AX370" s="352" t="s">
        <v>3760</v>
      </c>
    </row>
    <row r="371" spans="1:50">
      <c r="A371" s="352" t="s">
        <v>2525</v>
      </c>
      <c r="B371" s="352" t="s">
        <v>3684</v>
      </c>
      <c r="C371" s="352">
        <v>87</v>
      </c>
      <c r="D371" s="352" t="s">
        <v>215</v>
      </c>
      <c r="E371" s="352" t="s">
        <v>25</v>
      </c>
      <c r="F371" s="352">
        <v>1.1240000000000001</v>
      </c>
      <c r="G371" s="352" t="s">
        <v>634</v>
      </c>
      <c r="J371" s="352">
        <v>10597</v>
      </c>
      <c r="K371" s="352">
        <v>9.9469999999999992</v>
      </c>
      <c r="N371" s="352">
        <v>92.144701900000001</v>
      </c>
      <c r="O371" s="352">
        <v>323.78800000000001</v>
      </c>
      <c r="Q371" s="352">
        <v>318.64100000000002</v>
      </c>
      <c r="S371" s="352" t="s">
        <v>635</v>
      </c>
      <c r="T371" s="352">
        <v>89</v>
      </c>
      <c r="U371" s="352" t="s">
        <v>620</v>
      </c>
      <c r="V371" s="352" t="s">
        <v>3435</v>
      </c>
      <c r="X371" s="352" t="s">
        <v>3435</v>
      </c>
      <c r="Y371" s="352">
        <v>4</v>
      </c>
      <c r="Z371" s="352">
        <v>194.4</v>
      </c>
      <c r="AA371" s="352">
        <v>296.3</v>
      </c>
      <c r="AB371" s="352">
        <v>101.9</v>
      </c>
      <c r="AD371" s="352">
        <v>3.806</v>
      </c>
      <c r="AE371" s="352">
        <v>1.341</v>
      </c>
      <c r="AH371" s="352">
        <v>12861</v>
      </c>
      <c r="AI371" s="352">
        <v>14896</v>
      </c>
      <c r="AO371" s="352" t="s">
        <v>636</v>
      </c>
      <c r="AP371" s="352" t="s">
        <v>671</v>
      </c>
      <c r="AQ371" s="352" t="s">
        <v>3763</v>
      </c>
      <c r="AT371" s="352">
        <v>0</v>
      </c>
      <c r="AV371" s="352">
        <v>1.1943632</v>
      </c>
      <c r="AX371" s="352" t="s">
        <v>3760</v>
      </c>
    </row>
    <row r="372" spans="1:50">
      <c r="A372" s="352" t="s">
        <v>2527</v>
      </c>
      <c r="B372" s="352" t="s">
        <v>3684</v>
      </c>
      <c r="C372" s="352">
        <v>87</v>
      </c>
      <c r="D372" s="352" t="s">
        <v>215</v>
      </c>
      <c r="E372" s="352" t="s">
        <v>25</v>
      </c>
      <c r="F372" s="352">
        <v>1.1240000000000001</v>
      </c>
      <c r="J372" s="352">
        <v>6739</v>
      </c>
      <c r="K372" s="352">
        <v>-11.003</v>
      </c>
      <c r="O372" s="352">
        <v>191.80099999999999</v>
      </c>
      <c r="Q372" s="352">
        <v>188.804</v>
      </c>
      <c r="S372" s="352" t="s">
        <v>635</v>
      </c>
      <c r="T372" s="352">
        <v>89</v>
      </c>
      <c r="U372" s="352" t="s">
        <v>620</v>
      </c>
      <c r="V372" s="352" t="s">
        <v>3435</v>
      </c>
      <c r="X372" s="352" t="s">
        <v>3435</v>
      </c>
      <c r="Y372" s="352">
        <v>5</v>
      </c>
      <c r="Z372" s="352">
        <v>438.4</v>
      </c>
      <c r="AA372" s="352">
        <v>473.6</v>
      </c>
      <c r="AB372" s="352">
        <v>35.200000000000003</v>
      </c>
      <c r="AD372" s="352">
        <v>2.2109999999999999</v>
      </c>
      <c r="AE372" s="352">
        <v>0.78600000000000003</v>
      </c>
      <c r="AH372" s="352">
        <v>7887</v>
      </c>
      <c r="AI372" s="352">
        <v>9348</v>
      </c>
      <c r="AO372" s="352" t="s">
        <v>637</v>
      </c>
      <c r="AP372" s="352" t="s">
        <v>1972</v>
      </c>
      <c r="AQ372" s="352" t="s">
        <v>1106</v>
      </c>
      <c r="AT372" s="352">
        <v>0</v>
      </c>
      <c r="AV372" s="352">
        <v>1.1708031000000001</v>
      </c>
      <c r="AX372" s="352" t="s">
        <v>3760</v>
      </c>
    </row>
    <row r="373" spans="1:50">
      <c r="A373" s="352" t="s">
        <v>2528</v>
      </c>
      <c r="B373" s="352" t="s">
        <v>3684</v>
      </c>
      <c r="C373" s="352">
        <v>87</v>
      </c>
      <c r="D373" s="352" t="s">
        <v>215</v>
      </c>
      <c r="E373" s="352" t="s">
        <v>25</v>
      </c>
      <c r="F373" s="352">
        <v>1.1240000000000001</v>
      </c>
      <c r="J373" s="352">
        <v>6724</v>
      </c>
      <c r="K373" s="352">
        <v>-11.5</v>
      </c>
      <c r="O373" s="352">
        <v>192.523</v>
      </c>
      <c r="Q373" s="352">
        <v>189.517</v>
      </c>
      <c r="S373" s="352" t="s">
        <v>635</v>
      </c>
      <c r="T373" s="352">
        <v>89</v>
      </c>
      <c r="U373" s="352" t="s">
        <v>620</v>
      </c>
      <c r="V373" s="352" t="s">
        <v>3435</v>
      </c>
      <c r="X373" s="352" t="s">
        <v>3435</v>
      </c>
      <c r="Y373" s="352">
        <v>6</v>
      </c>
      <c r="Z373" s="352">
        <v>488.1</v>
      </c>
      <c r="AA373" s="352">
        <v>523.29999999999995</v>
      </c>
      <c r="AB373" s="352">
        <v>35.200000000000003</v>
      </c>
      <c r="AD373" s="352">
        <v>2.218</v>
      </c>
      <c r="AE373" s="352">
        <v>0.78800000000000003</v>
      </c>
      <c r="AH373" s="352">
        <v>7867</v>
      </c>
      <c r="AI373" s="352">
        <v>9323</v>
      </c>
      <c r="AO373" s="352" t="s">
        <v>671</v>
      </c>
      <c r="AP373" s="352" t="s">
        <v>783</v>
      </c>
      <c r="AQ373" s="352" t="s">
        <v>1763</v>
      </c>
      <c r="AT373" s="352">
        <v>1</v>
      </c>
      <c r="AV373" s="352">
        <v>1.1702281999999999</v>
      </c>
      <c r="AX373" s="352" t="s">
        <v>3760</v>
      </c>
    </row>
    <row r="374" spans="1:50">
      <c r="A374" s="352" t="s">
        <v>2529</v>
      </c>
      <c r="B374" s="352" t="s">
        <v>3684</v>
      </c>
      <c r="C374" s="352">
        <v>88</v>
      </c>
      <c r="D374" s="352" t="s">
        <v>215</v>
      </c>
      <c r="E374" s="352" t="s">
        <v>25</v>
      </c>
      <c r="F374" s="352">
        <v>1.1240000000000001</v>
      </c>
      <c r="L374" s="352">
        <v>24114</v>
      </c>
      <c r="M374" s="352">
        <v>9.6</v>
      </c>
      <c r="O374" s="352">
        <v>140.40299999999999</v>
      </c>
      <c r="R374" s="352">
        <v>133.69900000000001</v>
      </c>
      <c r="S374" s="352" t="s">
        <v>645</v>
      </c>
      <c r="T374" s="352">
        <v>0</v>
      </c>
      <c r="U374" s="352" t="s">
        <v>646</v>
      </c>
      <c r="V374" s="352" t="s">
        <v>3398</v>
      </c>
      <c r="X374" s="352" t="s">
        <v>3400</v>
      </c>
      <c r="Y374" s="352">
        <v>1</v>
      </c>
      <c r="Z374" s="352">
        <v>29.7</v>
      </c>
      <c r="AA374" s="352">
        <v>93.4</v>
      </c>
      <c r="AB374" s="352">
        <v>63.7</v>
      </c>
      <c r="AF374" s="352">
        <v>6.7030000000000003</v>
      </c>
      <c r="AJ374" s="352">
        <v>4813</v>
      </c>
      <c r="AR374" s="352" t="s">
        <v>2207</v>
      </c>
      <c r="AS374" s="352" t="s">
        <v>3764</v>
      </c>
      <c r="AT374" s="352">
        <v>1</v>
      </c>
      <c r="AW374" s="352">
        <v>5.0137520000000002</v>
      </c>
      <c r="AX374" s="352" t="s">
        <v>3765</v>
      </c>
    </row>
    <row r="375" spans="1:50">
      <c r="A375" s="352" t="s">
        <v>2531</v>
      </c>
      <c r="B375" s="352" t="s">
        <v>3684</v>
      </c>
      <c r="C375" s="352">
        <v>88</v>
      </c>
      <c r="D375" s="352" t="s">
        <v>215</v>
      </c>
      <c r="E375" s="352" t="s">
        <v>25</v>
      </c>
      <c r="F375" s="352">
        <v>1.1240000000000001</v>
      </c>
      <c r="G375" s="352" t="s">
        <v>764</v>
      </c>
      <c r="L375" s="352">
        <v>4240</v>
      </c>
      <c r="M375" s="352">
        <v>11.631</v>
      </c>
      <c r="O375" s="352">
        <v>6.8760000000000003</v>
      </c>
      <c r="R375" s="352">
        <v>6.5469999999999997</v>
      </c>
      <c r="S375" s="352" t="s">
        <v>645</v>
      </c>
      <c r="T375" s="352">
        <v>0</v>
      </c>
      <c r="U375" s="352" t="s">
        <v>646</v>
      </c>
      <c r="V375" s="352" t="s">
        <v>3398</v>
      </c>
      <c r="X375" s="352" t="s">
        <v>3400</v>
      </c>
      <c r="Y375" s="352">
        <v>2</v>
      </c>
      <c r="Z375" s="352">
        <v>228</v>
      </c>
      <c r="AA375" s="352">
        <v>259.60000000000002</v>
      </c>
      <c r="AB375" s="352">
        <v>31.6</v>
      </c>
      <c r="AF375" s="352">
        <v>0.32900000000000001</v>
      </c>
      <c r="AJ375" s="352">
        <v>849</v>
      </c>
      <c r="AR375" s="352" t="s">
        <v>1198</v>
      </c>
      <c r="AS375" s="352" t="s">
        <v>3766</v>
      </c>
      <c r="AT375" s="352">
        <v>0</v>
      </c>
      <c r="AW375" s="352">
        <v>5.0230075999999997</v>
      </c>
      <c r="AX375" s="352" t="s">
        <v>3765</v>
      </c>
    </row>
    <row r="376" spans="1:50">
      <c r="A376" s="352" t="s">
        <v>2534</v>
      </c>
      <c r="B376" s="352" t="s">
        <v>3684</v>
      </c>
      <c r="C376" s="352">
        <v>88</v>
      </c>
      <c r="D376" s="352" t="s">
        <v>215</v>
      </c>
      <c r="E376" s="352" t="s">
        <v>25</v>
      </c>
      <c r="F376" s="352">
        <v>1.1240000000000001</v>
      </c>
      <c r="L376" s="352">
        <v>24034</v>
      </c>
      <c r="M376" s="352">
        <v>9.9819999999999993</v>
      </c>
      <c r="O376" s="352">
        <v>137.52799999999999</v>
      </c>
      <c r="R376" s="352">
        <v>130.96</v>
      </c>
      <c r="S376" s="352" t="s">
        <v>645</v>
      </c>
      <c r="T376" s="352">
        <v>0</v>
      </c>
      <c r="U376" s="352" t="s">
        <v>646</v>
      </c>
      <c r="V376" s="352" t="s">
        <v>3398</v>
      </c>
      <c r="X376" s="352" t="s">
        <v>3400</v>
      </c>
      <c r="Y376" s="352">
        <v>3</v>
      </c>
      <c r="Z376" s="352">
        <v>413</v>
      </c>
      <c r="AA376" s="352">
        <v>474</v>
      </c>
      <c r="AB376" s="352">
        <v>61</v>
      </c>
      <c r="AF376" s="352">
        <v>6.5679999999999996</v>
      </c>
      <c r="AJ376" s="352">
        <v>4795</v>
      </c>
      <c r="AR376" s="352" t="s">
        <v>1475</v>
      </c>
      <c r="AS376" s="352" t="s">
        <v>3767</v>
      </c>
      <c r="AT376" s="352">
        <v>0</v>
      </c>
      <c r="AW376" s="352">
        <v>5.0154943999999997</v>
      </c>
      <c r="AX376" s="352" t="s">
        <v>3765</v>
      </c>
    </row>
    <row r="377" spans="1:50">
      <c r="A377" s="352" t="s">
        <v>2535</v>
      </c>
      <c r="B377" s="352" t="s">
        <v>3684</v>
      </c>
      <c r="C377" s="352">
        <v>89</v>
      </c>
      <c r="D377" s="352" t="s">
        <v>220</v>
      </c>
      <c r="E377" s="352" t="s">
        <v>21</v>
      </c>
      <c r="F377" s="352">
        <v>8.4000000000000005E-2</v>
      </c>
      <c r="H377" s="352">
        <v>11069</v>
      </c>
      <c r="I377" s="352">
        <v>0.39900000000000002</v>
      </c>
      <c r="O377" s="352">
        <v>202.61600000000001</v>
      </c>
      <c r="P377" s="352">
        <v>201.10300000000001</v>
      </c>
      <c r="S377" s="352" t="s">
        <v>619</v>
      </c>
      <c r="T377" s="352">
        <v>0</v>
      </c>
      <c r="U377" s="352" t="s">
        <v>620</v>
      </c>
      <c r="V377" s="352" t="s">
        <v>3768</v>
      </c>
      <c r="X377" s="352" t="s">
        <v>3768</v>
      </c>
      <c r="Y377" s="352">
        <v>1</v>
      </c>
      <c r="Z377" s="352">
        <v>13.2</v>
      </c>
      <c r="AA377" s="352">
        <v>39</v>
      </c>
      <c r="AB377" s="352">
        <v>25.8</v>
      </c>
      <c r="AC377" s="352">
        <v>1.5129999999999999</v>
      </c>
      <c r="AG377" s="352">
        <v>7569</v>
      </c>
      <c r="AK377" s="352" t="s">
        <v>2637</v>
      </c>
      <c r="AL377" s="352" t="s">
        <v>862</v>
      </c>
      <c r="AM377" s="352" t="s">
        <v>3769</v>
      </c>
      <c r="AN377" s="352">
        <v>5411</v>
      </c>
      <c r="AT377" s="352">
        <v>0</v>
      </c>
      <c r="AU377" s="352">
        <v>0.68407019999999996</v>
      </c>
      <c r="AX377" s="352" t="s">
        <v>3770</v>
      </c>
    </row>
    <row r="378" spans="1:50">
      <c r="A378" s="352" t="s">
        <v>2537</v>
      </c>
      <c r="B378" s="352" t="s">
        <v>3684</v>
      </c>
      <c r="C378" s="352">
        <v>89</v>
      </c>
      <c r="D378" s="352" t="s">
        <v>220</v>
      </c>
      <c r="E378" s="352" t="s">
        <v>21</v>
      </c>
      <c r="F378" s="352">
        <v>8.4000000000000005E-2</v>
      </c>
      <c r="H378" s="352">
        <v>11101</v>
      </c>
      <c r="I378" s="352">
        <v>0</v>
      </c>
      <c r="O378" s="352">
        <v>203.41800000000001</v>
      </c>
      <c r="P378" s="352">
        <v>201.9</v>
      </c>
      <c r="S378" s="352" t="s">
        <v>619</v>
      </c>
      <c r="T378" s="352">
        <v>0</v>
      </c>
      <c r="U378" s="352" t="s">
        <v>620</v>
      </c>
      <c r="V378" s="352" t="s">
        <v>3768</v>
      </c>
      <c r="X378" s="352" t="s">
        <v>3768</v>
      </c>
      <c r="Y378" s="352">
        <v>2</v>
      </c>
      <c r="Z378" s="352">
        <v>53.5</v>
      </c>
      <c r="AA378" s="352">
        <v>78.599999999999994</v>
      </c>
      <c r="AB378" s="352">
        <v>25.2</v>
      </c>
      <c r="AC378" s="352">
        <v>1.5189999999999999</v>
      </c>
      <c r="AG378" s="352">
        <v>7587</v>
      </c>
      <c r="AK378" s="352" t="s">
        <v>853</v>
      </c>
      <c r="AL378" s="352" t="s">
        <v>656</v>
      </c>
      <c r="AM378" s="352" t="s">
        <v>3771</v>
      </c>
      <c r="AN378" s="352">
        <v>5263</v>
      </c>
      <c r="AT378" s="352">
        <v>1</v>
      </c>
      <c r="AU378" s="352">
        <v>0.68379719999999999</v>
      </c>
      <c r="AX378" s="352" t="s">
        <v>3770</v>
      </c>
    </row>
    <row r="379" spans="1:50">
      <c r="A379" s="352" t="s">
        <v>2541</v>
      </c>
      <c r="B379" s="352" t="s">
        <v>3684</v>
      </c>
      <c r="C379" s="352">
        <v>89</v>
      </c>
      <c r="D379" s="352" t="s">
        <v>220</v>
      </c>
      <c r="E379" s="352" t="s">
        <v>21</v>
      </c>
      <c r="F379" s="352">
        <v>8.4000000000000005E-2</v>
      </c>
      <c r="J379" s="352">
        <v>6744</v>
      </c>
      <c r="K379" s="352">
        <v>-10.417999999999999</v>
      </c>
      <c r="O379" s="352">
        <v>192.12</v>
      </c>
      <c r="Q379" s="352">
        <v>189.11600000000001</v>
      </c>
      <c r="S379" s="352" t="s">
        <v>635</v>
      </c>
      <c r="T379" s="352">
        <v>89</v>
      </c>
      <c r="U379" s="352" t="s">
        <v>620</v>
      </c>
      <c r="V379" s="352" t="s">
        <v>3768</v>
      </c>
      <c r="X379" s="352" t="s">
        <v>3768</v>
      </c>
      <c r="Y379" s="352">
        <v>3</v>
      </c>
      <c r="Z379" s="352">
        <v>437.8</v>
      </c>
      <c r="AA379" s="352">
        <v>473.6</v>
      </c>
      <c r="AB379" s="352">
        <v>35.9</v>
      </c>
      <c r="AD379" s="352">
        <v>2.2170000000000001</v>
      </c>
      <c r="AE379" s="352">
        <v>0.78800000000000003</v>
      </c>
      <c r="AH379" s="352">
        <v>7899</v>
      </c>
      <c r="AI379" s="352">
        <v>9362</v>
      </c>
      <c r="AO379" s="352" t="s">
        <v>755</v>
      </c>
      <c r="AP379" s="352" t="s">
        <v>639</v>
      </c>
      <c r="AQ379" s="352" t="s">
        <v>1942</v>
      </c>
      <c r="AT379" s="352">
        <v>0</v>
      </c>
      <c r="AV379" s="352">
        <v>1.1720451000000001</v>
      </c>
      <c r="AX379" s="352" t="s">
        <v>3770</v>
      </c>
    </row>
    <row r="380" spans="1:50">
      <c r="A380" s="352" t="s">
        <v>2542</v>
      </c>
      <c r="B380" s="352" t="s">
        <v>3684</v>
      </c>
      <c r="C380" s="352">
        <v>89</v>
      </c>
      <c r="D380" s="352" t="s">
        <v>220</v>
      </c>
      <c r="E380" s="352" t="s">
        <v>21</v>
      </c>
      <c r="F380" s="352">
        <v>8.4000000000000005E-2</v>
      </c>
      <c r="J380" s="352">
        <v>6734</v>
      </c>
      <c r="K380" s="352">
        <v>-11.5</v>
      </c>
      <c r="O380" s="352">
        <v>192.32499999999999</v>
      </c>
      <c r="Q380" s="352">
        <v>189.321</v>
      </c>
      <c r="S380" s="352" t="s">
        <v>635</v>
      </c>
      <c r="T380" s="352">
        <v>89</v>
      </c>
      <c r="U380" s="352" t="s">
        <v>620</v>
      </c>
      <c r="V380" s="352" t="s">
        <v>3768</v>
      </c>
      <c r="X380" s="352" t="s">
        <v>3768</v>
      </c>
      <c r="Y380" s="352">
        <v>4</v>
      </c>
      <c r="Z380" s="352">
        <v>488.1</v>
      </c>
      <c r="AA380" s="352">
        <v>523.29999999999995</v>
      </c>
      <c r="AB380" s="352">
        <v>35.200000000000003</v>
      </c>
      <c r="AD380" s="352">
        <v>2.2170000000000001</v>
      </c>
      <c r="AE380" s="352">
        <v>0.78800000000000003</v>
      </c>
      <c r="AH380" s="352">
        <v>7882</v>
      </c>
      <c r="AI380" s="352">
        <v>9340</v>
      </c>
      <c r="AO380" s="352" t="s">
        <v>691</v>
      </c>
      <c r="AP380" s="352" t="s">
        <v>695</v>
      </c>
      <c r="AQ380" s="352" t="s">
        <v>1412</v>
      </c>
      <c r="AT380" s="352">
        <v>1</v>
      </c>
      <c r="AV380" s="352">
        <v>1.1707985999999999</v>
      </c>
      <c r="AX380" s="352" t="s">
        <v>3770</v>
      </c>
    </row>
    <row r="381" spans="1:50">
      <c r="A381" s="352" t="s">
        <v>2544</v>
      </c>
      <c r="B381" s="352" t="s">
        <v>3684</v>
      </c>
      <c r="C381" s="352">
        <v>90</v>
      </c>
      <c r="D381" s="352" t="s">
        <v>220</v>
      </c>
      <c r="E381" s="352" t="s">
        <v>21</v>
      </c>
      <c r="F381" s="352">
        <v>8.4000000000000005E-2</v>
      </c>
      <c r="L381" s="352">
        <v>24255</v>
      </c>
      <c r="M381" s="352">
        <v>9.6</v>
      </c>
      <c r="O381" s="352">
        <v>140.96100000000001</v>
      </c>
      <c r="R381" s="352">
        <v>134.22800000000001</v>
      </c>
      <c r="S381" s="352" t="s">
        <v>645</v>
      </c>
      <c r="T381" s="352">
        <v>0</v>
      </c>
      <c r="U381" s="352" t="s">
        <v>646</v>
      </c>
      <c r="V381" s="352" t="s">
        <v>3443</v>
      </c>
      <c r="X381" s="352" t="s">
        <v>3444</v>
      </c>
      <c r="Y381" s="352">
        <v>1</v>
      </c>
      <c r="Z381" s="352">
        <v>29.7</v>
      </c>
      <c r="AA381" s="352">
        <v>93.4</v>
      </c>
      <c r="AB381" s="352">
        <v>63.7</v>
      </c>
      <c r="AF381" s="352">
        <v>6.7329999999999997</v>
      </c>
      <c r="AJ381" s="352">
        <v>4838</v>
      </c>
      <c r="AR381" s="352" t="s">
        <v>1132</v>
      </c>
      <c r="AS381" s="352" t="s">
        <v>3772</v>
      </c>
      <c r="AT381" s="352">
        <v>1</v>
      </c>
      <c r="AW381" s="352">
        <v>5.0159814999999996</v>
      </c>
      <c r="AX381" s="352" t="s">
        <v>3773</v>
      </c>
    </row>
    <row r="382" spans="1:50">
      <c r="A382" s="352" t="s">
        <v>2545</v>
      </c>
      <c r="B382" s="352" t="s">
        <v>3684</v>
      </c>
      <c r="C382" s="352">
        <v>90</v>
      </c>
      <c r="D382" s="352" t="s">
        <v>220</v>
      </c>
      <c r="E382" s="352" t="s">
        <v>21</v>
      </c>
      <c r="F382" s="352">
        <v>8.4000000000000005E-2</v>
      </c>
      <c r="G382" s="352" t="s">
        <v>764</v>
      </c>
      <c r="L382" s="352">
        <v>5222</v>
      </c>
      <c r="M382" s="352">
        <v>20.832000000000001</v>
      </c>
      <c r="O382" s="352">
        <v>9.34</v>
      </c>
      <c r="R382" s="352">
        <v>8.8889999999999993</v>
      </c>
      <c r="S382" s="352" t="s">
        <v>645</v>
      </c>
      <c r="T382" s="352">
        <v>0</v>
      </c>
      <c r="U382" s="352" t="s">
        <v>646</v>
      </c>
      <c r="V382" s="352" t="s">
        <v>3443</v>
      </c>
      <c r="X382" s="352" t="s">
        <v>3444</v>
      </c>
      <c r="Y382" s="352">
        <v>2</v>
      </c>
      <c r="Z382" s="352">
        <v>231.4</v>
      </c>
      <c r="AA382" s="352">
        <v>266.5</v>
      </c>
      <c r="AB382" s="352">
        <v>35.1</v>
      </c>
      <c r="AF382" s="352">
        <v>0.45</v>
      </c>
      <c r="AJ382" s="352">
        <v>1036</v>
      </c>
      <c r="AR382" s="352" t="s">
        <v>1195</v>
      </c>
      <c r="AS382" s="352" t="s">
        <v>3774</v>
      </c>
      <c r="AT382" s="352">
        <v>0</v>
      </c>
      <c r="AW382" s="352">
        <v>5.0671793999999997</v>
      </c>
      <c r="AX382" s="352" t="s">
        <v>3773</v>
      </c>
    </row>
    <row r="383" spans="1:50">
      <c r="A383" s="352" t="s">
        <v>2546</v>
      </c>
      <c r="B383" s="352" t="s">
        <v>3684</v>
      </c>
      <c r="C383" s="352">
        <v>90</v>
      </c>
      <c r="D383" s="352" t="s">
        <v>220</v>
      </c>
      <c r="E383" s="352" t="s">
        <v>21</v>
      </c>
      <c r="F383" s="352">
        <v>8.4000000000000005E-2</v>
      </c>
      <c r="L383" s="352">
        <v>24124</v>
      </c>
      <c r="M383" s="352">
        <v>9.9670000000000005</v>
      </c>
      <c r="O383" s="352">
        <v>138.03100000000001</v>
      </c>
      <c r="R383" s="352">
        <v>131.43600000000001</v>
      </c>
      <c r="S383" s="352" t="s">
        <v>645</v>
      </c>
      <c r="T383" s="352">
        <v>0</v>
      </c>
      <c r="U383" s="352" t="s">
        <v>646</v>
      </c>
      <c r="V383" s="352" t="s">
        <v>3443</v>
      </c>
      <c r="X383" s="352" t="s">
        <v>3444</v>
      </c>
      <c r="Y383" s="352">
        <v>3</v>
      </c>
      <c r="Z383" s="352">
        <v>413</v>
      </c>
      <c r="AA383" s="352">
        <v>474</v>
      </c>
      <c r="AB383" s="352">
        <v>61</v>
      </c>
      <c r="AF383" s="352">
        <v>6.5949999999999998</v>
      </c>
      <c r="AJ383" s="352">
        <v>4811</v>
      </c>
      <c r="AR383" s="352" t="s">
        <v>1391</v>
      </c>
      <c r="AS383" s="352" t="s">
        <v>3775</v>
      </c>
      <c r="AT383" s="352">
        <v>0</v>
      </c>
      <c r="AW383" s="352">
        <v>5.0176521000000003</v>
      </c>
      <c r="AX383" s="352" t="s">
        <v>3773</v>
      </c>
    </row>
    <row r="384" spans="1:50">
      <c r="A384" s="352" t="s">
        <v>2547</v>
      </c>
      <c r="B384" s="352" t="s">
        <v>3684</v>
      </c>
      <c r="C384" s="352">
        <v>91</v>
      </c>
      <c r="D384" s="352" t="s">
        <v>221</v>
      </c>
      <c r="E384" s="352" t="s">
        <v>21</v>
      </c>
      <c r="F384" s="352">
        <v>7.5999999999999998E-2</v>
      </c>
      <c r="H384" s="352">
        <v>11050</v>
      </c>
      <c r="I384" s="352">
        <v>0.434</v>
      </c>
      <c r="O384" s="352">
        <v>202.09399999999999</v>
      </c>
      <c r="P384" s="352">
        <v>200.584</v>
      </c>
      <c r="S384" s="352" t="s">
        <v>619</v>
      </c>
      <c r="T384" s="352">
        <v>0</v>
      </c>
      <c r="U384" s="352" t="s">
        <v>620</v>
      </c>
      <c r="V384" s="352" t="s">
        <v>3435</v>
      </c>
      <c r="X384" s="352" t="s">
        <v>3435</v>
      </c>
      <c r="Y384" s="352">
        <v>1</v>
      </c>
      <c r="Z384" s="352">
        <v>13.2</v>
      </c>
      <c r="AA384" s="352">
        <v>39</v>
      </c>
      <c r="AB384" s="352">
        <v>25.8</v>
      </c>
      <c r="AC384" s="352">
        <v>1.51</v>
      </c>
      <c r="AG384" s="352">
        <v>7557</v>
      </c>
      <c r="AK384" s="352" t="s">
        <v>3183</v>
      </c>
      <c r="AL384" s="352" t="s">
        <v>1299</v>
      </c>
      <c r="AM384" s="352" t="s">
        <v>3738</v>
      </c>
      <c r="AN384" s="352">
        <v>5400</v>
      </c>
      <c r="AT384" s="352">
        <v>0</v>
      </c>
      <c r="AU384" s="352">
        <v>0.68420309999999995</v>
      </c>
      <c r="AX384" s="352" t="s">
        <v>3776</v>
      </c>
    </row>
    <row r="385" spans="1:50">
      <c r="A385" s="352" t="s">
        <v>2550</v>
      </c>
      <c r="B385" s="352" t="s">
        <v>3684</v>
      </c>
      <c r="C385" s="352">
        <v>91</v>
      </c>
      <c r="D385" s="352" t="s">
        <v>221</v>
      </c>
      <c r="E385" s="352" t="s">
        <v>21</v>
      </c>
      <c r="F385" s="352">
        <v>7.5999999999999998E-2</v>
      </c>
      <c r="H385" s="352">
        <v>11070</v>
      </c>
      <c r="I385" s="352">
        <v>0</v>
      </c>
      <c r="O385" s="352">
        <v>203.048</v>
      </c>
      <c r="P385" s="352">
        <v>201.53200000000001</v>
      </c>
      <c r="S385" s="352" t="s">
        <v>619</v>
      </c>
      <c r="T385" s="352">
        <v>0</v>
      </c>
      <c r="U385" s="352" t="s">
        <v>620</v>
      </c>
      <c r="V385" s="352" t="s">
        <v>3435</v>
      </c>
      <c r="X385" s="352" t="s">
        <v>3435</v>
      </c>
      <c r="Y385" s="352">
        <v>2</v>
      </c>
      <c r="Z385" s="352">
        <v>53.5</v>
      </c>
      <c r="AA385" s="352">
        <v>78.599999999999994</v>
      </c>
      <c r="AB385" s="352">
        <v>25.2</v>
      </c>
      <c r="AC385" s="352">
        <v>1.516</v>
      </c>
      <c r="AG385" s="352">
        <v>7569</v>
      </c>
      <c r="AK385" s="352" t="s">
        <v>2103</v>
      </c>
      <c r="AL385" s="352" t="s">
        <v>862</v>
      </c>
      <c r="AM385" s="352" t="s">
        <v>3777</v>
      </c>
      <c r="AN385" s="352">
        <v>5258</v>
      </c>
      <c r="AT385" s="352">
        <v>1</v>
      </c>
      <c r="AU385" s="352">
        <v>0.68390649999999997</v>
      </c>
      <c r="AX385" s="352" t="s">
        <v>3776</v>
      </c>
    </row>
    <row r="386" spans="1:50">
      <c r="A386" s="352" t="s">
        <v>2552</v>
      </c>
      <c r="B386" s="352" t="s">
        <v>3684</v>
      </c>
      <c r="C386" s="352">
        <v>91</v>
      </c>
      <c r="D386" s="352" t="s">
        <v>221</v>
      </c>
      <c r="E386" s="352" t="s">
        <v>21</v>
      </c>
      <c r="F386" s="352">
        <v>7.5999999999999998E-2</v>
      </c>
      <c r="J386" s="352">
        <v>6741</v>
      </c>
      <c r="K386" s="352">
        <v>-10.401</v>
      </c>
      <c r="O386" s="352">
        <v>192.006</v>
      </c>
      <c r="Q386" s="352">
        <v>189.00299999999999</v>
      </c>
      <c r="S386" s="352" t="s">
        <v>635</v>
      </c>
      <c r="T386" s="352">
        <v>89</v>
      </c>
      <c r="U386" s="352" t="s">
        <v>620</v>
      </c>
      <c r="V386" s="352" t="s">
        <v>3435</v>
      </c>
      <c r="X386" s="352" t="s">
        <v>3435</v>
      </c>
      <c r="Y386" s="352">
        <v>3</v>
      </c>
      <c r="Z386" s="352">
        <v>438.4</v>
      </c>
      <c r="AA386" s="352">
        <v>473.6</v>
      </c>
      <c r="AB386" s="352">
        <v>35.200000000000003</v>
      </c>
      <c r="AD386" s="352">
        <v>2.2149999999999999</v>
      </c>
      <c r="AE386" s="352">
        <v>0.78800000000000003</v>
      </c>
      <c r="AH386" s="352">
        <v>7895</v>
      </c>
      <c r="AI386" s="352">
        <v>9357</v>
      </c>
      <c r="AO386" s="352" t="s">
        <v>780</v>
      </c>
      <c r="AP386" s="352" t="s">
        <v>894</v>
      </c>
      <c r="AQ386" s="352" t="s">
        <v>3778</v>
      </c>
      <c r="AT386" s="352">
        <v>0</v>
      </c>
      <c r="AV386" s="352">
        <v>1.1721113000000001</v>
      </c>
      <c r="AX386" s="352" t="s">
        <v>3776</v>
      </c>
    </row>
    <row r="387" spans="1:50">
      <c r="A387" s="352" t="s">
        <v>2553</v>
      </c>
      <c r="B387" s="352" t="s">
        <v>3684</v>
      </c>
      <c r="C387" s="352">
        <v>91</v>
      </c>
      <c r="D387" s="352" t="s">
        <v>221</v>
      </c>
      <c r="E387" s="352" t="s">
        <v>21</v>
      </c>
      <c r="F387" s="352">
        <v>7.5999999999999998E-2</v>
      </c>
      <c r="J387" s="352">
        <v>6729</v>
      </c>
      <c r="K387" s="352">
        <v>-11.5</v>
      </c>
      <c r="O387" s="352">
        <v>192.47300000000001</v>
      </c>
      <c r="Q387" s="352">
        <v>189.46600000000001</v>
      </c>
      <c r="S387" s="352" t="s">
        <v>635</v>
      </c>
      <c r="T387" s="352">
        <v>89</v>
      </c>
      <c r="U387" s="352" t="s">
        <v>620</v>
      </c>
      <c r="V387" s="352" t="s">
        <v>3435</v>
      </c>
      <c r="X387" s="352" t="s">
        <v>3435</v>
      </c>
      <c r="Y387" s="352">
        <v>4</v>
      </c>
      <c r="Z387" s="352">
        <v>488.1</v>
      </c>
      <c r="AA387" s="352">
        <v>523.29999999999995</v>
      </c>
      <c r="AB387" s="352">
        <v>35.200000000000003</v>
      </c>
      <c r="AD387" s="352">
        <v>2.218</v>
      </c>
      <c r="AE387" s="352">
        <v>0.78900000000000003</v>
      </c>
      <c r="AH387" s="352">
        <v>7877</v>
      </c>
      <c r="AI387" s="352">
        <v>9339</v>
      </c>
      <c r="AO387" s="352" t="s">
        <v>694</v>
      </c>
      <c r="AP387" s="352" t="s">
        <v>637</v>
      </c>
      <c r="AQ387" s="352" t="s">
        <v>1286</v>
      </c>
      <c r="AT387" s="352">
        <v>1</v>
      </c>
      <c r="AV387" s="352">
        <v>1.1708463</v>
      </c>
      <c r="AX387" s="352" t="s">
        <v>3776</v>
      </c>
    </row>
    <row r="388" spans="1:50">
      <c r="A388" s="352" t="s">
        <v>2557</v>
      </c>
      <c r="B388" s="352" t="s">
        <v>3684</v>
      </c>
      <c r="C388" s="352">
        <v>92</v>
      </c>
      <c r="D388" s="352" t="s">
        <v>221</v>
      </c>
      <c r="E388" s="352" t="s">
        <v>21</v>
      </c>
      <c r="F388" s="352">
        <v>7.5999999999999998E-2</v>
      </c>
      <c r="L388" s="352">
        <v>24219</v>
      </c>
      <c r="M388" s="352">
        <v>9.6</v>
      </c>
      <c r="O388" s="352">
        <v>140.69399999999999</v>
      </c>
      <c r="R388" s="352">
        <v>133.97200000000001</v>
      </c>
      <c r="S388" s="352" t="s">
        <v>645</v>
      </c>
      <c r="T388" s="352">
        <v>0</v>
      </c>
      <c r="U388" s="352" t="s">
        <v>646</v>
      </c>
      <c r="V388" s="352" t="s">
        <v>3443</v>
      </c>
      <c r="X388" s="352" t="s">
        <v>3444</v>
      </c>
      <c r="Y388" s="352">
        <v>1</v>
      </c>
      <c r="Z388" s="352">
        <v>29.7</v>
      </c>
      <c r="AA388" s="352">
        <v>93.6</v>
      </c>
      <c r="AB388" s="352">
        <v>64</v>
      </c>
      <c r="AF388" s="352">
        <v>6.7210000000000001</v>
      </c>
      <c r="AJ388" s="352">
        <v>4831</v>
      </c>
      <c r="AR388" s="352" t="s">
        <v>2189</v>
      </c>
      <c r="AS388" s="352" t="s">
        <v>3779</v>
      </c>
      <c r="AT388" s="352">
        <v>1</v>
      </c>
      <c r="AW388" s="352">
        <v>5.0169962000000003</v>
      </c>
      <c r="AX388" s="352" t="s">
        <v>3780</v>
      </c>
    </row>
    <row r="389" spans="1:50">
      <c r="A389" s="352" t="s">
        <v>2559</v>
      </c>
      <c r="B389" s="352" t="s">
        <v>3684</v>
      </c>
      <c r="C389" s="352">
        <v>92</v>
      </c>
      <c r="D389" s="352" t="s">
        <v>221</v>
      </c>
      <c r="E389" s="352" t="s">
        <v>21</v>
      </c>
      <c r="F389" s="352">
        <v>7.5999999999999998E-2</v>
      </c>
      <c r="G389" s="352" t="s">
        <v>764</v>
      </c>
      <c r="L389" s="352">
        <v>5799</v>
      </c>
      <c r="M389" s="352">
        <v>20.744</v>
      </c>
      <c r="O389" s="352">
        <v>9.0069999999999997</v>
      </c>
      <c r="R389" s="352">
        <v>8.5719999999999992</v>
      </c>
      <c r="S389" s="352" t="s">
        <v>645</v>
      </c>
      <c r="T389" s="352">
        <v>0</v>
      </c>
      <c r="U389" s="352" t="s">
        <v>646</v>
      </c>
      <c r="V389" s="352" t="s">
        <v>3443</v>
      </c>
      <c r="X389" s="352" t="s">
        <v>3444</v>
      </c>
      <c r="Y389" s="352">
        <v>2</v>
      </c>
      <c r="Z389" s="352">
        <v>229.1</v>
      </c>
      <c r="AA389" s="352">
        <v>261.7</v>
      </c>
      <c r="AB389" s="352">
        <v>32.6</v>
      </c>
      <c r="AF389" s="352">
        <v>0.434</v>
      </c>
      <c r="AJ389" s="352">
        <v>1150</v>
      </c>
      <c r="AR389" s="352" t="s">
        <v>2516</v>
      </c>
      <c r="AS389" s="352" t="s">
        <v>3781</v>
      </c>
      <c r="AT389" s="352">
        <v>0</v>
      </c>
      <c r="AW389" s="352">
        <v>5.0678017000000004</v>
      </c>
      <c r="AX389" s="352" t="s">
        <v>3780</v>
      </c>
    </row>
    <row r="390" spans="1:50">
      <c r="A390" s="352" t="s">
        <v>2561</v>
      </c>
      <c r="B390" s="352" t="s">
        <v>3684</v>
      </c>
      <c r="C390" s="352">
        <v>92</v>
      </c>
      <c r="D390" s="352" t="s">
        <v>221</v>
      </c>
      <c r="E390" s="352" t="s">
        <v>21</v>
      </c>
      <c r="F390" s="352">
        <v>7.5999999999999998E-2</v>
      </c>
      <c r="L390" s="352">
        <v>24023</v>
      </c>
      <c r="M390" s="352">
        <v>10.000999999999999</v>
      </c>
      <c r="O390" s="352">
        <v>137.41900000000001</v>
      </c>
      <c r="R390" s="352">
        <v>130.852</v>
      </c>
      <c r="S390" s="352" t="s">
        <v>645</v>
      </c>
      <c r="T390" s="352">
        <v>0</v>
      </c>
      <c r="U390" s="352" t="s">
        <v>646</v>
      </c>
      <c r="V390" s="352" t="s">
        <v>3443</v>
      </c>
      <c r="X390" s="352" t="s">
        <v>3444</v>
      </c>
      <c r="Y390" s="352">
        <v>3</v>
      </c>
      <c r="Z390" s="352">
        <v>413</v>
      </c>
      <c r="AA390" s="352">
        <v>474</v>
      </c>
      <c r="AB390" s="352">
        <v>61</v>
      </c>
      <c r="AF390" s="352">
        <v>6.5670000000000002</v>
      </c>
      <c r="AJ390" s="352">
        <v>4790</v>
      </c>
      <c r="AR390" s="352" t="s">
        <v>1391</v>
      </c>
      <c r="AS390" s="352" t="s">
        <v>3782</v>
      </c>
      <c r="AT390" s="352">
        <v>0</v>
      </c>
      <c r="AW390" s="352">
        <v>5.0188243000000003</v>
      </c>
      <c r="AX390" s="352" t="s">
        <v>3780</v>
      </c>
    </row>
    <row r="391" spans="1:50">
      <c r="A391" s="352" t="s">
        <v>2562</v>
      </c>
      <c r="B391" s="352" t="s">
        <v>3684</v>
      </c>
      <c r="C391" s="352">
        <v>93</v>
      </c>
      <c r="D391" s="352" t="s">
        <v>225</v>
      </c>
      <c r="E391" s="352" t="s">
        <v>23</v>
      </c>
      <c r="F391" s="352">
        <v>8.5999999999999993E-2</v>
      </c>
      <c r="H391" s="352">
        <v>11089</v>
      </c>
      <c r="I391" s="352">
        <v>0.42799999999999999</v>
      </c>
      <c r="O391" s="352">
        <v>202.62</v>
      </c>
      <c r="P391" s="352">
        <v>201.10599999999999</v>
      </c>
      <c r="S391" s="352" t="s">
        <v>619</v>
      </c>
      <c r="T391" s="352">
        <v>0</v>
      </c>
      <c r="U391" s="352" t="s">
        <v>620</v>
      </c>
      <c r="V391" s="352" t="s">
        <v>3768</v>
      </c>
      <c r="X391" s="352" t="s">
        <v>3768</v>
      </c>
      <c r="Y391" s="352">
        <v>1</v>
      </c>
      <c r="Z391" s="352">
        <v>13.2</v>
      </c>
      <c r="AA391" s="352">
        <v>39</v>
      </c>
      <c r="AB391" s="352">
        <v>25.8</v>
      </c>
      <c r="AC391" s="352">
        <v>1.5129999999999999</v>
      </c>
      <c r="AG391" s="352">
        <v>7584</v>
      </c>
      <c r="AK391" s="352" t="s">
        <v>1279</v>
      </c>
      <c r="AL391" s="352" t="s">
        <v>623</v>
      </c>
      <c r="AM391" s="352" t="s">
        <v>3783</v>
      </c>
      <c r="AN391" s="352">
        <v>5425</v>
      </c>
      <c r="AT391" s="352">
        <v>0</v>
      </c>
      <c r="AU391" s="352">
        <v>0.68411909999999998</v>
      </c>
      <c r="AX391" s="352" t="s">
        <v>3784</v>
      </c>
    </row>
    <row r="392" spans="1:50">
      <c r="A392" s="352" t="s">
        <v>2566</v>
      </c>
      <c r="B392" s="352" t="s">
        <v>3684</v>
      </c>
      <c r="C392" s="352">
        <v>93</v>
      </c>
      <c r="D392" s="352" t="s">
        <v>225</v>
      </c>
      <c r="E392" s="352" t="s">
        <v>23</v>
      </c>
      <c r="F392" s="352">
        <v>8.5999999999999993E-2</v>
      </c>
      <c r="H392" s="352">
        <v>11099</v>
      </c>
      <c r="I392" s="352">
        <v>0</v>
      </c>
      <c r="O392" s="352">
        <v>203.678</v>
      </c>
      <c r="P392" s="352">
        <v>202.15700000000001</v>
      </c>
      <c r="S392" s="352" t="s">
        <v>619</v>
      </c>
      <c r="T392" s="352">
        <v>0</v>
      </c>
      <c r="U392" s="352" t="s">
        <v>620</v>
      </c>
      <c r="V392" s="352" t="s">
        <v>3768</v>
      </c>
      <c r="X392" s="352" t="s">
        <v>3768</v>
      </c>
      <c r="Y392" s="352">
        <v>2</v>
      </c>
      <c r="Z392" s="352">
        <v>53.5</v>
      </c>
      <c r="AA392" s="352">
        <v>78.599999999999994</v>
      </c>
      <c r="AB392" s="352">
        <v>25.2</v>
      </c>
      <c r="AC392" s="352">
        <v>1.5209999999999999</v>
      </c>
      <c r="AG392" s="352">
        <v>7587</v>
      </c>
      <c r="AK392" s="352" t="s">
        <v>835</v>
      </c>
      <c r="AL392" s="352" t="s">
        <v>682</v>
      </c>
      <c r="AM392" s="352" t="s">
        <v>3785</v>
      </c>
      <c r="AN392" s="352">
        <v>5272</v>
      </c>
      <c r="AT392" s="352">
        <v>1</v>
      </c>
      <c r="AU392" s="352">
        <v>0.68382670000000001</v>
      </c>
      <c r="AX392" s="352" t="s">
        <v>3784</v>
      </c>
    </row>
    <row r="393" spans="1:50">
      <c r="A393" s="352" t="s">
        <v>2567</v>
      </c>
      <c r="B393" s="352" t="s">
        <v>3684</v>
      </c>
      <c r="C393" s="352">
        <v>93</v>
      </c>
      <c r="D393" s="352" t="s">
        <v>225</v>
      </c>
      <c r="E393" s="352" t="s">
        <v>23</v>
      </c>
      <c r="F393" s="352">
        <v>8.5999999999999993E-2</v>
      </c>
      <c r="J393" s="352">
        <v>6745</v>
      </c>
      <c r="K393" s="352">
        <v>-10.42</v>
      </c>
      <c r="O393" s="352">
        <v>191.99799999999999</v>
      </c>
      <c r="Q393" s="352">
        <v>188.995</v>
      </c>
      <c r="S393" s="352" t="s">
        <v>635</v>
      </c>
      <c r="T393" s="352">
        <v>89</v>
      </c>
      <c r="U393" s="352" t="s">
        <v>620</v>
      </c>
      <c r="V393" s="352" t="s">
        <v>3768</v>
      </c>
      <c r="X393" s="352" t="s">
        <v>3768</v>
      </c>
      <c r="Y393" s="352">
        <v>3</v>
      </c>
      <c r="Z393" s="352">
        <v>437.8</v>
      </c>
      <c r="AA393" s="352">
        <v>473.6</v>
      </c>
      <c r="AB393" s="352">
        <v>35.9</v>
      </c>
      <c r="AD393" s="352">
        <v>2.2149999999999999</v>
      </c>
      <c r="AE393" s="352">
        <v>0.78800000000000003</v>
      </c>
      <c r="AH393" s="352">
        <v>7900</v>
      </c>
      <c r="AI393" s="352">
        <v>9364</v>
      </c>
      <c r="AO393" s="352" t="s">
        <v>780</v>
      </c>
      <c r="AP393" s="352" t="s">
        <v>736</v>
      </c>
      <c r="AQ393" s="352" t="s">
        <v>3310</v>
      </c>
      <c r="AT393" s="352">
        <v>0</v>
      </c>
      <c r="AV393" s="352">
        <v>1.1721474000000001</v>
      </c>
      <c r="AX393" s="352" t="s">
        <v>3784</v>
      </c>
    </row>
    <row r="394" spans="1:50">
      <c r="A394" s="352" t="s">
        <v>2569</v>
      </c>
      <c r="B394" s="352" t="s">
        <v>3684</v>
      </c>
      <c r="C394" s="352">
        <v>93</v>
      </c>
      <c r="D394" s="352" t="s">
        <v>225</v>
      </c>
      <c r="E394" s="352" t="s">
        <v>23</v>
      </c>
      <c r="F394" s="352">
        <v>8.5999999999999993E-2</v>
      </c>
      <c r="J394" s="352">
        <v>6740</v>
      </c>
      <c r="K394" s="352">
        <v>-11.5</v>
      </c>
      <c r="O394" s="352">
        <v>192.55199999999999</v>
      </c>
      <c r="Q394" s="352">
        <v>189.54300000000001</v>
      </c>
      <c r="S394" s="352" t="s">
        <v>635</v>
      </c>
      <c r="T394" s="352">
        <v>89</v>
      </c>
      <c r="U394" s="352" t="s">
        <v>620</v>
      </c>
      <c r="V394" s="352" t="s">
        <v>3768</v>
      </c>
      <c r="X394" s="352" t="s">
        <v>3768</v>
      </c>
      <c r="Y394" s="352">
        <v>4</v>
      </c>
      <c r="Z394" s="352">
        <v>488.1</v>
      </c>
      <c r="AA394" s="352">
        <v>523.29999999999995</v>
      </c>
      <c r="AB394" s="352">
        <v>35.200000000000003</v>
      </c>
      <c r="AD394" s="352">
        <v>2.2189999999999999</v>
      </c>
      <c r="AE394" s="352">
        <v>0.78900000000000003</v>
      </c>
      <c r="AH394" s="352">
        <v>7890</v>
      </c>
      <c r="AI394" s="352">
        <v>9349</v>
      </c>
      <c r="AO394" s="352" t="s">
        <v>694</v>
      </c>
      <c r="AP394" s="352" t="s">
        <v>637</v>
      </c>
      <c r="AQ394" s="352" t="s">
        <v>1991</v>
      </c>
      <c r="AT394" s="352">
        <v>1</v>
      </c>
      <c r="AV394" s="352">
        <v>1.1709029</v>
      </c>
      <c r="AX394" s="352" t="s">
        <v>3784</v>
      </c>
    </row>
    <row r="395" spans="1:50">
      <c r="A395" s="352" t="s">
        <v>2573</v>
      </c>
      <c r="B395" s="352" t="s">
        <v>3684</v>
      </c>
      <c r="C395" s="352">
        <v>94</v>
      </c>
      <c r="D395" s="352" t="s">
        <v>225</v>
      </c>
      <c r="E395" s="352" t="s">
        <v>23</v>
      </c>
      <c r="F395" s="352">
        <v>8.5999999999999993E-2</v>
      </c>
      <c r="L395" s="352">
        <v>24091</v>
      </c>
      <c r="M395" s="352">
        <v>9.6</v>
      </c>
      <c r="O395" s="352">
        <v>140.48500000000001</v>
      </c>
      <c r="R395" s="352">
        <v>133.773</v>
      </c>
      <c r="S395" s="352" t="s">
        <v>645</v>
      </c>
      <c r="T395" s="352">
        <v>0</v>
      </c>
      <c r="U395" s="352" t="s">
        <v>646</v>
      </c>
      <c r="V395" s="352" t="s">
        <v>3443</v>
      </c>
      <c r="X395" s="352" t="s">
        <v>3444</v>
      </c>
      <c r="Y395" s="352">
        <v>1</v>
      </c>
      <c r="Z395" s="352">
        <v>29.7</v>
      </c>
      <c r="AA395" s="352">
        <v>93.6</v>
      </c>
      <c r="AB395" s="352">
        <v>64</v>
      </c>
      <c r="AF395" s="352">
        <v>6.7110000000000003</v>
      </c>
      <c r="AJ395" s="352">
        <v>4805</v>
      </c>
      <c r="AR395" s="352" t="s">
        <v>977</v>
      </c>
      <c r="AS395" s="352" t="s">
        <v>3786</v>
      </c>
      <c r="AT395" s="352">
        <v>1</v>
      </c>
      <c r="AW395" s="352">
        <v>5.0170149000000004</v>
      </c>
      <c r="AX395" s="352" t="s">
        <v>3787</v>
      </c>
    </row>
    <row r="396" spans="1:50">
      <c r="A396" s="352" t="s">
        <v>2574</v>
      </c>
      <c r="B396" s="352" t="s">
        <v>3684</v>
      </c>
      <c r="C396" s="352">
        <v>94</v>
      </c>
      <c r="D396" s="352" t="s">
        <v>225</v>
      </c>
      <c r="E396" s="352" t="s">
        <v>23</v>
      </c>
      <c r="F396" s="352">
        <v>8.5999999999999993E-2</v>
      </c>
      <c r="G396" s="352" t="s">
        <v>764</v>
      </c>
      <c r="L396" s="352">
        <v>6350</v>
      </c>
      <c r="M396" s="352">
        <v>10.917999999999999</v>
      </c>
      <c r="O396" s="352">
        <v>10.170999999999999</v>
      </c>
      <c r="R396" s="352">
        <v>9.6839999999999993</v>
      </c>
      <c r="S396" s="352" t="s">
        <v>645</v>
      </c>
      <c r="T396" s="352">
        <v>0</v>
      </c>
      <c r="U396" s="352" t="s">
        <v>646</v>
      </c>
      <c r="V396" s="352" t="s">
        <v>3443</v>
      </c>
      <c r="X396" s="352" t="s">
        <v>3444</v>
      </c>
      <c r="Y396" s="352">
        <v>2</v>
      </c>
      <c r="Z396" s="352">
        <v>230.9</v>
      </c>
      <c r="AA396" s="352">
        <v>264.60000000000002</v>
      </c>
      <c r="AB396" s="352">
        <v>33.6</v>
      </c>
      <c r="AF396" s="352">
        <v>0.48599999999999999</v>
      </c>
      <c r="AJ396" s="352">
        <v>1271</v>
      </c>
      <c r="AR396" s="352" t="s">
        <v>1202</v>
      </c>
      <c r="AS396" s="352" t="s">
        <v>3788</v>
      </c>
      <c r="AT396" s="352">
        <v>0</v>
      </c>
      <c r="AW396" s="352">
        <v>5.0230224000000003</v>
      </c>
      <c r="AX396" s="352" t="s">
        <v>3787</v>
      </c>
    </row>
    <row r="397" spans="1:50">
      <c r="A397" s="352" t="s">
        <v>2575</v>
      </c>
      <c r="B397" s="352" t="s">
        <v>3684</v>
      </c>
      <c r="C397" s="352">
        <v>94</v>
      </c>
      <c r="D397" s="352" t="s">
        <v>225</v>
      </c>
      <c r="E397" s="352" t="s">
        <v>23</v>
      </c>
      <c r="F397" s="352">
        <v>8.5999999999999993E-2</v>
      </c>
      <c r="L397" s="352">
        <v>24078</v>
      </c>
      <c r="M397" s="352">
        <v>9.9559999999999995</v>
      </c>
      <c r="O397" s="352">
        <v>137.71799999999999</v>
      </c>
      <c r="R397" s="352">
        <v>131.137</v>
      </c>
      <c r="S397" s="352" t="s">
        <v>645</v>
      </c>
      <c r="T397" s="352">
        <v>0</v>
      </c>
      <c r="U397" s="352" t="s">
        <v>646</v>
      </c>
      <c r="V397" s="352" t="s">
        <v>3443</v>
      </c>
      <c r="X397" s="352" t="s">
        <v>3444</v>
      </c>
      <c r="Y397" s="352">
        <v>3</v>
      </c>
      <c r="Z397" s="352">
        <v>413</v>
      </c>
      <c r="AA397" s="352">
        <v>474.2</v>
      </c>
      <c r="AB397" s="352">
        <v>61.2</v>
      </c>
      <c r="AF397" s="352">
        <v>6.5810000000000004</v>
      </c>
      <c r="AJ397" s="352">
        <v>4801</v>
      </c>
      <c r="AR397" s="352" t="s">
        <v>1700</v>
      </c>
      <c r="AS397" s="352" t="s">
        <v>3789</v>
      </c>
      <c r="AT397" s="352">
        <v>0</v>
      </c>
      <c r="AW397" s="352">
        <v>5.0186374000000002</v>
      </c>
      <c r="AX397" s="352" t="s">
        <v>3787</v>
      </c>
    </row>
    <row r="398" spans="1:50">
      <c r="A398" s="352" t="s">
        <v>2576</v>
      </c>
      <c r="B398" s="352" t="s">
        <v>3684</v>
      </c>
      <c r="C398" s="352">
        <v>95</v>
      </c>
      <c r="D398" s="352" t="s">
        <v>226</v>
      </c>
      <c r="E398" s="352" t="s">
        <v>23</v>
      </c>
      <c r="F398" s="352">
        <v>8.1000000000000003E-2</v>
      </c>
      <c r="H398" s="352">
        <v>11053</v>
      </c>
      <c r="I398" s="352">
        <v>0.44</v>
      </c>
      <c r="O398" s="352">
        <v>202.114</v>
      </c>
      <c r="P398" s="352">
        <v>200.60400000000001</v>
      </c>
      <c r="S398" s="352" t="s">
        <v>619</v>
      </c>
      <c r="T398" s="352">
        <v>0</v>
      </c>
      <c r="U398" s="352" t="s">
        <v>620</v>
      </c>
      <c r="V398" s="352" t="s">
        <v>3435</v>
      </c>
      <c r="X398" s="352" t="s">
        <v>3435</v>
      </c>
      <c r="Y398" s="352">
        <v>1</v>
      </c>
      <c r="Z398" s="352">
        <v>13.2</v>
      </c>
      <c r="AA398" s="352">
        <v>39</v>
      </c>
      <c r="AB398" s="352">
        <v>25.8</v>
      </c>
      <c r="AC398" s="352">
        <v>1.51</v>
      </c>
      <c r="AG398" s="352">
        <v>7560</v>
      </c>
      <c r="AK398" s="352" t="s">
        <v>761</v>
      </c>
      <c r="AL398" s="352" t="s">
        <v>1253</v>
      </c>
      <c r="AM398" s="352" t="s">
        <v>3790</v>
      </c>
      <c r="AN398" s="352">
        <v>5417</v>
      </c>
      <c r="AT398" s="352">
        <v>0</v>
      </c>
      <c r="AU398" s="352">
        <v>0.68421989999999999</v>
      </c>
      <c r="AX398" s="352" t="s">
        <v>3791</v>
      </c>
    </row>
    <row r="399" spans="1:50">
      <c r="A399" s="352" t="s">
        <v>2580</v>
      </c>
      <c r="B399" s="352" t="s">
        <v>3684</v>
      </c>
      <c r="C399" s="352">
        <v>95</v>
      </c>
      <c r="D399" s="352" t="s">
        <v>226</v>
      </c>
      <c r="E399" s="352" t="s">
        <v>23</v>
      </c>
      <c r="F399" s="352">
        <v>8.1000000000000003E-2</v>
      </c>
      <c r="H399" s="352">
        <v>11069</v>
      </c>
      <c r="I399" s="352">
        <v>0</v>
      </c>
      <c r="O399" s="352">
        <v>203.232</v>
      </c>
      <c r="P399" s="352">
        <v>201.714</v>
      </c>
      <c r="S399" s="352" t="s">
        <v>619</v>
      </c>
      <c r="T399" s="352">
        <v>0</v>
      </c>
      <c r="U399" s="352" t="s">
        <v>620</v>
      </c>
      <c r="V399" s="352" t="s">
        <v>3435</v>
      </c>
      <c r="X399" s="352" t="s">
        <v>3435</v>
      </c>
      <c r="Y399" s="352">
        <v>2</v>
      </c>
      <c r="Z399" s="352">
        <v>53.5</v>
      </c>
      <c r="AA399" s="352">
        <v>78.599999999999994</v>
      </c>
      <c r="AB399" s="352">
        <v>25.2</v>
      </c>
      <c r="AC399" s="352">
        <v>1.518</v>
      </c>
      <c r="AG399" s="352">
        <v>7567</v>
      </c>
      <c r="AK399" s="352" t="s">
        <v>1068</v>
      </c>
      <c r="AL399" s="352" t="s">
        <v>623</v>
      </c>
      <c r="AM399" s="352" t="s">
        <v>3792</v>
      </c>
      <c r="AN399" s="352">
        <v>5263</v>
      </c>
      <c r="AT399" s="352">
        <v>1</v>
      </c>
      <c r="AU399" s="352">
        <v>0.6839189</v>
      </c>
      <c r="AX399" s="352" t="s">
        <v>3791</v>
      </c>
    </row>
    <row r="400" spans="1:50">
      <c r="A400" s="352" t="s">
        <v>2581</v>
      </c>
      <c r="B400" s="352" t="s">
        <v>3684</v>
      </c>
      <c r="C400" s="352">
        <v>95</v>
      </c>
      <c r="D400" s="352" t="s">
        <v>226</v>
      </c>
      <c r="E400" s="352" t="s">
        <v>23</v>
      </c>
      <c r="F400" s="352">
        <v>8.1000000000000003E-2</v>
      </c>
      <c r="J400" s="352">
        <v>6733</v>
      </c>
      <c r="K400" s="352">
        <v>-10.377000000000001</v>
      </c>
      <c r="O400" s="352">
        <v>191.875</v>
      </c>
      <c r="Q400" s="352">
        <v>188.874</v>
      </c>
      <c r="S400" s="352" t="s">
        <v>635</v>
      </c>
      <c r="T400" s="352">
        <v>89</v>
      </c>
      <c r="U400" s="352" t="s">
        <v>620</v>
      </c>
      <c r="V400" s="352" t="s">
        <v>3435</v>
      </c>
      <c r="X400" s="352" t="s">
        <v>3435</v>
      </c>
      <c r="Y400" s="352">
        <v>3</v>
      </c>
      <c r="Z400" s="352">
        <v>437.8</v>
      </c>
      <c r="AA400" s="352">
        <v>473.6</v>
      </c>
      <c r="AB400" s="352">
        <v>35.9</v>
      </c>
      <c r="AD400" s="352">
        <v>2.214</v>
      </c>
      <c r="AE400" s="352">
        <v>0.78700000000000003</v>
      </c>
      <c r="AH400" s="352">
        <v>7885</v>
      </c>
      <c r="AI400" s="352">
        <v>9347</v>
      </c>
      <c r="AO400" s="352" t="s">
        <v>850</v>
      </c>
      <c r="AP400" s="352" t="s">
        <v>736</v>
      </c>
      <c r="AQ400" s="352" t="s">
        <v>3652</v>
      </c>
      <c r="AT400" s="352">
        <v>0</v>
      </c>
      <c r="AV400" s="352">
        <v>1.1721242999999999</v>
      </c>
      <c r="AX400" s="352" t="s">
        <v>3791</v>
      </c>
    </row>
    <row r="401" spans="1:50">
      <c r="A401" s="352" t="s">
        <v>2583</v>
      </c>
      <c r="B401" s="352" t="s">
        <v>3684</v>
      </c>
      <c r="C401" s="352">
        <v>95</v>
      </c>
      <c r="D401" s="352" t="s">
        <v>226</v>
      </c>
      <c r="E401" s="352" t="s">
        <v>23</v>
      </c>
      <c r="F401" s="352">
        <v>8.1000000000000003E-2</v>
      </c>
      <c r="J401" s="352">
        <v>6732</v>
      </c>
      <c r="K401" s="352">
        <v>-11.5</v>
      </c>
      <c r="O401" s="352">
        <v>192.345</v>
      </c>
      <c r="Q401" s="352">
        <v>189.34</v>
      </c>
      <c r="S401" s="352" t="s">
        <v>635</v>
      </c>
      <c r="T401" s="352">
        <v>89</v>
      </c>
      <c r="U401" s="352" t="s">
        <v>620</v>
      </c>
      <c r="V401" s="352" t="s">
        <v>3435</v>
      </c>
      <c r="X401" s="352" t="s">
        <v>3435</v>
      </c>
      <c r="Y401" s="352">
        <v>4</v>
      </c>
      <c r="Z401" s="352">
        <v>488.1</v>
      </c>
      <c r="AA401" s="352">
        <v>523.29999999999995</v>
      </c>
      <c r="AB401" s="352">
        <v>35.200000000000003</v>
      </c>
      <c r="AD401" s="352">
        <v>2.2170000000000001</v>
      </c>
      <c r="AE401" s="352">
        <v>0.78800000000000003</v>
      </c>
      <c r="AH401" s="352">
        <v>7880</v>
      </c>
      <c r="AI401" s="352">
        <v>9339</v>
      </c>
      <c r="AO401" s="352" t="s">
        <v>1000</v>
      </c>
      <c r="AP401" s="352" t="s">
        <v>671</v>
      </c>
      <c r="AQ401" s="352" t="s">
        <v>1316</v>
      </c>
      <c r="AT401" s="352">
        <v>1</v>
      </c>
      <c r="AV401" s="352">
        <v>1.1708314</v>
      </c>
      <c r="AX401" s="352" t="s">
        <v>3791</v>
      </c>
    </row>
    <row r="402" spans="1:50">
      <c r="A402" s="352" t="s">
        <v>2587</v>
      </c>
      <c r="B402" s="352" t="s">
        <v>3684</v>
      </c>
      <c r="C402" s="352">
        <v>96</v>
      </c>
      <c r="D402" s="352" t="s">
        <v>226</v>
      </c>
      <c r="E402" s="352" t="s">
        <v>23</v>
      </c>
      <c r="F402" s="352">
        <v>8.1000000000000003E-2</v>
      </c>
      <c r="L402" s="352">
        <v>24201</v>
      </c>
      <c r="M402" s="352">
        <v>9.6</v>
      </c>
      <c r="O402" s="352">
        <v>140.619</v>
      </c>
      <c r="R402" s="352">
        <v>133.9</v>
      </c>
      <c r="S402" s="352" t="s">
        <v>645</v>
      </c>
      <c r="T402" s="352">
        <v>0</v>
      </c>
      <c r="U402" s="352" t="s">
        <v>646</v>
      </c>
      <c r="V402" s="352" t="s">
        <v>3495</v>
      </c>
      <c r="X402" s="352" t="s">
        <v>3496</v>
      </c>
      <c r="Y402" s="352">
        <v>1</v>
      </c>
      <c r="Z402" s="352">
        <v>29.7</v>
      </c>
      <c r="AA402" s="352">
        <v>93.4</v>
      </c>
      <c r="AB402" s="352">
        <v>63.7</v>
      </c>
      <c r="AF402" s="352">
        <v>6.72</v>
      </c>
      <c r="AJ402" s="352">
        <v>4825</v>
      </c>
      <c r="AR402" s="352" t="s">
        <v>3793</v>
      </c>
      <c r="AS402" s="352" t="s">
        <v>3794</v>
      </c>
      <c r="AT402" s="352">
        <v>1</v>
      </c>
      <c r="AW402" s="352">
        <v>5.0185092999999998</v>
      </c>
      <c r="AX402" s="352" t="s">
        <v>3795</v>
      </c>
    </row>
    <row r="403" spans="1:50">
      <c r="A403" s="352" t="s">
        <v>2588</v>
      </c>
      <c r="B403" s="352" t="s">
        <v>3684</v>
      </c>
      <c r="C403" s="352">
        <v>96</v>
      </c>
      <c r="D403" s="352" t="s">
        <v>226</v>
      </c>
      <c r="E403" s="352" t="s">
        <v>23</v>
      </c>
      <c r="F403" s="352">
        <v>8.1000000000000003E-2</v>
      </c>
      <c r="G403" s="352" t="s">
        <v>764</v>
      </c>
      <c r="L403" s="352">
        <v>5804</v>
      </c>
      <c r="M403" s="352">
        <v>10.984999999999999</v>
      </c>
      <c r="O403" s="352">
        <v>9.4510000000000005</v>
      </c>
      <c r="R403" s="352">
        <v>8.9979999999999993</v>
      </c>
      <c r="S403" s="352" t="s">
        <v>645</v>
      </c>
      <c r="T403" s="352">
        <v>0</v>
      </c>
      <c r="U403" s="352" t="s">
        <v>646</v>
      </c>
      <c r="V403" s="352" t="s">
        <v>3495</v>
      </c>
      <c r="X403" s="352" t="s">
        <v>3496</v>
      </c>
      <c r="Y403" s="352">
        <v>2</v>
      </c>
      <c r="Z403" s="352">
        <v>230.7</v>
      </c>
      <c r="AA403" s="352">
        <v>264.39999999999998</v>
      </c>
      <c r="AB403" s="352">
        <v>33.6</v>
      </c>
      <c r="AF403" s="352">
        <v>0.45200000000000001</v>
      </c>
      <c r="AJ403" s="352">
        <v>1162</v>
      </c>
      <c r="AR403" s="352" t="s">
        <v>1217</v>
      </c>
      <c r="AS403" s="352" t="s">
        <v>1225</v>
      </c>
      <c r="AT403" s="352">
        <v>0</v>
      </c>
      <c r="AW403" s="352">
        <v>5.0248236000000004</v>
      </c>
      <c r="AX403" s="352" t="s">
        <v>3795</v>
      </c>
    </row>
    <row r="404" spans="1:50">
      <c r="A404" s="352" t="s">
        <v>2589</v>
      </c>
      <c r="B404" s="352" t="s">
        <v>3684</v>
      </c>
      <c r="C404" s="352">
        <v>96</v>
      </c>
      <c r="D404" s="352" t="s">
        <v>226</v>
      </c>
      <c r="E404" s="352" t="s">
        <v>23</v>
      </c>
      <c r="F404" s="352">
        <v>8.1000000000000003E-2</v>
      </c>
      <c r="L404" s="352">
        <v>24040</v>
      </c>
      <c r="M404" s="352">
        <v>9.9499999999999993</v>
      </c>
      <c r="O404" s="352">
        <v>137.518</v>
      </c>
      <c r="R404" s="352">
        <v>130.94499999999999</v>
      </c>
      <c r="S404" s="352" t="s">
        <v>645</v>
      </c>
      <c r="T404" s="352">
        <v>0</v>
      </c>
      <c r="U404" s="352" t="s">
        <v>646</v>
      </c>
      <c r="V404" s="352" t="s">
        <v>3495</v>
      </c>
      <c r="X404" s="352" t="s">
        <v>3496</v>
      </c>
      <c r="Y404" s="352">
        <v>3</v>
      </c>
      <c r="Z404" s="352">
        <v>413</v>
      </c>
      <c r="AA404" s="352">
        <v>474</v>
      </c>
      <c r="AB404" s="352">
        <v>61</v>
      </c>
      <c r="AF404" s="352">
        <v>6.5739999999999998</v>
      </c>
      <c r="AJ404" s="352">
        <v>4792</v>
      </c>
      <c r="AR404" s="352" t="s">
        <v>1700</v>
      </c>
      <c r="AS404" s="352" t="s">
        <v>3796</v>
      </c>
      <c r="AT404" s="352">
        <v>0</v>
      </c>
      <c r="AW404" s="352">
        <v>5.0201035000000003</v>
      </c>
      <c r="AX404" s="352" t="s">
        <v>3795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DF5-C56C-4AF8-B425-FE30FCAAFD5D}">
  <dimension ref="A1:AQ108"/>
  <sheetViews>
    <sheetView topLeftCell="A45" workbookViewId="0">
      <selection activeCell="P2" activeCellId="1" sqref="D2:E6 P2:V6"/>
    </sheetView>
  </sheetViews>
  <sheetFormatPr baseColWidth="10" defaultColWidth="9.1640625" defaultRowHeight="13"/>
  <cols>
    <col min="1" max="2" width="9.1640625" style="350"/>
    <col min="3" max="3" width="33.1640625" style="350" bestFit="1" customWidth="1"/>
    <col min="4" max="7" width="9.1640625" style="350"/>
    <col min="8" max="8" width="10" style="350" bestFit="1" customWidth="1"/>
    <col min="9" max="9" width="9.1640625" style="350"/>
    <col min="10" max="10" width="9.6640625" style="350" bestFit="1" customWidth="1"/>
    <col min="11" max="11" width="9.1640625" style="350"/>
    <col min="12" max="12" width="9.6640625" style="350" bestFit="1" customWidth="1"/>
    <col min="13" max="16384" width="9.1640625" style="350"/>
  </cols>
  <sheetData>
    <row r="1" spans="1:43">
      <c r="A1" s="350" t="s">
        <v>475</v>
      </c>
      <c r="B1" s="349" t="s">
        <v>476</v>
      </c>
      <c r="C1" s="349" t="s">
        <v>74</v>
      </c>
      <c r="D1" s="349" t="s">
        <v>478</v>
      </c>
      <c r="E1" s="349" t="s">
        <v>479</v>
      </c>
      <c r="F1" s="349" t="s">
        <v>3797</v>
      </c>
      <c r="G1" s="349" t="s">
        <v>3798</v>
      </c>
      <c r="H1" s="349" t="s">
        <v>3799</v>
      </c>
      <c r="I1" s="350" t="s">
        <v>3800</v>
      </c>
      <c r="J1" s="350" t="s">
        <v>3801</v>
      </c>
      <c r="K1" s="350" t="s">
        <v>3802</v>
      </c>
      <c r="L1" s="349" t="s">
        <v>3803</v>
      </c>
      <c r="M1" s="349" t="s">
        <v>3804</v>
      </c>
      <c r="N1" s="349" t="s">
        <v>3805</v>
      </c>
      <c r="O1" s="350" t="s">
        <v>489</v>
      </c>
      <c r="P1" s="350" t="s">
        <v>490</v>
      </c>
      <c r="Q1" s="350" t="s">
        <v>491</v>
      </c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</row>
    <row r="2" spans="1:43">
      <c r="A2" s="349" t="s">
        <v>182</v>
      </c>
      <c r="B2" s="349">
        <v>3</v>
      </c>
      <c r="C2" s="349" t="s">
        <v>168</v>
      </c>
      <c r="D2" s="349" t="s">
        <v>536</v>
      </c>
      <c r="E2" s="349">
        <v>0.26600000000000001</v>
      </c>
      <c r="F2" s="349">
        <v>22.515999999999998</v>
      </c>
      <c r="G2" s="349">
        <v>57.481999999999999</v>
      </c>
      <c r="I2" s="393">
        <f>0.0952*E2</f>
        <v>2.5323200000000004E-2</v>
      </c>
      <c r="J2" s="393">
        <f>0.4081*E2</f>
        <v>0.10855460000000001</v>
      </c>
      <c r="K2" s="362"/>
      <c r="L2" s="362">
        <f>0.001506*F2 - 0.008004</f>
        <v>2.5905095999999999E-2</v>
      </c>
      <c r="M2" s="393">
        <f>0.001853*G2 + 0.002032</f>
        <v>0.10854614600000001</v>
      </c>
      <c r="N2" s="393"/>
      <c r="O2" s="393">
        <f>L2/E2*100</f>
        <v>9.7387578947368407</v>
      </c>
      <c r="P2" s="393">
        <f>M2/E2*100</f>
        <v>40.80682180451128</v>
      </c>
      <c r="Q2" s="349"/>
      <c r="R2" s="349"/>
      <c r="S2" s="349"/>
      <c r="T2" s="349"/>
      <c r="W2" s="349"/>
      <c r="X2" s="349"/>
      <c r="Y2" s="349"/>
      <c r="AC2" s="349"/>
      <c r="AD2" s="349"/>
      <c r="AI2" s="349"/>
      <c r="AJ2" s="349"/>
      <c r="AK2" s="349"/>
      <c r="AO2" s="349"/>
      <c r="AQ2" s="349"/>
    </row>
    <row r="3" spans="1:43">
      <c r="A3" s="349" t="s">
        <v>182</v>
      </c>
      <c r="B3" s="349">
        <v>5</v>
      </c>
      <c r="C3" s="349" t="s">
        <v>169</v>
      </c>
      <c r="D3" s="349" t="s">
        <v>536</v>
      </c>
      <c r="E3" s="349">
        <v>0.41</v>
      </c>
      <c r="F3" s="349">
        <v>30.826000000000001</v>
      </c>
      <c r="G3" s="349">
        <v>89.22</v>
      </c>
      <c r="I3" s="393">
        <f>0.0952*E3</f>
        <v>3.9031999999999997E-2</v>
      </c>
      <c r="J3" s="393">
        <f>0.4081*E3</f>
        <v>0.167321</v>
      </c>
      <c r="K3" s="362"/>
      <c r="L3" s="362">
        <f t="shared" ref="L3:L5" si="0">0.001506*F3 - 0.008004</f>
        <v>3.8419956000000005E-2</v>
      </c>
      <c r="M3" s="393">
        <f t="shared" ref="M3:M5" si="1">0.001853*G3 + 0.002032</f>
        <v>0.16735666000000002</v>
      </c>
      <c r="N3" s="393"/>
      <c r="O3" s="393">
        <f>L3/E3*100</f>
        <v>9.3707209756097569</v>
      </c>
      <c r="P3" s="393">
        <f>M3/E3*100</f>
        <v>40.818697560975615</v>
      </c>
      <c r="Q3" s="349"/>
      <c r="R3" s="349"/>
      <c r="S3" s="349"/>
      <c r="T3" s="349"/>
      <c r="W3" s="349"/>
      <c r="X3" s="349"/>
      <c r="Y3" s="349"/>
      <c r="AC3" s="349"/>
      <c r="AD3" s="349"/>
      <c r="AI3" s="349"/>
      <c r="AJ3" s="349"/>
      <c r="AK3" s="349"/>
      <c r="AO3" s="349"/>
      <c r="AQ3" s="349"/>
    </row>
    <row r="4" spans="1:43">
      <c r="A4" s="349" t="s">
        <v>182</v>
      </c>
      <c r="B4" s="349">
        <v>7</v>
      </c>
      <c r="C4" s="349" t="s">
        <v>170</v>
      </c>
      <c r="D4" s="349" t="s">
        <v>536</v>
      </c>
      <c r="E4" s="349">
        <v>1.022</v>
      </c>
      <c r="F4" s="349">
        <v>69.825999999999993</v>
      </c>
      <c r="G4" s="349">
        <v>223.86600000000001</v>
      </c>
      <c r="I4" s="393">
        <f>0.0952*E4</f>
        <v>9.7294400000000003E-2</v>
      </c>
      <c r="J4" s="393">
        <f>0.4081*E4</f>
        <v>0.41707820000000001</v>
      </c>
      <c r="K4" s="362"/>
      <c r="L4" s="362">
        <f t="shared" si="0"/>
        <v>9.7153955999999986E-2</v>
      </c>
      <c r="M4" s="393">
        <f t="shared" si="1"/>
        <v>0.416855698</v>
      </c>
      <c r="N4" s="393"/>
      <c r="O4" s="393">
        <f>L4/E4*100</f>
        <v>9.5062579256360067</v>
      </c>
      <c r="P4" s="393">
        <f>M4/E4*100</f>
        <v>40.788228767123286</v>
      </c>
      <c r="Q4" s="349"/>
      <c r="R4" s="349"/>
      <c r="S4" s="349"/>
      <c r="T4" s="349"/>
      <c r="W4" s="349"/>
      <c r="X4" s="349"/>
      <c r="Y4" s="349"/>
      <c r="AC4" s="349"/>
      <c r="AD4" s="349"/>
      <c r="AI4" s="349"/>
      <c r="AJ4" s="349"/>
      <c r="AK4" s="349"/>
      <c r="AO4" s="349"/>
      <c r="AQ4" s="349"/>
    </row>
    <row r="5" spans="1:43">
      <c r="A5" s="349" t="s">
        <v>182</v>
      </c>
      <c r="B5" s="349">
        <v>9</v>
      </c>
      <c r="C5" s="349" t="s">
        <v>171</v>
      </c>
      <c r="D5" s="349" t="s">
        <v>536</v>
      </c>
      <c r="E5" s="349">
        <v>1.476</v>
      </c>
      <c r="F5" s="349">
        <v>98.7</v>
      </c>
      <c r="G5" s="349">
        <v>323.976</v>
      </c>
      <c r="I5" s="393">
        <f>0.0952*E5</f>
        <v>0.14051520000000001</v>
      </c>
      <c r="J5" s="393">
        <f>0.4081*E5</f>
        <v>0.60235559999999999</v>
      </c>
      <c r="K5" s="362"/>
      <c r="L5" s="362">
        <f t="shared" si="0"/>
        <v>0.14063819999999999</v>
      </c>
      <c r="M5" s="393">
        <f t="shared" si="1"/>
        <v>0.60235952800000003</v>
      </c>
      <c r="N5" s="393"/>
      <c r="O5" s="393">
        <f>L5/E5*100</f>
        <v>9.5283333333333324</v>
      </c>
      <c r="P5" s="393">
        <f>M5/E5*100</f>
        <v>40.810266124661247</v>
      </c>
      <c r="Q5" s="349"/>
      <c r="R5" s="349"/>
      <c r="S5" s="349"/>
      <c r="T5" s="349"/>
      <c r="W5" s="349"/>
      <c r="X5" s="349"/>
      <c r="Y5" s="349"/>
      <c r="AC5" s="349"/>
      <c r="AD5" s="349"/>
      <c r="AI5" s="349"/>
      <c r="AJ5" s="349"/>
      <c r="AK5" s="349"/>
      <c r="AO5" s="349"/>
      <c r="AQ5" s="349"/>
    </row>
    <row r="6" spans="1:43">
      <c r="B6" s="349"/>
      <c r="C6" s="349"/>
      <c r="E6" s="349"/>
      <c r="F6" s="349"/>
      <c r="I6" s="393"/>
      <c r="J6" s="393"/>
      <c r="K6" s="362"/>
      <c r="L6" s="362"/>
      <c r="M6" s="393"/>
      <c r="N6" s="393"/>
      <c r="O6" s="349"/>
      <c r="P6" s="349"/>
      <c r="Q6" s="349"/>
      <c r="R6" s="349"/>
      <c r="S6" s="349"/>
      <c r="T6" s="349"/>
      <c r="W6" s="349"/>
      <c r="X6" s="349"/>
      <c r="Y6" s="349"/>
      <c r="AC6" s="349"/>
      <c r="AD6" s="349"/>
      <c r="AI6" s="349"/>
      <c r="AJ6" s="349"/>
      <c r="AK6" s="349"/>
      <c r="AO6" s="349"/>
      <c r="AQ6" s="349"/>
    </row>
    <row r="7" spans="1:43">
      <c r="A7" s="349" t="s">
        <v>182</v>
      </c>
      <c r="B7" s="349">
        <v>24</v>
      </c>
      <c r="C7" s="349" t="s">
        <v>196</v>
      </c>
      <c r="D7" s="349" t="s">
        <v>23</v>
      </c>
      <c r="E7" s="349">
        <v>4.1000000000000002E-2</v>
      </c>
      <c r="H7" s="349">
        <v>4.2729999999999997</v>
      </c>
      <c r="I7" s="393"/>
      <c r="J7" s="393"/>
      <c r="K7" s="362">
        <f>0.1294*E7</f>
        <v>5.3054E-3</v>
      </c>
      <c r="L7" s="362"/>
      <c r="M7" s="393"/>
      <c r="N7" s="393">
        <f>0.000919*H7 + 0.001517</f>
        <v>5.4438869999999997E-3</v>
      </c>
      <c r="O7" s="349"/>
      <c r="Q7" s="393">
        <f>N7/E7*100</f>
        <v>13.277773170731704</v>
      </c>
      <c r="R7" s="349"/>
      <c r="S7" s="349"/>
      <c r="T7" s="349"/>
      <c r="W7" s="349"/>
      <c r="X7" s="349"/>
      <c r="Y7" s="349"/>
      <c r="AC7" s="349"/>
      <c r="AD7" s="349"/>
      <c r="AI7" s="349"/>
      <c r="AJ7" s="349"/>
      <c r="AK7" s="349"/>
      <c r="AO7" s="349"/>
      <c r="AQ7" s="349"/>
    </row>
    <row r="8" spans="1:43">
      <c r="A8" s="349" t="s">
        <v>182</v>
      </c>
      <c r="B8" s="349">
        <v>26</v>
      </c>
      <c r="C8" s="349" t="s">
        <v>197</v>
      </c>
      <c r="D8" s="349" t="s">
        <v>23</v>
      </c>
      <c r="E8" s="349">
        <v>7.1999999999999995E-2</v>
      </c>
      <c r="H8" s="349">
        <v>8.2929999999999993</v>
      </c>
      <c r="I8" s="393"/>
      <c r="J8" s="393"/>
      <c r="K8" s="362">
        <f>0.1294*E8</f>
        <v>9.3167999999999983E-3</v>
      </c>
      <c r="L8" s="362"/>
      <c r="M8" s="393"/>
      <c r="N8" s="393">
        <f t="shared" ref="N8:N9" si="2">0.000919*H8 + 0.001517</f>
        <v>9.1382669999999985E-3</v>
      </c>
      <c r="O8" s="349"/>
      <c r="Q8" s="393">
        <f>N8/E8*100</f>
        <v>12.6920375</v>
      </c>
      <c r="R8" s="349"/>
      <c r="S8" s="349"/>
      <c r="T8" s="349"/>
      <c r="W8" s="349"/>
      <c r="X8" s="349"/>
      <c r="Y8" s="349"/>
      <c r="AC8" s="349"/>
      <c r="AD8" s="349"/>
      <c r="AI8" s="349"/>
      <c r="AJ8" s="349"/>
      <c r="AK8" s="349"/>
      <c r="AO8" s="349"/>
      <c r="AQ8" s="349"/>
    </row>
    <row r="9" spans="1:43">
      <c r="A9" s="349" t="s">
        <v>182</v>
      </c>
      <c r="B9" s="349">
        <v>28</v>
      </c>
      <c r="C9" s="349" t="s">
        <v>198</v>
      </c>
      <c r="D9" s="349" t="s">
        <v>23</v>
      </c>
      <c r="E9" s="349">
        <v>0.161</v>
      </c>
      <c r="H9" s="349">
        <v>21.071999999999999</v>
      </c>
      <c r="I9" s="393"/>
      <c r="J9" s="393"/>
      <c r="K9" s="362">
        <f>0.1294*E9</f>
        <v>2.0833399999999998E-2</v>
      </c>
      <c r="L9" s="362"/>
      <c r="M9" s="393"/>
      <c r="N9" s="393">
        <f t="shared" si="2"/>
        <v>2.0882168E-2</v>
      </c>
      <c r="O9" s="349"/>
      <c r="Q9" s="393">
        <f>N9/E9*100</f>
        <v>12.970290683229813</v>
      </c>
      <c r="R9" s="349"/>
      <c r="S9" s="349"/>
      <c r="T9" s="349"/>
      <c r="W9" s="349"/>
      <c r="X9" s="349"/>
      <c r="Y9" s="349"/>
      <c r="AC9" s="349"/>
      <c r="AD9" s="349"/>
      <c r="AI9" s="349"/>
      <c r="AJ9" s="349"/>
      <c r="AK9" s="349"/>
      <c r="AO9" s="349"/>
      <c r="AQ9" s="349"/>
    </row>
    <row r="10" spans="1:43">
      <c r="I10" s="393"/>
      <c r="J10" s="393"/>
      <c r="K10" s="362"/>
      <c r="M10" s="349"/>
      <c r="N10" s="349"/>
      <c r="O10" s="349"/>
      <c r="Q10" s="393"/>
      <c r="R10" s="349"/>
      <c r="S10" s="349"/>
      <c r="T10" s="349"/>
      <c r="W10" s="349"/>
      <c r="X10" s="349"/>
      <c r="Y10" s="349"/>
      <c r="AC10" s="349"/>
      <c r="AD10" s="349"/>
      <c r="AI10" s="349"/>
      <c r="AJ10" s="349"/>
      <c r="AK10" s="349"/>
      <c r="AO10" s="349"/>
      <c r="AQ10" s="349"/>
    </row>
    <row r="11" spans="1:43">
      <c r="B11" s="349"/>
      <c r="C11" s="349"/>
      <c r="E11" s="349"/>
      <c r="F11" s="349"/>
      <c r="I11" s="349"/>
      <c r="J11" s="349"/>
      <c r="M11" s="349"/>
      <c r="N11" s="349"/>
      <c r="O11" s="349"/>
      <c r="P11" s="349"/>
      <c r="Q11" s="349"/>
      <c r="R11" s="349"/>
      <c r="S11" s="349"/>
      <c r="T11" s="349"/>
      <c r="W11" s="349"/>
      <c r="X11" s="349"/>
      <c r="Y11" s="349"/>
      <c r="AC11" s="349"/>
      <c r="AD11" s="349"/>
      <c r="AI11" s="349"/>
      <c r="AJ11" s="349"/>
      <c r="AK11" s="349"/>
      <c r="AO11" s="349"/>
      <c r="AQ11" s="349"/>
    </row>
    <row r="12" spans="1:43">
      <c r="B12" s="349"/>
      <c r="C12" s="349"/>
      <c r="E12" s="349"/>
      <c r="F12" s="349"/>
      <c r="I12" s="349"/>
      <c r="J12" s="349"/>
      <c r="M12" s="349"/>
      <c r="N12" s="349"/>
      <c r="O12" s="349"/>
      <c r="P12" s="349"/>
      <c r="Q12" s="349"/>
      <c r="R12" s="349"/>
      <c r="S12" s="349"/>
      <c r="T12" s="349"/>
      <c r="W12" s="349"/>
      <c r="X12" s="349"/>
      <c r="Y12" s="349"/>
      <c r="AC12" s="349"/>
      <c r="AD12" s="349"/>
      <c r="AI12" s="349"/>
      <c r="AJ12" s="349"/>
      <c r="AK12" s="349"/>
      <c r="AO12" s="349"/>
      <c r="AQ12" s="349"/>
    </row>
    <row r="13" spans="1:43" ht="14" thickBot="1">
      <c r="A13" s="402"/>
      <c r="B13" s="402"/>
      <c r="C13" s="402"/>
      <c r="D13" s="403"/>
      <c r="E13" s="402"/>
      <c r="F13" s="402"/>
      <c r="G13" s="403"/>
      <c r="H13" s="403"/>
      <c r="I13" s="402"/>
      <c r="J13" s="402"/>
      <c r="K13" s="403"/>
      <c r="L13" s="403"/>
      <c r="M13" s="402"/>
      <c r="N13" s="402"/>
      <c r="O13" s="402"/>
      <c r="P13" s="402"/>
      <c r="Q13" s="402"/>
      <c r="R13" s="349"/>
      <c r="S13" s="349"/>
      <c r="T13" s="349"/>
      <c r="W13" s="349"/>
      <c r="X13" s="349"/>
      <c r="Y13" s="349"/>
      <c r="AC13" s="349"/>
      <c r="AD13" s="349"/>
      <c r="AI13" s="349"/>
      <c r="AJ13" s="349"/>
      <c r="AK13" s="349"/>
      <c r="AO13" s="349"/>
      <c r="AQ13" s="349"/>
    </row>
    <row r="14" spans="1:43">
      <c r="B14" s="349"/>
      <c r="C14" s="349"/>
      <c r="E14" s="349"/>
      <c r="F14" s="349"/>
      <c r="I14" s="349"/>
      <c r="J14" s="349"/>
      <c r="M14" s="349"/>
      <c r="N14" s="349"/>
      <c r="O14" s="349"/>
      <c r="P14" s="349"/>
      <c r="Q14" s="349"/>
      <c r="R14" s="349"/>
      <c r="S14" s="349"/>
      <c r="T14" s="349"/>
      <c r="W14" s="349"/>
      <c r="X14" s="349"/>
      <c r="Y14" s="349"/>
      <c r="AC14" s="349"/>
      <c r="AD14" s="349"/>
      <c r="AI14" s="349"/>
      <c r="AJ14" s="349"/>
      <c r="AK14" s="349"/>
      <c r="AO14" s="349"/>
      <c r="AQ14" s="349"/>
    </row>
    <row r="15" spans="1:43">
      <c r="A15" s="349" t="s">
        <v>182</v>
      </c>
      <c r="B15" s="349">
        <v>1</v>
      </c>
      <c r="C15" s="349" t="s">
        <v>1065</v>
      </c>
      <c r="D15" s="349" t="s">
        <v>536</v>
      </c>
      <c r="E15" s="349">
        <v>0.74099999999999999</v>
      </c>
      <c r="F15" s="349">
        <v>56.148000000000003</v>
      </c>
      <c r="G15" s="349">
        <v>162.42500000000001</v>
      </c>
      <c r="I15" s="349"/>
      <c r="J15" s="349"/>
      <c r="L15" s="362">
        <f t="shared" ref="L15:L78" si="3">0.001506*F15 - 0.008004</f>
        <v>7.6554888000000001E-2</v>
      </c>
      <c r="M15" s="393">
        <f t="shared" ref="M15:M78" si="4">0.001853*G15 + 0.002032</f>
        <v>0.303005525</v>
      </c>
      <c r="N15" s="393"/>
      <c r="O15" s="393">
        <f>L15/E15*100</f>
        <v>10.331293927125508</v>
      </c>
      <c r="P15" s="393">
        <f>M15/E15*100</f>
        <v>40.8914338731444</v>
      </c>
      <c r="Q15" s="393"/>
      <c r="R15" s="349"/>
      <c r="S15" s="349"/>
      <c r="T15" s="349"/>
      <c r="W15" s="349"/>
      <c r="X15" s="349"/>
      <c r="Y15" s="349"/>
      <c r="AC15" s="349"/>
      <c r="AD15" s="349"/>
      <c r="AI15" s="349"/>
      <c r="AJ15" s="349"/>
      <c r="AK15" s="349"/>
      <c r="AO15" s="349"/>
      <c r="AQ15" s="349"/>
    </row>
    <row r="16" spans="1:43">
      <c r="A16" s="349" t="s">
        <v>182</v>
      </c>
      <c r="B16" s="349">
        <v>3</v>
      </c>
      <c r="C16" s="349" t="s">
        <v>168</v>
      </c>
      <c r="D16" s="349" t="s">
        <v>536</v>
      </c>
      <c r="E16" s="349">
        <v>0.26600000000000001</v>
      </c>
      <c r="F16" s="349">
        <v>22.515999999999998</v>
      </c>
      <c r="G16" s="349">
        <v>57.481999999999999</v>
      </c>
      <c r="I16" s="349"/>
      <c r="J16" s="349"/>
      <c r="L16" s="362">
        <f t="shared" si="3"/>
        <v>2.5905095999999999E-2</v>
      </c>
      <c r="M16" s="393">
        <f t="shared" si="4"/>
        <v>0.10854614600000001</v>
      </c>
      <c r="N16" s="393"/>
      <c r="O16" s="393">
        <f t="shared" ref="O16:O79" si="5">L16/E16*100</f>
        <v>9.7387578947368407</v>
      </c>
      <c r="P16" s="393">
        <f t="shared" ref="P16:P79" si="6">M16/E16*100</f>
        <v>40.80682180451128</v>
      </c>
      <c r="Q16" s="393"/>
      <c r="R16" s="349"/>
      <c r="S16" s="349"/>
      <c r="T16" s="349"/>
      <c r="W16" s="349"/>
      <c r="X16" s="349"/>
      <c r="Y16" s="349"/>
      <c r="AC16" s="349"/>
      <c r="AD16" s="349"/>
      <c r="AI16" s="349"/>
      <c r="AJ16" s="349"/>
      <c r="AK16" s="349"/>
      <c r="AO16" s="349"/>
      <c r="AQ16" s="349"/>
    </row>
    <row r="17" spans="1:43">
      <c r="A17" s="349" t="s">
        <v>182</v>
      </c>
      <c r="B17" s="349">
        <v>5</v>
      </c>
      <c r="C17" s="349" t="s">
        <v>169</v>
      </c>
      <c r="D17" s="349" t="s">
        <v>536</v>
      </c>
      <c r="E17" s="349">
        <v>0.41</v>
      </c>
      <c r="F17" s="349">
        <v>30.826000000000001</v>
      </c>
      <c r="G17" s="349">
        <v>89.22</v>
      </c>
      <c r="I17" s="349"/>
      <c r="J17" s="349"/>
      <c r="L17" s="362">
        <f t="shared" si="3"/>
        <v>3.8419956000000005E-2</v>
      </c>
      <c r="M17" s="393">
        <f t="shared" si="4"/>
        <v>0.16735666000000002</v>
      </c>
      <c r="N17" s="393"/>
      <c r="O17" s="393">
        <f t="shared" si="5"/>
        <v>9.3707209756097569</v>
      </c>
      <c r="P17" s="393">
        <f t="shared" si="6"/>
        <v>40.818697560975615</v>
      </c>
      <c r="Q17" s="393"/>
      <c r="R17" s="349"/>
      <c r="S17" s="349"/>
      <c r="T17" s="349"/>
      <c r="W17" s="349"/>
      <c r="X17" s="349"/>
      <c r="Y17" s="349"/>
      <c r="AC17" s="349"/>
      <c r="AD17" s="349"/>
      <c r="AI17" s="349"/>
      <c r="AJ17" s="349"/>
      <c r="AK17" s="349"/>
      <c r="AO17" s="349"/>
      <c r="AQ17" s="349"/>
    </row>
    <row r="18" spans="1:43">
      <c r="A18" s="349" t="s">
        <v>182</v>
      </c>
      <c r="B18" s="349">
        <v>7</v>
      </c>
      <c r="C18" s="349" t="s">
        <v>170</v>
      </c>
      <c r="D18" s="349" t="s">
        <v>536</v>
      </c>
      <c r="E18" s="349">
        <v>1.022</v>
      </c>
      <c r="F18" s="349">
        <v>69.825999999999993</v>
      </c>
      <c r="G18" s="349">
        <v>223.86600000000001</v>
      </c>
      <c r="I18" s="349"/>
      <c r="J18" s="349"/>
      <c r="L18" s="362">
        <f t="shared" si="3"/>
        <v>9.7153955999999986E-2</v>
      </c>
      <c r="M18" s="393">
        <f t="shared" si="4"/>
        <v>0.416855698</v>
      </c>
      <c r="N18" s="393"/>
      <c r="O18" s="393">
        <f t="shared" si="5"/>
        <v>9.5062579256360067</v>
      </c>
      <c r="P18" s="393">
        <f t="shared" si="6"/>
        <v>40.788228767123286</v>
      </c>
      <c r="Q18" s="393"/>
      <c r="R18" s="349"/>
      <c r="S18" s="349"/>
      <c r="T18" s="349"/>
      <c r="W18" s="349"/>
      <c r="X18" s="349"/>
      <c r="Y18" s="349"/>
      <c r="AC18" s="349"/>
      <c r="AD18" s="349"/>
      <c r="AI18" s="349"/>
      <c r="AJ18" s="349"/>
      <c r="AK18" s="349"/>
      <c r="AO18" s="349"/>
      <c r="AQ18" s="349"/>
    </row>
    <row r="19" spans="1:43">
      <c r="A19" s="349" t="s">
        <v>182</v>
      </c>
      <c r="B19" s="349">
        <v>9</v>
      </c>
      <c r="C19" s="349" t="s">
        <v>171</v>
      </c>
      <c r="D19" s="349" t="s">
        <v>536</v>
      </c>
      <c r="E19" s="349">
        <v>1.476</v>
      </c>
      <c r="F19" s="349">
        <v>98.7</v>
      </c>
      <c r="G19" s="349">
        <v>323.976</v>
      </c>
      <c r="I19" s="349"/>
      <c r="J19" s="349"/>
      <c r="L19" s="362">
        <f t="shared" si="3"/>
        <v>0.14063819999999999</v>
      </c>
      <c r="M19" s="393">
        <f t="shared" si="4"/>
        <v>0.60235952800000003</v>
      </c>
      <c r="N19" s="393"/>
      <c r="O19" s="393">
        <f t="shared" si="5"/>
        <v>9.5283333333333324</v>
      </c>
      <c r="P19" s="393">
        <f t="shared" si="6"/>
        <v>40.810266124661247</v>
      </c>
      <c r="Q19" s="393"/>
      <c r="R19" s="349"/>
      <c r="S19" s="349"/>
      <c r="T19" s="349"/>
      <c r="W19" s="349"/>
      <c r="X19" s="349"/>
      <c r="Y19" s="349"/>
      <c r="AC19" s="349"/>
      <c r="AD19" s="349"/>
      <c r="AI19" s="349"/>
      <c r="AJ19" s="349"/>
      <c r="AK19" s="349"/>
      <c r="AO19" s="349"/>
      <c r="AQ19" s="349"/>
    </row>
    <row r="20" spans="1:43">
      <c r="A20" s="349" t="s">
        <v>182</v>
      </c>
      <c r="B20" s="349">
        <v>11</v>
      </c>
      <c r="C20" s="349" t="s">
        <v>184</v>
      </c>
      <c r="D20" s="349" t="s">
        <v>25</v>
      </c>
      <c r="E20" s="349">
        <v>1.024</v>
      </c>
      <c r="F20" s="349">
        <v>101.203</v>
      </c>
      <c r="G20" s="349">
        <v>268.68900000000002</v>
      </c>
      <c r="I20" s="349"/>
      <c r="J20" s="349"/>
      <c r="L20" s="362">
        <f t="shared" si="3"/>
        <v>0.14440771799999999</v>
      </c>
      <c r="M20" s="393">
        <f t="shared" si="4"/>
        <v>0.49991271700000001</v>
      </c>
      <c r="N20" s="393"/>
      <c r="O20" s="393">
        <f t="shared" si="5"/>
        <v>14.102316210937499</v>
      </c>
      <c r="P20" s="393">
        <f t="shared" si="6"/>
        <v>48.819601269531248</v>
      </c>
      <c r="Q20" s="393"/>
      <c r="R20" s="349"/>
      <c r="S20" s="349"/>
      <c r="T20" s="349"/>
      <c r="W20" s="349"/>
      <c r="X20" s="349"/>
      <c r="Y20" s="349"/>
      <c r="AC20" s="349"/>
      <c r="AD20" s="349"/>
      <c r="AI20" s="349"/>
      <c r="AJ20" s="349"/>
      <c r="AK20" s="349"/>
      <c r="AO20" s="349"/>
      <c r="AQ20" s="349"/>
    </row>
    <row r="21" spans="1:43">
      <c r="A21" s="349" t="s">
        <v>182</v>
      </c>
      <c r="B21" s="349">
        <v>13</v>
      </c>
      <c r="C21" s="349" t="s">
        <v>185</v>
      </c>
      <c r="D21" s="349" t="s">
        <v>25</v>
      </c>
      <c r="E21" s="349">
        <v>1.0289999999999999</v>
      </c>
      <c r="F21" s="349">
        <v>103.548</v>
      </c>
      <c r="G21" s="349">
        <v>277.62599999999998</v>
      </c>
      <c r="I21" s="349"/>
      <c r="J21" s="349"/>
      <c r="L21" s="362">
        <f t="shared" si="3"/>
        <v>0.14793928799999997</v>
      </c>
      <c r="M21" s="393">
        <f t="shared" si="4"/>
        <v>0.51647297800000003</v>
      </c>
      <c r="N21" s="393"/>
      <c r="O21" s="393">
        <f t="shared" si="5"/>
        <v>14.376995918367347</v>
      </c>
      <c r="P21" s="393">
        <f t="shared" si="6"/>
        <v>50.191737414965999</v>
      </c>
      <c r="Q21" s="393"/>
      <c r="R21" s="349"/>
      <c r="S21" s="349"/>
      <c r="T21" s="349"/>
      <c r="W21" s="349"/>
      <c r="X21" s="349"/>
      <c r="Y21" s="349"/>
      <c r="AC21" s="349"/>
      <c r="AD21" s="349"/>
      <c r="AI21" s="349"/>
      <c r="AJ21" s="349"/>
      <c r="AK21" s="349"/>
      <c r="AO21" s="349"/>
      <c r="AQ21" s="349"/>
    </row>
    <row r="22" spans="1:43">
      <c r="A22" s="349" t="s">
        <v>182</v>
      </c>
      <c r="B22" s="349">
        <v>15</v>
      </c>
      <c r="C22" s="349" t="s">
        <v>176</v>
      </c>
      <c r="D22" s="349" t="s">
        <v>512</v>
      </c>
      <c r="E22" s="349">
        <v>0.70699999999999996</v>
      </c>
      <c r="F22" s="349">
        <v>51.414000000000001</v>
      </c>
      <c r="G22" s="349">
        <v>168.55199999999999</v>
      </c>
      <c r="H22" s="349">
        <v>5.78</v>
      </c>
      <c r="I22" s="349"/>
      <c r="J22" s="349"/>
      <c r="L22" s="362">
        <f t="shared" si="3"/>
        <v>6.942548400000001E-2</v>
      </c>
      <c r="M22" s="393">
        <f t="shared" si="4"/>
        <v>0.31435885599999996</v>
      </c>
      <c r="N22" s="393">
        <f t="shared" ref="N22:N77" si="7">0.000919*H22 + 0.001517</f>
        <v>6.8288200000000002E-3</v>
      </c>
      <c r="O22" s="393">
        <f t="shared" si="5"/>
        <v>9.8197289957567193</v>
      </c>
      <c r="P22" s="393">
        <f t="shared" si="6"/>
        <v>44.463770297029697</v>
      </c>
      <c r="Q22" s="393">
        <f t="shared" ref="Q22:Q77" si="8">N22/E22*100</f>
        <v>0.96588684582744</v>
      </c>
      <c r="R22" s="349"/>
      <c r="S22" s="349"/>
      <c r="T22" s="349"/>
      <c r="W22" s="349"/>
      <c r="X22" s="349"/>
      <c r="Y22" s="349"/>
      <c r="AC22" s="349"/>
      <c r="AD22" s="349"/>
      <c r="AI22" s="349"/>
      <c r="AJ22" s="349"/>
      <c r="AK22" s="349"/>
      <c r="AO22" s="349"/>
      <c r="AQ22" s="349"/>
    </row>
    <row r="23" spans="1:43">
      <c r="A23" s="349" t="s">
        <v>182</v>
      </c>
      <c r="B23" s="349">
        <v>17</v>
      </c>
      <c r="C23" s="349" t="s">
        <v>177</v>
      </c>
      <c r="D23" s="349" t="s">
        <v>512</v>
      </c>
      <c r="E23" s="349">
        <v>0.748</v>
      </c>
      <c r="F23" s="349">
        <v>53.930999999999997</v>
      </c>
      <c r="G23" s="349">
        <v>178.102</v>
      </c>
      <c r="H23" s="349">
        <v>6.274</v>
      </c>
      <c r="I23" s="349"/>
      <c r="J23" s="349"/>
      <c r="L23" s="362">
        <f t="shared" si="3"/>
        <v>7.3216086E-2</v>
      </c>
      <c r="M23" s="393">
        <f t="shared" si="4"/>
        <v>0.33205500599999999</v>
      </c>
      <c r="N23" s="393">
        <f t="shared" si="7"/>
        <v>7.2828060000000002E-3</v>
      </c>
      <c r="O23" s="393">
        <f t="shared" si="5"/>
        <v>9.78824679144385</v>
      </c>
      <c r="P23" s="393">
        <f t="shared" si="6"/>
        <v>44.392380481283425</v>
      </c>
      <c r="Q23" s="393">
        <f t="shared" si="8"/>
        <v>0.97363716577540116</v>
      </c>
      <c r="R23" s="349"/>
      <c r="S23" s="349"/>
      <c r="T23" s="349"/>
      <c r="W23" s="349"/>
      <c r="X23" s="349"/>
      <c r="Y23" s="349"/>
      <c r="AC23" s="349"/>
      <c r="AD23" s="349"/>
      <c r="AI23" s="349"/>
      <c r="AJ23" s="349"/>
      <c r="AK23" s="349"/>
      <c r="AO23" s="349"/>
      <c r="AQ23" s="349"/>
    </row>
    <row r="24" spans="1:43">
      <c r="A24" s="349" t="s">
        <v>182</v>
      </c>
      <c r="B24" s="349">
        <v>20</v>
      </c>
      <c r="C24" s="349" t="s">
        <v>190</v>
      </c>
      <c r="D24" s="349" t="s">
        <v>21</v>
      </c>
      <c r="E24" s="349">
        <v>8.2000000000000003E-2</v>
      </c>
      <c r="H24" s="349">
        <v>9.2889999999999997</v>
      </c>
      <c r="I24" s="349"/>
      <c r="J24" s="349"/>
      <c r="L24" s="362"/>
      <c r="M24" s="393"/>
      <c r="N24" s="393">
        <f t="shared" si="7"/>
        <v>1.0053590999999999E-2</v>
      </c>
      <c r="O24" s="393"/>
      <c r="P24" s="393"/>
      <c r="Q24" s="393">
        <f t="shared" si="8"/>
        <v>12.26047682926829</v>
      </c>
      <c r="R24" s="349"/>
      <c r="S24" s="349"/>
      <c r="T24" s="349"/>
      <c r="W24" s="349"/>
      <c r="X24" s="349"/>
      <c r="Y24" s="349"/>
      <c r="AC24" s="349"/>
      <c r="AD24" s="349"/>
      <c r="AI24" s="349"/>
      <c r="AJ24" s="349"/>
      <c r="AK24" s="349"/>
      <c r="AO24" s="349"/>
      <c r="AQ24" s="349"/>
    </row>
    <row r="25" spans="1:43">
      <c r="A25" s="349" t="s">
        <v>182</v>
      </c>
      <c r="B25" s="349">
        <v>22</v>
      </c>
      <c r="C25" s="349" t="s">
        <v>191</v>
      </c>
      <c r="D25" s="349" t="s">
        <v>21</v>
      </c>
      <c r="E25" s="349">
        <v>7.3999999999999996E-2</v>
      </c>
      <c r="H25" s="349">
        <v>8.3759999999999994</v>
      </c>
      <c r="I25" s="349"/>
      <c r="J25" s="349"/>
      <c r="L25" s="362"/>
      <c r="M25" s="393"/>
      <c r="N25" s="393">
        <f t="shared" si="7"/>
        <v>9.2145439999999999E-3</v>
      </c>
      <c r="O25" s="393"/>
      <c r="P25" s="393"/>
      <c r="Q25" s="393">
        <f t="shared" si="8"/>
        <v>12.452086486486486</v>
      </c>
      <c r="R25" s="349"/>
      <c r="S25" s="349"/>
      <c r="T25" s="349"/>
      <c r="W25" s="349"/>
      <c r="X25" s="349"/>
      <c r="Y25" s="349"/>
      <c r="AC25" s="349"/>
      <c r="AD25" s="349"/>
      <c r="AI25" s="349"/>
      <c r="AJ25" s="349"/>
      <c r="AK25" s="349"/>
      <c r="AO25" s="349"/>
      <c r="AQ25" s="349"/>
    </row>
    <row r="26" spans="1:43">
      <c r="A26" s="349" t="s">
        <v>182</v>
      </c>
      <c r="B26" s="349">
        <v>24</v>
      </c>
      <c r="C26" s="349" t="s">
        <v>196</v>
      </c>
      <c r="D26" s="349" t="s">
        <v>23</v>
      </c>
      <c r="E26" s="349">
        <v>4.1000000000000002E-2</v>
      </c>
      <c r="H26" s="349">
        <v>4.2729999999999997</v>
      </c>
      <c r="I26" s="349"/>
      <c r="J26" s="349"/>
      <c r="L26" s="362"/>
      <c r="M26" s="393"/>
      <c r="N26" s="393">
        <f t="shared" si="7"/>
        <v>5.4438869999999997E-3</v>
      </c>
      <c r="O26" s="393"/>
      <c r="P26" s="393"/>
      <c r="Q26" s="393">
        <f t="shared" si="8"/>
        <v>13.277773170731704</v>
      </c>
      <c r="R26" s="349"/>
      <c r="S26" s="349"/>
      <c r="T26" s="349"/>
      <c r="W26" s="349"/>
      <c r="X26" s="349"/>
      <c r="Y26" s="349"/>
      <c r="AC26" s="349"/>
      <c r="AD26" s="349"/>
      <c r="AI26" s="349"/>
      <c r="AJ26" s="349"/>
      <c r="AK26" s="349"/>
      <c r="AO26" s="349"/>
      <c r="AQ26" s="349"/>
    </row>
    <row r="27" spans="1:43">
      <c r="A27" s="349" t="s">
        <v>182</v>
      </c>
      <c r="B27" s="349">
        <v>26</v>
      </c>
      <c r="C27" s="349" t="s">
        <v>197</v>
      </c>
      <c r="D27" s="349" t="s">
        <v>23</v>
      </c>
      <c r="E27" s="349">
        <v>7.1999999999999995E-2</v>
      </c>
      <c r="H27" s="349">
        <v>8.2929999999999993</v>
      </c>
      <c r="I27" s="349"/>
      <c r="J27" s="349"/>
      <c r="L27" s="362"/>
      <c r="M27" s="393"/>
      <c r="N27" s="393">
        <f t="shared" si="7"/>
        <v>9.1382669999999985E-3</v>
      </c>
      <c r="O27" s="393"/>
      <c r="P27" s="393"/>
      <c r="Q27" s="393">
        <f t="shared" si="8"/>
        <v>12.6920375</v>
      </c>
      <c r="R27" s="349"/>
      <c r="S27" s="349"/>
      <c r="T27" s="349"/>
      <c r="W27" s="349"/>
      <c r="X27" s="349"/>
      <c r="Y27" s="349"/>
      <c r="AC27" s="349"/>
      <c r="AD27" s="349"/>
      <c r="AI27" s="349"/>
      <c r="AJ27" s="349"/>
      <c r="AK27" s="349"/>
      <c r="AO27" s="349"/>
      <c r="AQ27" s="349"/>
    </row>
    <row r="28" spans="1:43">
      <c r="A28" s="349" t="s">
        <v>182</v>
      </c>
      <c r="B28" s="349">
        <v>28</v>
      </c>
      <c r="C28" s="349" t="s">
        <v>198</v>
      </c>
      <c r="D28" s="349" t="s">
        <v>23</v>
      </c>
      <c r="E28" s="349">
        <v>0.161</v>
      </c>
      <c r="H28" s="349">
        <v>21.071999999999999</v>
      </c>
      <c r="I28" s="349"/>
      <c r="J28" s="349"/>
      <c r="L28" s="362"/>
      <c r="M28" s="393"/>
      <c r="N28" s="393">
        <f t="shared" si="7"/>
        <v>2.0882168E-2</v>
      </c>
      <c r="O28" s="393"/>
      <c r="P28" s="393"/>
      <c r="Q28" s="393">
        <f t="shared" si="8"/>
        <v>12.970290683229813</v>
      </c>
      <c r="R28" s="349"/>
      <c r="S28" s="349"/>
      <c r="T28" s="349"/>
      <c r="W28" s="349"/>
      <c r="X28" s="349"/>
      <c r="Y28" s="349"/>
      <c r="AC28" s="349"/>
      <c r="AD28" s="349"/>
      <c r="AI28" s="349"/>
      <c r="AJ28" s="349"/>
      <c r="AK28" s="349"/>
      <c r="AO28" s="349"/>
      <c r="AQ28" s="349"/>
    </row>
    <row r="29" spans="1:43">
      <c r="A29" s="349" t="s">
        <v>182</v>
      </c>
      <c r="B29" s="349">
        <v>29</v>
      </c>
      <c r="C29" s="349" t="s">
        <v>1277</v>
      </c>
      <c r="D29" s="349" t="s">
        <v>1278</v>
      </c>
      <c r="E29" s="349">
        <v>0.83199999999999996</v>
      </c>
      <c r="F29" s="349">
        <v>96.944999999999993</v>
      </c>
      <c r="G29" s="349">
        <v>290.20999999999998</v>
      </c>
      <c r="H29" s="349">
        <v>9.6760000000000002</v>
      </c>
      <c r="I29" s="349"/>
      <c r="J29" s="349"/>
      <c r="L29" s="362">
        <f t="shared" si="3"/>
        <v>0.13799516999999997</v>
      </c>
      <c r="M29" s="393">
        <f t="shared" si="4"/>
        <v>0.53979113000000001</v>
      </c>
      <c r="N29" s="393">
        <f t="shared" si="7"/>
        <v>1.0409244E-2</v>
      </c>
      <c r="O29" s="393">
        <f t="shared" si="5"/>
        <v>16.585957932692306</v>
      </c>
      <c r="P29" s="393">
        <f t="shared" si="6"/>
        <v>64.878741586538467</v>
      </c>
      <c r="Q29" s="393">
        <f t="shared" si="8"/>
        <v>1.2511110576923077</v>
      </c>
      <c r="R29" s="349"/>
      <c r="S29" s="349"/>
      <c r="T29" s="349"/>
      <c r="W29" s="349"/>
      <c r="X29" s="349"/>
      <c r="Y29" s="349"/>
      <c r="AC29" s="349"/>
      <c r="AD29" s="349"/>
      <c r="AI29" s="349"/>
      <c r="AJ29" s="349"/>
      <c r="AK29" s="349"/>
      <c r="AO29" s="349"/>
      <c r="AQ29" s="349"/>
    </row>
    <row r="30" spans="1:43">
      <c r="A30" s="349" t="s">
        <v>182</v>
      </c>
      <c r="B30" s="349">
        <v>31</v>
      </c>
      <c r="C30" s="349" t="s">
        <v>1292</v>
      </c>
      <c r="D30" s="349" t="s">
        <v>1293</v>
      </c>
      <c r="E30" s="349">
        <v>0.751</v>
      </c>
      <c r="F30" s="349">
        <v>66.534999999999997</v>
      </c>
      <c r="G30" s="349">
        <v>197.56700000000001</v>
      </c>
      <c r="H30" s="349">
        <v>6.2510000000000003</v>
      </c>
      <c r="I30" s="349"/>
      <c r="J30" s="349"/>
      <c r="L30" s="362">
        <f t="shared" si="3"/>
        <v>9.2197709999999988E-2</v>
      </c>
      <c r="M30" s="393">
        <f t="shared" si="4"/>
        <v>0.368123651</v>
      </c>
      <c r="N30" s="393">
        <f t="shared" si="7"/>
        <v>7.2616690000000001E-3</v>
      </c>
      <c r="O30" s="393">
        <f t="shared" si="5"/>
        <v>12.27665912117177</v>
      </c>
      <c r="P30" s="393">
        <f t="shared" si="6"/>
        <v>49.017796404793607</v>
      </c>
      <c r="Q30" s="393">
        <f t="shared" si="8"/>
        <v>0.96693328894806929</v>
      </c>
      <c r="R30" s="349"/>
      <c r="S30" s="349"/>
      <c r="T30" s="349"/>
      <c r="W30" s="349"/>
      <c r="X30" s="349"/>
      <c r="Y30" s="349"/>
      <c r="AC30" s="349"/>
      <c r="AD30" s="349"/>
      <c r="AI30" s="349"/>
      <c r="AJ30" s="349"/>
      <c r="AK30" s="349"/>
      <c r="AO30" s="349"/>
      <c r="AQ30" s="349"/>
    </row>
    <row r="31" spans="1:43">
      <c r="A31" s="349" t="s">
        <v>182</v>
      </c>
      <c r="B31" s="349">
        <v>33</v>
      </c>
      <c r="C31" s="349" t="s">
        <v>1309</v>
      </c>
      <c r="D31" s="349" t="s">
        <v>1310</v>
      </c>
      <c r="E31" s="349">
        <v>0.78300000000000003</v>
      </c>
      <c r="F31" s="349">
        <v>70.802999999999997</v>
      </c>
      <c r="G31" s="349">
        <v>210.333</v>
      </c>
      <c r="H31" s="349">
        <v>6.6550000000000002</v>
      </c>
      <c r="I31" s="349"/>
      <c r="J31" s="349"/>
      <c r="L31" s="362">
        <f t="shared" si="3"/>
        <v>9.862531799999999E-2</v>
      </c>
      <c r="M31" s="393">
        <f t="shared" si="4"/>
        <v>0.39177904899999999</v>
      </c>
      <c r="N31" s="393">
        <f t="shared" si="7"/>
        <v>7.6329450000000004E-3</v>
      </c>
      <c r="O31" s="393">
        <f t="shared" si="5"/>
        <v>12.595826053639843</v>
      </c>
      <c r="P31" s="393">
        <f t="shared" si="6"/>
        <v>50.035638441890164</v>
      </c>
      <c r="Q31" s="393">
        <f t="shared" si="8"/>
        <v>0.97483333333333333</v>
      </c>
      <c r="R31" s="349"/>
      <c r="S31" s="349"/>
      <c r="T31" s="349"/>
      <c r="W31" s="349"/>
      <c r="X31" s="349"/>
      <c r="Y31" s="349"/>
      <c r="AC31" s="349"/>
      <c r="AD31" s="349"/>
      <c r="AI31" s="349"/>
      <c r="AJ31" s="349"/>
      <c r="AK31" s="349"/>
      <c r="AO31" s="349"/>
      <c r="AQ31" s="349"/>
    </row>
    <row r="32" spans="1:43">
      <c r="A32" s="349" t="s">
        <v>182</v>
      </c>
      <c r="B32" s="349">
        <v>35</v>
      </c>
      <c r="C32" s="349" t="s">
        <v>1322</v>
      </c>
      <c r="D32" s="349" t="s">
        <v>1323</v>
      </c>
      <c r="E32" s="349">
        <v>0.82899999999999996</v>
      </c>
      <c r="F32" s="349">
        <v>67.760999999999996</v>
      </c>
      <c r="G32" s="349">
        <v>229.65199999999999</v>
      </c>
      <c r="H32" s="349">
        <v>6.5940000000000003</v>
      </c>
      <c r="I32" s="349"/>
      <c r="J32" s="349"/>
      <c r="L32" s="362">
        <f t="shared" si="3"/>
        <v>9.4044065999999996E-2</v>
      </c>
      <c r="M32" s="393">
        <f t="shared" si="4"/>
        <v>0.42757715599999996</v>
      </c>
      <c r="N32" s="393">
        <f t="shared" si="7"/>
        <v>7.5768860000000006E-3</v>
      </c>
      <c r="O32" s="393">
        <f t="shared" si="5"/>
        <v>11.344278166465621</v>
      </c>
      <c r="P32" s="393">
        <f t="shared" si="6"/>
        <v>51.577461519903501</v>
      </c>
      <c r="Q32" s="393">
        <f t="shared" si="8"/>
        <v>0.91397901085645361</v>
      </c>
      <c r="R32" s="349"/>
      <c r="S32" s="349"/>
      <c r="T32" s="349"/>
      <c r="W32" s="349"/>
      <c r="X32" s="349"/>
      <c r="Y32" s="349"/>
      <c r="AC32" s="349"/>
      <c r="AD32" s="349"/>
      <c r="AI32" s="349"/>
      <c r="AJ32" s="349"/>
      <c r="AK32" s="349"/>
      <c r="AO32" s="349"/>
      <c r="AQ32" s="349"/>
    </row>
    <row r="33" spans="1:43">
      <c r="A33" s="349" t="s">
        <v>182</v>
      </c>
      <c r="B33" s="349">
        <v>37</v>
      </c>
      <c r="C33" s="349" t="s">
        <v>1338</v>
      </c>
      <c r="D33" s="349" t="s">
        <v>1339</v>
      </c>
      <c r="E33" s="349">
        <v>0.82699999999999996</v>
      </c>
      <c r="F33" s="349">
        <v>65.551000000000002</v>
      </c>
      <c r="G33" s="349">
        <v>229.358</v>
      </c>
      <c r="H33" s="349">
        <v>5.9370000000000003</v>
      </c>
      <c r="I33" s="349"/>
      <c r="J33" s="349"/>
      <c r="L33" s="362">
        <f t="shared" si="3"/>
        <v>9.071580600000001E-2</v>
      </c>
      <c r="M33" s="393">
        <f t="shared" si="4"/>
        <v>0.42703237399999999</v>
      </c>
      <c r="N33" s="393">
        <f t="shared" si="7"/>
        <v>6.9731030000000005E-3</v>
      </c>
      <c r="O33" s="393">
        <f t="shared" si="5"/>
        <v>10.969263119709796</v>
      </c>
      <c r="P33" s="393">
        <f t="shared" si="6"/>
        <v>51.636320918984282</v>
      </c>
      <c r="Q33" s="393">
        <f t="shared" si="8"/>
        <v>0.84318053204353094</v>
      </c>
      <c r="R33" s="349"/>
      <c r="S33" s="349"/>
      <c r="T33" s="349"/>
      <c r="W33" s="349"/>
      <c r="X33" s="349"/>
      <c r="Y33" s="349"/>
      <c r="AC33" s="349"/>
      <c r="AD33" s="349"/>
      <c r="AI33" s="349"/>
      <c r="AJ33" s="349"/>
      <c r="AK33" s="349"/>
      <c r="AO33" s="349"/>
      <c r="AQ33" s="349"/>
    </row>
    <row r="34" spans="1:43">
      <c r="A34" s="349" t="s">
        <v>182</v>
      </c>
      <c r="B34" s="349">
        <v>39</v>
      </c>
      <c r="C34" s="349" t="s">
        <v>1356</v>
      </c>
      <c r="D34" s="349" t="s">
        <v>1357</v>
      </c>
      <c r="E34" s="349">
        <v>0.81499999999999995</v>
      </c>
      <c r="F34" s="349">
        <v>63.466000000000001</v>
      </c>
      <c r="G34" s="349">
        <v>226.142</v>
      </c>
      <c r="H34" s="349">
        <v>5.7770000000000001</v>
      </c>
      <c r="I34" s="349"/>
      <c r="J34" s="349"/>
      <c r="L34" s="362">
        <f t="shared" si="3"/>
        <v>8.7575795999999997E-2</v>
      </c>
      <c r="M34" s="393">
        <f t="shared" si="4"/>
        <v>0.42107312599999996</v>
      </c>
      <c r="N34" s="393">
        <f t="shared" si="7"/>
        <v>6.8260630000000003E-3</v>
      </c>
      <c r="O34" s="393">
        <f t="shared" si="5"/>
        <v>10.745496441717792</v>
      </c>
      <c r="P34" s="393">
        <f t="shared" si="6"/>
        <v>51.665414233128836</v>
      </c>
      <c r="Q34" s="393">
        <f t="shared" si="8"/>
        <v>0.83755374233128832</v>
      </c>
      <c r="R34" s="349"/>
      <c r="S34" s="349"/>
      <c r="T34" s="349"/>
      <c r="W34" s="349"/>
      <c r="X34" s="349"/>
      <c r="Y34" s="349"/>
      <c r="AC34" s="349"/>
      <c r="AD34" s="349"/>
      <c r="AI34" s="349"/>
      <c r="AJ34" s="349"/>
      <c r="AK34" s="349"/>
      <c r="AO34" s="349"/>
      <c r="AQ34" s="349"/>
    </row>
    <row r="35" spans="1:43">
      <c r="A35" s="349" t="s">
        <v>182</v>
      </c>
      <c r="B35" s="349">
        <v>41</v>
      </c>
      <c r="C35" s="349" t="s">
        <v>1371</v>
      </c>
      <c r="D35" s="349" t="s">
        <v>1372</v>
      </c>
      <c r="E35" s="349">
        <v>0.82499999999999996</v>
      </c>
      <c r="F35" s="349">
        <v>37.67</v>
      </c>
      <c r="G35" s="349">
        <v>124.342</v>
      </c>
      <c r="H35" s="349">
        <v>2.9239999999999999</v>
      </c>
      <c r="I35" s="349"/>
      <c r="J35" s="349"/>
      <c r="L35" s="362">
        <f t="shared" si="3"/>
        <v>4.8727019999999996E-2</v>
      </c>
      <c r="M35" s="393">
        <f t="shared" si="4"/>
        <v>0.23243772600000001</v>
      </c>
      <c r="N35" s="393">
        <f t="shared" si="7"/>
        <v>4.2041559999999997E-3</v>
      </c>
      <c r="O35" s="393">
        <f t="shared" si="5"/>
        <v>5.9063054545454543</v>
      </c>
      <c r="P35" s="393">
        <f t="shared" si="6"/>
        <v>28.17426981818182</v>
      </c>
      <c r="Q35" s="393">
        <f t="shared" si="8"/>
        <v>0.50959466666666664</v>
      </c>
      <c r="R35" s="349"/>
      <c r="S35" s="349"/>
      <c r="T35" s="349"/>
      <c r="W35" s="349"/>
      <c r="X35" s="349"/>
      <c r="Y35" s="349"/>
      <c r="AC35" s="349"/>
      <c r="AD35" s="349"/>
      <c r="AI35" s="349"/>
      <c r="AJ35" s="349"/>
      <c r="AK35" s="349"/>
      <c r="AO35" s="349"/>
      <c r="AQ35" s="349"/>
    </row>
    <row r="36" spans="1:43">
      <c r="A36" s="349" t="s">
        <v>182</v>
      </c>
      <c r="B36" s="349">
        <v>43</v>
      </c>
      <c r="C36" s="349" t="s">
        <v>1386</v>
      </c>
      <c r="D36" s="349" t="s">
        <v>1387</v>
      </c>
      <c r="E36" s="349">
        <v>0.77400000000000002</v>
      </c>
      <c r="F36" s="349">
        <v>33.817999999999998</v>
      </c>
      <c r="G36" s="349">
        <v>102.973</v>
      </c>
      <c r="H36" s="349">
        <v>2.5859999999999999</v>
      </c>
      <c r="L36" s="362">
        <f t="shared" si="3"/>
        <v>4.2925907999999999E-2</v>
      </c>
      <c r="M36" s="393">
        <f t="shared" si="4"/>
        <v>0.192840969</v>
      </c>
      <c r="N36" s="393">
        <f t="shared" si="7"/>
        <v>3.8935339999999997E-3</v>
      </c>
      <c r="O36" s="393">
        <f t="shared" si="5"/>
        <v>5.5459829457364336</v>
      </c>
      <c r="P36" s="393">
        <f t="shared" si="6"/>
        <v>24.914853875968994</v>
      </c>
      <c r="Q36" s="393">
        <f t="shared" si="8"/>
        <v>0.50304056847545209</v>
      </c>
      <c r="R36" s="349"/>
      <c r="S36" s="349"/>
      <c r="T36" s="349"/>
      <c r="U36" s="349"/>
      <c r="V36" s="349"/>
      <c r="AB36" s="349"/>
      <c r="AF36" s="349"/>
      <c r="AG36" s="349"/>
      <c r="AH36" s="349"/>
      <c r="AN36" s="349"/>
      <c r="AQ36" s="349"/>
    </row>
    <row r="37" spans="1:43">
      <c r="A37" s="349" t="s">
        <v>182</v>
      </c>
      <c r="B37" s="349">
        <v>45</v>
      </c>
      <c r="C37" s="349" t="s">
        <v>1402</v>
      </c>
      <c r="D37" s="349" t="s">
        <v>1403</v>
      </c>
      <c r="E37" s="349">
        <v>0.84699999999999998</v>
      </c>
      <c r="F37" s="349">
        <v>36.228000000000002</v>
      </c>
      <c r="G37" s="349">
        <v>105.735</v>
      </c>
      <c r="H37" s="349">
        <v>2.97</v>
      </c>
      <c r="L37" s="362">
        <f t="shared" si="3"/>
        <v>4.6555368E-2</v>
      </c>
      <c r="M37" s="393">
        <f t="shared" si="4"/>
        <v>0.19795895500000002</v>
      </c>
      <c r="N37" s="393">
        <f t="shared" si="7"/>
        <v>4.2464299999999998E-3</v>
      </c>
      <c r="O37" s="393">
        <f t="shared" si="5"/>
        <v>5.4965015348288082</v>
      </c>
      <c r="P37" s="393">
        <f t="shared" si="6"/>
        <v>23.371777449822908</v>
      </c>
      <c r="Q37" s="393">
        <f t="shared" si="8"/>
        <v>0.50134946871310515</v>
      </c>
      <c r="R37" s="349"/>
      <c r="S37" s="349"/>
      <c r="T37" s="349"/>
      <c r="U37" s="349"/>
      <c r="V37" s="349"/>
      <c r="AB37" s="349"/>
      <c r="AF37" s="349"/>
      <c r="AG37" s="349"/>
      <c r="AH37" s="349"/>
      <c r="AN37" s="349"/>
      <c r="AQ37" s="349"/>
    </row>
    <row r="38" spans="1:43">
      <c r="A38" s="349" t="s">
        <v>182</v>
      </c>
      <c r="B38" s="349">
        <v>47</v>
      </c>
      <c r="C38" s="349" t="s">
        <v>1417</v>
      </c>
      <c r="D38" s="349" t="s">
        <v>1418</v>
      </c>
      <c r="E38" s="349">
        <v>0.76100000000000001</v>
      </c>
      <c r="F38" s="349">
        <v>32.244999999999997</v>
      </c>
      <c r="G38" s="349">
        <v>98.978999999999999</v>
      </c>
      <c r="H38" s="349">
        <v>2.34</v>
      </c>
      <c r="L38" s="362">
        <f t="shared" si="3"/>
        <v>4.0556969999999998E-2</v>
      </c>
      <c r="M38" s="393">
        <f t="shared" si="4"/>
        <v>0.185440087</v>
      </c>
      <c r="N38" s="393">
        <f t="shared" si="7"/>
        <v>3.66746E-3</v>
      </c>
      <c r="O38" s="393">
        <f t="shared" si="5"/>
        <v>5.3294310118265438</v>
      </c>
      <c r="P38" s="393">
        <f t="shared" si="6"/>
        <v>24.367948357424439</v>
      </c>
      <c r="Q38" s="393">
        <f t="shared" si="8"/>
        <v>0.48192641261498026</v>
      </c>
      <c r="R38" s="349"/>
      <c r="S38" s="349"/>
      <c r="T38" s="349"/>
      <c r="U38" s="349"/>
      <c r="V38" s="349"/>
      <c r="AB38" s="349"/>
      <c r="AF38" s="349"/>
      <c r="AG38" s="349"/>
      <c r="AH38" s="349"/>
      <c r="AN38" s="349"/>
      <c r="AQ38" s="349"/>
    </row>
    <row r="39" spans="1:43">
      <c r="A39" s="349" t="s">
        <v>182</v>
      </c>
      <c r="B39" s="349">
        <v>49</v>
      </c>
      <c r="C39" s="349" t="s">
        <v>1433</v>
      </c>
      <c r="D39" s="349" t="s">
        <v>1434</v>
      </c>
      <c r="E39" s="349">
        <v>0.76700000000000002</v>
      </c>
      <c r="F39" s="349">
        <v>31.173999999999999</v>
      </c>
      <c r="G39" s="349">
        <v>109.76300000000001</v>
      </c>
      <c r="H39" s="349">
        <v>2.319</v>
      </c>
      <c r="L39" s="362">
        <f t="shared" si="3"/>
        <v>3.8944043999999997E-2</v>
      </c>
      <c r="M39" s="393">
        <f t="shared" si="4"/>
        <v>0.20542283900000002</v>
      </c>
      <c r="N39" s="393">
        <f t="shared" si="7"/>
        <v>3.6481609999999996E-3</v>
      </c>
      <c r="O39" s="393">
        <f t="shared" si="5"/>
        <v>5.0774503259452413</v>
      </c>
      <c r="P39" s="393">
        <f t="shared" si="6"/>
        <v>26.782638722294656</v>
      </c>
      <c r="Q39" s="393">
        <f t="shared" si="8"/>
        <v>0.4756402868318122</v>
      </c>
      <c r="R39" s="349"/>
      <c r="S39" s="349"/>
      <c r="T39" s="349"/>
      <c r="U39" s="349"/>
      <c r="V39" s="349"/>
      <c r="AB39" s="349"/>
      <c r="AF39" s="349"/>
      <c r="AG39" s="349"/>
      <c r="AH39" s="349"/>
      <c r="AN39" s="349"/>
      <c r="AQ39" s="349"/>
    </row>
    <row r="40" spans="1:43">
      <c r="A40" s="349" t="s">
        <v>182</v>
      </c>
      <c r="B40" s="349">
        <v>51</v>
      </c>
      <c r="C40" s="349" t="s">
        <v>1433</v>
      </c>
      <c r="D40" s="349" t="s">
        <v>1444</v>
      </c>
      <c r="E40" s="349">
        <v>0.77</v>
      </c>
      <c r="F40" s="349">
        <v>32.466000000000001</v>
      </c>
      <c r="G40" s="349">
        <v>124.907</v>
      </c>
      <c r="H40" s="349">
        <v>2.508</v>
      </c>
      <c r="L40" s="362">
        <f t="shared" si="3"/>
        <v>4.0889796000000006E-2</v>
      </c>
      <c r="M40" s="393">
        <f t="shared" si="4"/>
        <v>0.233484671</v>
      </c>
      <c r="N40" s="393">
        <f t="shared" si="7"/>
        <v>3.8218519999999997E-3</v>
      </c>
      <c r="O40" s="393">
        <f t="shared" si="5"/>
        <v>5.310363116883118</v>
      </c>
      <c r="P40" s="393">
        <f t="shared" si="6"/>
        <v>30.32268454545455</v>
      </c>
      <c r="Q40" s="393">
        <f t="shared" si="8"/>
        <v>0.49634441558441555</v>
      </c>
      <c r="R40" s="349"/>
      <c r="S40" s="349"/>
      <c r="T40" s="349"/>
      <c r="U40" s="349"/>
      <c r="V40" s="349"/>
      <c r="AB40" s="349"/>
      <c r="AF40" s="349"/>
      <c r="AG40" s="349"/>
      <c r="AH40" s="349"/>
      <c r="AN40" s="349"/>
      <c r="AQ40" s="349"/>
    </row>
    <row r="41" spans="1:43">
      <c r="A41" s="349" t="s">
        <v>182</v>
      </c>
      <c r="B41" s="349">
        <v>53</v>
      </c>
      <c r="C41" s="349" t="s">
        <v>1456</v>
      </c>
      <c r="D41" s="349" t="s">
        <v>1457</v>
      </c>
      <c r="E41" s="349">
        <v>0.753</v>
      </c>
      <c r="F41" s="349">
        <v>34.646999999999998</v>
      </c>
      <c r="G41" s="349">
        <v>116.919</v>
      </c>
      <c r="H41" s="349">
        <v>2.6</v>
      </c>
      <c r="L41" s="362">
        <f t="shared" si="3"/>
        <v>4.4174381999999998E-2</v>
      </c>
      <c r="M41" s="393">
        <f t="shared" si="4"/>
        <v>0.21868290700000001</v>
      </c>
      <c r="N41" s="393">
        <f t="shared" si="7"/>
        <v>3.9064E-3</v>
      </c>
      <c r="O41" s="393">
        <f t="shared" si="5"/>
        <v>5.866451792828685</v>
      </c>
      <c r="P41" s="393">
        <f t="shared" si="6"/>
        <v>29.041554714475431</v>
      </c>
      <c r="Q41" s="393">
        <f t="shared" si="8"/>
        <v>0.51877822045152722</v>
      </c>
      <c r="R41" s="349"/>
      <c r="S41" s="349"/>
      <c r="T41" s="349"/>
      <c r="U41" s="349"/>
      <c r="V41" s="349"/>
      <c r="AB41" s="349"/>
      <c r="AF41" s="349"/>
      <c r="AG41" s="349"/>
      <c r="AH41" s="349"/>
      <c r="AN41" s="349"/>
      <c r="AQ41" s="349"/>
    </row>
    <row r="42" spans="1:43">
      <c r="A42" s="349" t="s">
        <v>182</v>
      </c>
      <c r="B42" s="349">
        <v>55</v>
      </c>
      <c r="C42" s="349" t="s">
        <v>1470</v>
      </c>
      <c r="D42" s="349" t="s">
        <v>1471</v>
      </c>
      <c r="E42" s="349">
        <v>0.75900000000000001</v>
      </c>
      <c r="F42" s="349">
        <v>49.32</v>
      </c>
      <c r="G42" s="349">
        <v>200.71299999999999</v>
      </c>
      <c r="H42" s="349">
        <v>5.2969999999999997</v>
      </c>
      <c r="L42" s="362">
        <f t="shared" si="3"/>
        <v>6.6271919999999998E-2</v>
      </c>
      <c r="M42" s="393">
        <f t="shared" si="4"/>
        <v>0.37395318899999996</v>
      </c>
      <c r="N42" s="393">
        <f t="shared" si="7"/>
        <v>6.3849429999999997E-3</v>
      </c>
      <c r="O42" s="393">
        <f t="shared" si="5"/>
        <v>8.7314782608695651</v>
      </c>
      <c r="P42" s="393">
        <f t="shared" si="6"/>
        <v>49.269194861660075</v>
      </c>
      <c r="Q42" s="393">
        <f t="shared" si="8"/>
        <v>0.84123096179183132</v>
      </c>
      <c r="R42" s="349"/>
      <c r="S42" s="349"/>
      <c r="T42" s="349"/>
      <c r="U42" s="349"/>
      <c r="V42" s="349"/>
      <c r="AB42" s="349"/>
      <c r="AF42" s="349"/>
      <c r="AG42" s="349"/>
      <c r="AH42" s="349"/>
      <c r="AN42" s="349"/>
      <c r="AQ42" s="349"/>
    </row>
    <row r="43" spans="1:43">
      <c r="A43" s="349" t="s">
        <v>182</v>
      </c>
      <c r="B43" s="349">
        <v>57</v>
      </c>
      <c r="C43" s="349" t="s">
        <v>1484</v>
      </c>
      <c r="D43" s="349" t="s">
        <v>1485</v>
      </c>
      <c r="E43" s="349">
        <v>0.76400000000000001</v>
      </c>
      <c r="F43" s="349">
        <v>43.457000000000001</v>
      </c>
      <c r="G43" s="349">
        <v>202.21799999999999</v>
      </c>
      <c r="H43" s="349">
        <v>5.0960000000000001</v>
      </c>
      <c r="L43" s="362">
        <f t="shared" si="3"/>
        <v>5.7442242000000004E-2</v>
      </c>
      <c r="M43" s="393">
        <f t="shared" si="4"/>
        <v>0.37674195399999999</v>
      </c>
      <c r="N43" s="393">
        <f t="shared" si="7"/>
        <v>6.2002239999999998E-3</v>
      </c>
      <c r="O43" s="393">
        <f t="shared" si="5"/>
        <v>7.5186180628272261</v>
      </c>
      <c r="P43" s="393">
        <f t="shared" si="6"/>
        <v>49.311774083769635</v>
      </c>
      <c r="Q43" s="393">
        <f t="shared" si="8"/>
        <v>0.81154764397905754</v>
      </c>
      <c r="R43" s="349"/>
      <c r="S43" s="349"/>
      <c r="T43" s="349"/>
      <c r="U43" s="349"/>
      <c r="V43" s="349"/>
      <c r="AB43" s="349"/>
      <c r="AF43" s="349"/>
      <c r="AG43" s="349"/>
      <c r="AH43" s="349"/>
      <c r="AN43" s="349"/>
      <c r="AQ43" s="349"/>
    </row>
    <row r="44" spans="1:43">
      <c r="A44" s="349" t="s">
        <v>183</v>
      </c>
      <c r="B44" s="349">
        <v>59</v>
      </c>
      <c r="C44" s="349" t="s">
        <v>1499</v>
      </c>
      <c r="D44" s="349" t="s">
        <v>1500</v>
      </c>
      <c r="E44" s="349">
        <v>0.84499999999999997</v>
      </c>
      <c r="F44" s="349">
        <v>54.911000000000001</v>
      </c>
      <c r="G44" s="349">
        <v>222.96299999999999</v>
      </c>
      <c r="H44" s="349">
        <v>6.8049999999999997</v>
      </c>
      <c r="L44" s="362">
        <f t="shared" si="3"/>
        <v>7.4691965999999999E-2</v>
      </c>
      <c r="M44" s="393">
        <f t="shared" si="4"/>
        <v>0.41518243899999996</v>
      </c>
      <c r="N44" s="393">
        <f t="shared" si="7"/>
        <v>7.7707949999999996E-3</v>
      </c>
      <c r="O44" s="393">
        <f t="shared" si="5"/>
        <v>8.8392859171597635</v>
      </c>
      <c r="P44" s="393">
        <f t="shared" si="6"/>
        <v>49.134016449704134</v>
      </c>
      <c r="Q44" s="393">
        <f t="shared" si="8"/>
        <v>0.91962071005917156</v>
      </c>
      <c r="R44" s="349"/>
      <c r="S44" s="349"/>
      <c r="T44" s="349"/>
      <c r="U44" s="349"/>
      <c r="V44" s="349"/>
      <c r="AB44" s="349"/>
      <c r="AF44" s="349"/>
      <c r="AG44" s="349"/>
      <c r="AH44" s="349"/>
      <c r="AN44" s="349"/>
      <c r="AQ44" s="349"/>
    </row>
    <row r="45" spans="1:43">
      <c r="A45" s="349" t="s">
        <v>183</v>
      </c>
      <c r="B45" s="349">
        <v>61</v>
      </c>
      <c r="C45" s="349" t="s">
        <v>1513</v>
      </c>
      <c r="D45" s="349" t="s">
        <v>1514</v>
      </c>
      <c r="E45" s="349">
        <v>0.78800000000000003</v>
      </c>
      <c r="F45" s="349">
        <v>51.165999999999997</v>
      </c>
      <c r="G45" s="349">
        <v>207.822</v>
      </c>
      <c r="H45" s="349">
        <v>6.3940000000000001</v>
      </c>
      <c r="L45" s="362">
        <f t="shared" si="3"/>
        <v>6.905199599999999E-2</v>
      </c>
      <c r="M45" s="393">
        <f t="shared" si="4"/>
        <v>0.38712616599999999</v>
      </c>
      <c r="N45" s="393">
        <f t="shared" si="7"/>
        <v>7.3930860000000001E-3</v>
      </c>
      <c r="O45" s="393">
        <f t="shared" si="5"/>
        <v>8.7629436548223332</v>
      </c>
      <c r="P45" s="393">
        <f t="shared" si="6"/>
        <v>49.127686040609134</v>
      </c>
      <c r="Q45" s="393">
        <f t="shared" si="8"/>
        <v>0.93820888324873097</v>
      </c>
      <c r="R45" s="349"/>
      <c r="S45" s="349"/>
      <c r="T45" s="349"/>
      <c r="U45" s="349"/>
      <c r="V45" s="349"/>
      <c r="AB45" s="349"/>
      <c r="AF45" s="349"/>
      <c r="AG45" s="349"/>
      <c r="AH45" s="349"/>
      <c r="AN45" s="349"/>
      <c r="AQ45" s="349"/>
    </row>
    <row r="46" spans="1:43">
      <c r="A46" s="349" t="s">
        <v>183</v>
      </c>
      <c r="B46" s="349">
        <v>63</v>
      </c>
      <c r="C46" s="349" t="s">
        <v>1525</v>
      </c>
      <c r="D46" s="349" t="s">
        <v>1526</v>
      </c>
      <c r="E46" s="349">
        <v>0.77200000000000002</v>
      </c>
      <c r="F46" s="349">
        <v>47.962000000000003</v>
      </c>
      <c r="G46" s="349">
        <v>201.286</v>
      </c>
      <c r="H46" s="349">
        <v>5.2389999999999999</v>
      </c>
      <c r="L46" s="362">
        <f t="shared" si="3"/>
        <v>6.4226772000000001E-2</v>
      </c>
      <c r="M46" s="393">
        <f t="shared" si="4"/>
        <v>0.37501495800000001</v>
      </c>
      <c r="N46" s="393">
        <f t="shared" si="7"/>
        <v>6.3316409999999998E-3</v>
      </c>
      <c r="O46" s="393">
        <f t="shared" si="5"/>
        <v>8.3195300518134712</v>
      </c>
      <c r="P46" s="393">
        <f t="shared" si="6"/>
        <v>48.577067098445596</v>
      </c>
      <c r="Q46" s="393">
        <f t="shared" si="8"/>
        <v>0.82016075129533672</v>
      </c>
      <c r="R46" s="349"/>
      <c r="S46" s="349"/>
      <c r="T46" s="349"/>
      <c r="U46" s="349"/>
      <c r="V46" s="349"/>
      <c r="AB46" s="349"/>
      <c r="AF46" s="349"/>
      <c r="AG46" s="349"/>
      <c r="AH46" s="349"/>
      <c r="AN46" s="349"/>
      <c r="AQ46" s="349"/>
    </row>
    <row r="47" spans="1:43">
      <c r="A47" s="349" t="s">
        <v>183</v>
      </c>
      <c r="B47" s="349">
        <v>65</v>
      </c>
      <c r="C47" s="349" t="s">
        <v>1535</v>
      </c>
      <c r="D47" s="349" t="s">
        <v>1536</v>
      </c>
      <c r="E47" s="349">
        <v>0.79800000000000004</v>
      </c>
      <c r="F47" s="349">
        <v>54.335000000000001</v>
      </c>
      <c r="G47" s="349">
        <v>211.036</v>
      </c>
      <c r="H47" s="349">
        <v>7.3310000000000004</v>
      </c>
      <c r="L47" s="362">
        <f t="shared" si="3"/>
        <v>7.3824509999999996E-2</v>
      </c>
      <c r="M47" s="393">
        <f t="shared" si="4"/>
        <v>0.39308170799999997</v>
      </c>
      <c r="N47" s="393">
        <f t="shared" si="7"/>
        <v>8.2541890000000003E-3</v>
      </c>
      <c r="O47" s="393">
        <f t="shared" si="5"/>
        <v>9.2511917293233079</v>
      </c>
      <c r="P47" s="393">
        <f t="shared" si="6"/>
        <v>49.258359398496232</v>
      </c>
      <c r="Q47" s="393">
        <f t="shared" si="8"/>
        <v>1.0343595238095238</v>
      </c>
      <c r="R47" s="349"/>
      <c r="S47" s="349"/>
      <c r="T47" s="349"/>
      <c r="U47" s="349"/>
      <c r="V47" s="349"/>
      <c r="AB47" s="349"/>
      <c r="AF47" s="349"/>
      <c r="AG47" s="349"/>
      <c r="AH47" s="349"/>
      <c r="AN47" s="349"/>
      <c r="AQ47" s="349"/>
    </row>
    <row r="48" spans="1:43">
      <c r="A48" s="349" t="s">
        <v>183</v>
      </c>
      <c r="B48" s="349">
        <v>67</v>
      </c>
      <c r="C48" s="349" t="s">
        <v>172</v>
      </c>
      <c r="D48" s="349" t="s">
        <v>536</v>
      </c>
      <c r="E48" s="349">
        <v>0.76900000000000002</v>
      </c>
      <c r="F48" s="349">
        <v>50.052</v>
      </c>
      <c r="G48" s="349">
        <v>170.36</v>
      </c>
      <c r="L48" s="362">
        <f t="shared" si="3"/>
        <v>6.7374312000000006E-2</v>
      </c>
      <c r="M48" s="393">
        <f t="shared" si="4"/>
        <v>0.31770908000000003</v>
      </c>
      <c r="N48" s="393"/>
      <c r="O48" s="393">
        <f t="shared" si="5"/>
        <v>8.7612889466840045</v>
      </c>
      <c r="P48" s="393">
        <f t="shared" si="6"/>
        <v>41.314574772431733</v>
      </c>
      <c r="Q48" s="393"/>
      <c r="R48" s="349"/>
      <c r="S48" s="349"/>
      <c r="T48" s="349"/>
      <c r="U48" s="349"/>
      <c r="V48" s="349"/>
      <c r="AB48" s="349"/>
      <c r="AF48" s="349"/>
      <c r="AG48" s="349"/>
      <c r="AH48" s="349"/>
      <c r="AN48" s="349"/>
      <c r="AQ48" s="349"/>
    </row>
    <row r="49" spans="1:43">
      <c r="A49" s="349" t="s">
        <v>183</v>
      </c>
      <c r="B49" s="349">
        <v>69</v>
      </c>
      <c r="C49" s="349" t="s">
        <v>173</v>
      </c>
      <c r="D49" s="349" t="s">
        <v>536</v>
      </c>
      <c r="E49" s="349">
        <v>0.78</v>
      </c>
      <c r="F49" s="349">
        <v>50.901000000000003</v>
      </c>
      <c r="G49" s="349">
        <v>172.74799999999999</v>
      </c>
      <c r="L49" s="362">
        <f t="shared" si="3"/>
        <v>6.8652906E-2</v>
      </c>
      <c r="M49" s="393">
        <f t="shared" si="4"/>
        <v>0.32213404399999995</v>
      </c>
      <c r="N49" s="393"/>
      <c r="O49" s="393">
        <f t="shared" si="5"/>
        <v>8.8016546153846154</v>
      </c>
      <c r="P49" s="393">
        <f t="shared" si="6"/>
        <v>41.299236410256398</v>
      </c>
      <c r="Q49" s="393"/>
      <c r="R49" s="349"/>
      <c r="S49" s="349"/>
      <c r="T49" s="349"/>
      <c r="U49" s="349"/>
      <c r="V49" s="349"/>
      <c r="AB49" s="349"/>
      <c r="AF49" s="349"/>
      <c r="AG49" s="349"/>
      <c r="AH49" s="349"/>
      <c r="AN49" s="349"/>
      <c r="AQ49" s="349"/>
    </row>
    <row r="50" spans="1:43">
      <c r="A50" s="349" t="s">
        <v>183</v>
      </c>
      <c r="B50" s="349">
        <v>71</v>
      </c>
      <c r="C50" s="349" t="s">
        <v>178</v>
      </c>
      <c r="D50" s="349" t="s">
        <v>512</v>
      </c>
      <c r="E50" s="349">
        <v>0.77100000000000002</v>
      </c>
      <c r="F50" s="349">
        <v>54.427999999999997</v>
      </c>
      <c r="G50" s="349">
        <v>185.03399999999999</v>
      </c>
      <c r="L50" s="362">
        <f t="shared" si="3"/>
        <v>7.3964567999999994E-2</v>
      </c>
      <c r="M50" s="393">
        <f t="shared" si="4"/>
        <v>0.34490000199999998</v>
      </c>
      <c r="N50" s="393"/>
      <c r="O50" s="393">
        <f t="shared" si="5"/>
        <v>9.5933291828793763</v>
      </c>
      <c r="P50" s="393">
        <f t="shared" si="6"/>
        <v>44.734111802853434</v>
      </c>
      <c r="Q50" s="393"/>
      <c r="R50" s="349"/>
      <c r="S50" s="349"/>
      <c r="T50" s="349"/>
      <c r="U50" s="349"/>
      <c r="V50" s="349"/>
      <c r="AB50" s="349"/>
      <c r="AF50" s="349"/>
      <c r="AG50" s="349"/>
      <c r="AH50" s="349"/>
      <c r="AN50" s="349"/>
      <c r="AQ50" s="349"/>
    </row>
    <row r="51" spans="1:43">
      <c r="A51" s="349" t="s">
        <v>183</v>
      </c>
      <c r="B51" s="349">
        <v>73</v>
      </c>
      <c r="C51" s="349" t="s">
        <v>179</v>
      </c>
      <c r="D51" s="349" t="s">
        <v>512</v>
      </c>
      <c r="E51" s="349">
        <v>0.72</v>
      </c>
      <c r="F51" s="349">
        <v>50.58</v>
      </c>
      <c r="G51" s="349">
        <v>171.96899999999999</v>
      </c>
      <c r="L51" s="362">
        <f t="shared" si="3"/>
        <v>6.8169480000000005E-2</v>
      </c>
      <c r="M51" s="393">
        <f t="shared" si="4"/>
        <v>0.32069055699999999</v>
      </c>
      <c r="N51" s="393"/>
      <c r="O51" s="393">
        <f t="shared" si="5"/>
        <v>9.4679833333333345</v>
      </c>
      <c r="P51" s="393">
        <f t="shared" si="6"/>
        <v>44.540355138888884</v>
      </c>
      <c r="Q51" s="393"/>
      <c r="R51" s="349"/>
      <c r="S51" s="349"/>
      <c r="T51" s="349"/>
      <c r="U51" s="349"/>
      <c r="V51" s="349"/>
      <c r="AB51" s="349"/>
      <c r="AF51" s="349"/>
      <c r="AG51" s="349"/>
      <c r="AH51" s="349"/>
      <c r="AN51" s="349"/>
      <c r="AQ51" s="349"/>
    </row>
    <row r="52" spans="1:43">
      <c r="A52" s="349" t="s">
        <v>183</v>
      </c>
      <c r="B52" s="349">
        <v>75</v>
      </c>
      <c r="C52" s="349" t="s">
        <v>186</v>
      </c>
      <c r="D52" s="349" t="s">
        <v>25</v>
      </c>
      <c r="E52" s="349">
        <v>1.0920000000000001</v>
      </c>
      <c r="F52" s="349">
        <v>110.062</v>
      </c>
      <c r="G52" s="349">
        <v>299.54700000000003</v>
      </c>
      <c r="H52" s="349">
        <v>6.6349999999999998</v>
      </c>
      <c r="L52" s="362">
        <f t="shared" si="3"/>
        <v>0.15774937199999997</v>
      </c>
      <c r="M52" s="393">
        <f t="shared" si="4"/>
        <v>0.55709259100000008</v>
      </c>
      <c r="N52" s="393">
        <f t="shared" si="7"/>
        <v>7.6145650000000002E-3</v>
      </c>
      <c r="O52" s="393">
        <f t="shared" si="5"/>
        <v>14.445913186813183</v>
      </c>
      <c r="P52" s="393">
        <f t="shared" si="6"/>
        <v>51.015805036630034</v>
      </c>
      <c r="Q52" s="393">
        <f t="shared" si="8"/>
        <v>0.69730448717948723</v>
      </c>
      <c r="R52" s="349"/>
      <c r="S52" s="349"/>
      <c r="T52" s="349"/>
      <c r="U52" s="349"/>
      <c r="V52" s="349"/>
      <c r="AB52" s="349"/>
      <c r="AF52" s="349"/>
      <c r="AG52" s="349"/>
      <c r="AH52" s="349"/>
      <c r="AN52" s="349"/>
      <c r="AQ52" s="349"/>
    </row>
    <row r="53" spans="1:43">
      <c r="A53" s="349" t="s">
        <v>183</v>
      </c>
      <c r="B53" s="349">
        <v>77</v>
      </c>
      <c r="C53" s="349" t="s">
        <v>187</v>
      </c>
      <c r="D53" s="349" t="s">
        <v>25</v>
      </c>
      <c r="E53" s="349">
        <v>1.1120000000000001</v>
      </c>
      <c r="F53" s="349">
        <v>110.444</v>
      </c>
      <c r="G53" s="349">
        <v>300.66399999999999</v>
      </c>
      <c r="H53" s="349">
        <v>6.7089999999999996</v>
      </c>
      <c r="L53" s="362">
        <f t="shared" si="3"/>
        <v>0.15832466399999998</v>
      </c>
      <c r="M53" s="393">
        <f t="shared" si="4"/>
        <v>0.55916239200000006</v>
      </c>
      <c r="N53" s="393">
        <f t="shared" si="7"/>
        <v>7.682571E-3</v>
      </c>
      <c r="O53" s="393">
        <f t="shared" si="5"/>
        <v>14.237829496402874</v>
      </c>
      <c r="P53" s="393">
        <f t="shared" si="6"/>
        <v>50.284387769784175</v>
      </c>
      <c r="Q53" s="393">
        <f t="shared" si="8"/>
        <v>0.6908786870503596</v>
      </c>
      <c r="R53" s="349"/>
      <c r="S53" s="349"/>
      <c r="T53" s="349"/>
      <c r="U53" s="349"/>
      <c r="V53" s="349"/>
      <c r="AB53" s="349"/>
      <c r="AF53" s="349"/>
      <c r="AG53" s="349"/>
      <c r="AH53" s="349"/>
      <c r="AN53" s="349"/>
      <c r="AQ53" s="349"/>
    </row>
    <row r="54" spans="1:43">
      <c r="A54" s="349" t="s">
        <v>183</v>
      </c>
      <c r="B54" s="349">
        <v>80</v>
      </c>
      <c r="C54" s="349" t="s">
        <v>192</v>
      </c>
      <c r="D54" s="349" t="s">
        <v>21</v>
      </c>
      <c r="E54" s="349">
        <v>7.6999999999999999E-2</v>
      </c>
      <c r="H54" s="349">
        <v>8.3729999999999993</v>
      </c>
      <c r="L54" s="362"/>
      <c r="M54" s="393"/>
      <c r="N54" s="393">
        <f t="shared" si="7"/>
        <v>9.2117869999999991E-3</v>
      </c>
      <c r="O54" s="393"/>
      <c r="P54" s="393"/>
      <c r="Q54" s="393">
        <f t="shared" si="8"/>
        <v>11.96335974025974</v>
      </c>
      <c r="R54" s="349"/>
      <c r="S54" s="349"/>
      <c r="T54" s="349"/>
      <c r="U54" s="349"/>
      <c r="V54" s="349"/>
      <c r="AB54" s="349"/>
      <c r="AF54" s="349"/>
      <c r="AG54" s="349"/>
      <c r="AH54" s="349"/>
      <c r="AN54" s="349"/>
      <c r="AQ54" s="349"/>
    </row>
    <row r="55" spans="1:43">
      <c r="A55" s="349" t="s">
        <v>183</v>
      </c>
      <c r="B55" s="349">
        <v>82</v>
      </c>
      <c r="C55" s="349" t="s">
        <v>193</v>
      </c>
      <c r="D55" s="349" t="s">
        <v>21</v>
      </c>
      <c r="E55" s="349">
        <v>0.08</v>
      </c>
      <c r="H55" s="349">
        <v>9.1630000000000003</v>
      </c>
      <c r="L55" s="362"/>
      <c r="M55" s="393"/>
      <c r="N55" s="393">
        <f t="shared" si="7"/>
        <v>9.937797E-3</v>
      </c>
      <c r="O55" s="393"/>
      <c r="P55" s="393"/>
      <c r="Q55" s="393">
        <f t="shared" si="8"/>
        <v>12.422246249999999</v>
      </c>
      <c r="R55" s="349"/>
      <c r="S55" s="349"/>
      <c r="T55" s="349"/>
      <c r="U55" s="349"/>
      <c r="V55" s="349"/>
      <c r="AB55" s="349"/>
      <c r="AF55" s="349"/>
      <c r="AG55" s="349"/>
      <c r="AH55" s="349"/>
      <c r="AN55" s="349"/>
      <c r="AQ55" s="349"/>
    </row>
    <row r="56" spans="1:43">
      <c r="A56" s="349" t="s">
        <v>183</v>
      </c>
      <c r="B56" s="349">
        <v>84</v>
      </c>
      <c r="C56" s="349" t="s">
        <v>199</v>
      </c>
      <c r="D56" s="349" t="s">
        <v>23</v>
      </c>
      <c r="E56" s="349">
        <v>7.3999999999999996E-2</v>
      </c>
      <c r="H56" s="349">
        <v>8.7560000000000002</v>
      </c>
      <c r="L56" s="362"/>
      <c r="M56" s="393"/>
      <c r="N56" s="393">
        <f t="shared" si="7"/>
        <v>9.5637639999999989E-3</v>
      </c>
      <c r="O56" s="393"/>
      <c r="P56" s="393"/>
      <c r="Q56" s="393">
        <f t="shared" si="8"/>
        <v>12.924005405405403</v>
      </c>
      <c r="R56" s="349"/>
      <c r="S56" s="349"/>
      <c r="T56" s="349"/>
      <c r="U56" s="349"/>
      <c r="V56" s="349"/>
      <c r="AB56" s="349"/>
      <c r="AF56" s="349"/>
      <c r="AG56" s="349"/>
      <c r="AH56" s="349"/>
      <c r="AN56" s="349"/>
      <c r="AQ56" s="349"/>
    </row>
    <row r="57" spans="1:43">
      <c r="A57" s="349" t="s">
        <v>183</v>
      </c>
      <c r="B57" s="349">
        <v>86</v>
      </c>
      <c r="C57" s="349" t="s">
        <v>200</v>
      </c>
      <c r="D57" s="349" t="s">
        <v>23</v>
      </c>
      <c r="E57" s="349">
        <v>7.6999999999999999E-2</v>
      </c>
      <c r="H57" s="349">
        <v>9.0449999999999999</v>
      </c>
      <c r="L57" s="362"/>
      <c r="M57" s="393"/>
      <c r="N57" s="393">
        <f t="shared" si="7"/>
        <v>9.8293549999999997E-3</v>
      </c>
      <c r="O57" s="393"/>
      <c r="P57" s="393"/>
      <c r="Q57" s="393">
        <f t="shared" si="8"/>
        <v>12.765396103896103</v>
      </c>
      <c r="R57" s="349"/>
      <c r="S57" s="349"/>
      <c r="T57" s="349"/>
      <c r="U57" s="349"/>
      <c r="V57" s="349"/>
      <c r="AB57" s="349"/>
      <c r="AF57" s="349"/>
      <c r="AG57" s="349"/>
      <c r="AH57" s="349"/>
      <c r="AN57" s="349"/>
      <c r="AQ57" s="349"/>
    </row>
    <row r="58" spans="1:43">
      <c r="A58" s="349" t="s">
        <v>183</v>
      </c>
      <c r="B58" s="349">
        <v>87</v>
      </c>
      <c r="C58" s="349" t="s">
        <v>280</v>
      </c>
      <c r="D58" s="349" t="s">
        <v>281</v>
      </c>
      <c r="E58" s="349">
        <v>0.47899999999999998</v>
      </c>
      <c r="F58" s="349">
        <v>31.263000000000002</v>
      </c>
      <c r="G58" s="349">
        <v>108.236</v>
      </c>
      <c r="H58" s="349">
        <v>3.1019999999999999</v>
      </c>
      <c r="L58" s="362">
        <f t="shared" si="3"/>
        <v>3.9078078000000002E-2</v>
      </c>
      <c r="M58" s="393">
        <f t="shared" si="4"/>
        <v>0.20259330800000003</v>
      </c>
      <c r="N58" s="393">
        <f t="shared" si="7"/>
        <v>4.3677379999999995E-3</v>
      </c>
      <c r="O58" s="393">
        <f t="shared" si="5"/>
        <v>8.1582626304801682</v>
      </c>
      <c r="P58" s="393">
        <f t="shared" si="6"/>
        <v>42.295053862212953</v>
      </c>
      <c r="Q58" s="393">
        <f t="shared" si="8"/>
        <v>0.91184509394572011</v>
      </c>
      <c r="R58" s="349"/>
      <c r="S58" s="349"/>
      <c r="T58" s="349"/>
      <c r="U58" s="349"/>
      <c r="V58" s="349"/>
      <c r="AB58" s="349"/>
      <c r="AF58" s="349"/>
      <c r="AG58" s="349"/>
      <c r="AH58" s="349"/>
      <c r="AN58" s="349"/>
      <c r="AQ58" s="349"/>
    </row>
    <row r="59" spans="1:43">
      <c r="A59" s="349" t="s">
        <v>183</v>
      </c>
      <c r="B59" s="349">
        <v>89</v>
      </c>
      <c r="C59" s="349" t="s">
        <v>282</v>
      </c>
      <c r="D59" s="349" t="s">
        <v>283</v>
      </c>
      <c r="E59" s="349">
        <v>0.21199999999999999</v>
      </c>
      <c r="F59" s="349">
        <v>13.93</v>
      </c>
      <c r="G59" s="349">
        <v>52.472999999999999</v>
      </c>
      <c r="H59" s="349">
        <v>1.59</v>
      </c>
      <c r="L59" s="362">
        <f t="shared" si="3"/>
        <v>1.2974579999999999E-2</v>
      </c>
      <c r="M59" s="393">
        <f t="shared" si="4"/>
        <v>9.9264469000000008E-2</v>
      </c>
      <c r="N59" s="393">
        <f t="shared" si="7"/>
        <v>2.9782100000000002E-3</v>
      </c>
      <c r="O59" s="393">
        <f t="shared" si="5"/>
        <v>6.1200849056603772</v>
      </c>
      <c r="P59" s="393">
        <f t="shared" si="6"/>
        <v>46.822862735849064</v>
      </c>
      <c r="Q59" s="393">
        <f t="shared" si="8"/>
        <v>1.4048160377358492</v>
      </c>
      <c r="R59" s="349"/>
      <c r="S59" s="349"/>
      <c r="T59" s="349"/>
      <c r="U59" s="349"/>
      <c r="V59" s="349"/>
      <c r="AB59" s="349"/>
      <c r="AF59" s="349"/>
      <c r="AG59" s="349"/>
      <c r="AH59" s="349"/>
      <c r="AN59" s="349"/>
      <c r="AQ59" s="349"/>
    </row>
    <row r="60" spans="1:43">
      <c r="A60" s="349" t="s">
        <v>183</v>
      </c>
      <c r="B60" s="349">
        <v>91</v>
      </c>
      <c r="C60" s="349" t="s">
        <v>284</v>
      </c>
      <c r="D60" s="349" t="s">
        <v>285</v>
      </c>
      <c r="E60" s="349">
        <v>8.5000000000000006E-2</v>
      </c>
      <c r="F60" s="349">
        <v>4.9690000000000003</v>
      </c>
      <c r="G60" s="349">
        <v>16.117999999999999</v>
      </c>
      <c r="H60" s="349">
        <v>0.53700000000000003</v>
      </c>
      <c r="L60" s="362">
        <f>0.001506*F60 - 0.008004</f>
        <v>-5.2068600000000024E-4</v>
      </c>
      <c r="M60" s="393">
        <f t="shared" si="4"/>
        <v>3.1898653999999999E-2</v>
      </c>
      <c r="N60" s="393">
        <f t="shared" si="7"/>
        <v>2.0105029999999999E-3</v>
      </c>
      <c r="O60" s="393">
        <f t="shared" si="5"/>
        <v>-0.61257176470588259</v>
      </c>
      <c r="P60" s="393">
        <f t="shared" si="6"/>
        <v>37.527828235294116</v>
      </c>
      <c r="Q60" s="393">
        <f t="shared" si="8"/>
        <v>2.3652976470588229</v>
      </c>
      <c r="R60" s="349" t="s">
        <v>3806</v>
      </c>
      <c r="S60" s="349"/>
      <c r="T60" s="349"/>
      <c r="U60" s="349"/>
      <c r="V60" s="349"/>
      <c r="AB60" s="349"/>
      <c r="AF60" s="349"/>
      <c r="AG60" s="349"/>
      <c r="AH60" s="349"/>
      <c r="AN60" s="349"/>
      <c r="AQ60" s="349"/>
    </row>
    <row r="61" spans="1:43">
      <c r="A61" s="349" t="s">
        <v>183</v>
      </c>
      <c r="B61" s="349">
        <v>93</v>
      </c>
      <c r="C61" s="349" t="s">
        <v>286</v>
      </c>
      <c r="D61" s="349" t="s">
        <v>287</v>
      </c>
      <c r="E61" s="349">
        <v>0.751</v>
      </c>
      <c r="F61" s="349">
        <v>27.055</v>
      </c>
      <c r="G61" s="349">
        <v>114.736</v>
      </c>
      <c r="H61" s="349">
        <v>4.8360000000000003</v>
      </c>
      <c r="L61" s="362">
        <f t="shared" si="3"/>
        <v>3.2740829999999999E-2</v>
      </c>
      <c r="M61" s="393">
        <f t="shared" si="4"/>
        <v>0.21463780800000001</v>
      </c>
      <c r="N61" s="393">
        <f t="shared" si="7"/>
        <v>5.9612840000000007E-3</v>
      </c>
      <c r="O61" s="393">
        <f t="shared" si="5"/>
        <v>4.3596311584553922</v>
      </c>
      <c r="P61" s="393">
        <f t="shared" si="6"/>
        <v>28.580267376830893</v>
      </c>
      <c r="Q61" s="393">
        <f t="shared" si="8"/>
        <v>0.79377949400798942</v>
      </c>
      <c r="R61" s="349"/>
      <c r="S61" s="349"/>
      <c r="T61" s="349"/>
      <c r="U61" s="349"/>
      <c r="V61" s="349"/>
      <c r="AB61" s="349"/>
      <c r="AF61" s="349"/>
      <c r="AG61" s="349"/>
      <c r="AH61" s="349"/>
      <c r="AN61" s="349"/>
      <c r="AQ61" s="349"/>
    </row>
    <row r="62" spans="1:43">
      <c r="A62" s="349" t="s">
        <v>183</v>
      </c>
      <c r="B62" s="349">
        <v>95</v>
      </c>
      <c r="C62" s="349" t="s">
        <v>288</v>
      </c>
      <c r="D62" s="349" t="s">
        <v>289</v>
      </c>
      <c r="E62" s="349">
        <v>0.78500000000000003</v>
      </c>
      <c r="F62" s="349">
        <v>28.577999999999999</v>
      </c>
      <c r="G62" s="349">
        <v>99.081999999999994</v>
      </c>
      <c r="H62" s="349">
        <v>2.5129999999999999</v>
      </c>
      <c r="L62" s="362">
        <f t="shared" si="3"/>
        <v>3.5034467999999999E-2</v>
      </c>
      <c r="M62" s="393">
        <f t="shared" si="4"/>
        <v>0.18563094599999999</v>
      </c>
      <c r="N62" s="393">
        <f t="shared" si="7"/>
        <v>3.8264470000000002E-3</v>
      </c>
      <c r="O62" s="393">
        <f t="shared" si="5"/>
        <v>4.462989554140127</v>
      </c>
      <c r="P62" s="393">
        <f t="shared" si="6"/>
        <v>23.647254267515923</v>
      </c>
      <c r="Q62" s="393">
        <f t="shared" si="8"/>
        <v>0.48744547770700641</v>
      </c>
      <c r="R62" s="349"/>
      <c r="S62" s="349"/>
      <c r="T62" s="349"/>
      <c r="U62" s="349"/>
      <c r="V62" s="349"/>
      <c r="AB62" s="349"/>
      <c r="AF62" s="349"/>
      <c r="AG62" s="349"/>
      <c r="AH62" s="349"/>
      <c r="AN62" s="349"/>
      <c r="AQ62" s="349"/>
    </row>
    <row r="63" spans="1:43">
      <c r="A63" s="349" t="s">
        <v>183</v>
      </c>
      <c r="B63" s="349">
        <v>97</v>
      </c>
      <c r="C63" s="349" t="s">
        <v>290</v>
      </c>
      <c r="D63" s="349" t="s">
        <v>291</v>
      </c>
      <c r="E63" s="349">
        <v>0.83599999999999997</v>
      </c>
      <c r="F63" s="349">
        <v>34.128999999999998</v>
      </c>
      <c r="G63" s="349">
        <v>128.678</v>
      </c>
      <c r="H63" s="349">
        <v>5.2309999999999999</v>
      </c>
      <c r="L63" s="362">
        <f t="shared" si="3"/>
        <v>4.3394273999999997E-2</v>
      </c>
      <c r="M63" s="393">
        <f t="shared" si="4"/>
        <v>0.24047233400000001</v>
      </c>
      <c r="N63" s="393">
        <f t="shared" si="7"/>
        <v>6.3242890000000003E-3</v>
      </c>
      <c r="O63" s="393">
        <f t="shared" si="5"/>
        <v>5.1907026315789473</v>
      </c>
      <c r="P63" s="393">
        <f t="shared" si="6"/>
        <v>28.764633253588517</v>
      </c>
      <c r="Q63" s="393">
        <f t="shared" si="8"/>
        <v>0.75649389952153112</v>
      </c>
      <c r="R63" s="349"/>
      <c r="S63" s="349"/>
      <c r="T63" s="349"/>
      <c r="U63" s="349"/>
      <c r="V63" s="349"/>
      <c r="AB63" s="349"/>
      <c r="AF63" s="349"/>
      <c r="AG63" s="349"/>
      <c r="AH63" s="349"/>
      <c r="AN63" s="349"/>
      <c r="AQ63" s="349"/>
    </row>
    <row r="64" spans="1:43">
      <c r="A64" s="349" t="s">
        <v>183</v>
      </c>
      <c r="B64" s="349">
        <v>99</v>
      </c>
      <c r="C64" s="349" t="s">
        <v>292</v>
      </c>
      <c r="D64" s="349" t="s">
        <v>293</v>
      </c>
      <c r="E64" s="349">
        <v>0.39</v>
      </c>
      <c r="F64" s="349">
        <v>13.775</v>
      </c>
      <c r="G64" s="349">
        <v>68.906000000000006</v>
      </c>
      <c r="H64" s="349">
        <v>1.1539999999999999</v>
      </c>
      <c r="L64" s="362">
        <f t="shared" si="3"/>
        <v>1.274115E-2</v>
      </c>
      <c r="M64" s="393">
        <f t="shared" si="4"/>
        <v>0.12971481800000001</v>
      </c>
      <c r="N64" s="393">
        <f t="shared" si="7"/>
        <v>2.5775260000000001E-3</v>
      </c>
      <c r="O64" s="393">
        <f t="shared" si="5"/>
        <v>3.2669615384615378</v>
      </c>
      <c r="P64" s="393">
        <f t="shared" si="6"/>
        <v>33.260209743589748</v>
      </c>
      <c r="Q64" s="393">
        <f t="shared" si="8"/>
        <v>0.66090410256410259</v>
      </c>
      <c r="R64" s="349"/>
      <c r="S64" s="349"/>
      <c r="T64" s="349"/>
      <c r="U64" s="349"/>
      <c r="V64" s="349"/>
      <c r="AB64" s="349"/>
      <c r="AF64" s="349"/>
      <c r="AG64" s="349"/>
      <c r="AH64" s="349"/>
      <c r="AN64" s="349"/>
      <c r="AQ64" s="349"/>
    </row>
    <row r="65" spans="1:43">
      <c r="A65" s="349" t="s">
        <v>183</v>
      </c>
      <c r="B65" s="349">
        <v>101</v>
      </c>
      <c r="C65" s="349" t="s">
        <v>294</v>
      </c>
      <c r="D65" s="349" t="s">
        <v>295</v>
      </c>
      <c r="E65" s="349">
        <v>0.86299999999999999</v>
      </c>
      <c r="F65" s="349">
        <v>38.24</v>
      </c>
      <c r="G65" s="349">
        <v>130.6</v>
      </c>
      <c r="H65" s="349">
        <v>3.49</v>
      </c>
      <c r="L65" s="362">
        <f t="shared" si="3"/>
        <v>4.9585439999999995E-2</v>
      </c>
      <c r="M65" s="393">
        <f t="shared" si="4"/>
        <v>0.2440338</v>
      </c>
      <c r="N65" s="393">
        <f t="shared" si="7"/>
        <v>4.7243099999999998E-3</v>
      </c>
      <c r="O65" s="393">
        <f t="shared" si="5"/>
        <v>5.7457056778679023</v>
      </c>
      <c r="P65" s="393">
        <f t="shared" si="6"/>
        <v>28.277381228273462</v>
      </c>
      <c r="Q65" s="393">
        <f t="shared" si="8"/>
        <v>0.54742873696407879</v>
      </c>
      <c r="R65" s="349"/>
      <c r="S65" s="349"/>
      <c r="T65" s="349"/>
      <c r="U65" s="349"/>
      <c r="V65" s="349"/>
      <c r="AB65" s="349"/>
      <c r="AF65" s="349"/>
      <c r="AG65" s="349"/>
      <c r="AH65" s="349"/>
      <c r="AN65" s="349"/>
      <c r="AQ65" s="349"/>
    </row>
    <row r="66" spans="1:43">
      <c r="A66" s="349" t="s">
        <v>183</v>
      </c>
      <c r="B66" s="349">
        <v>103</v>
      </c>
      <c r="C66" s="349" t="s">
        <v>296</v>
      </c>
      <c r="D66" s="349" t="s">
        <v>297</v>
      </c>
      <c r="E66" s="349">
        <v>0.752</v>
      </c>
      <c r="F66" s="349">
        <v>60.219000000000001</v>
      </c>
      <c r="G66" s="349">
        <v>169.827</v>
      </c>
      <c r="H66" s="349">
        <v>8.0310000000000006</v>
      </c>
      <c r="L66" s="362">
        <f t="shared" si="3"/>
        <v>8.2685813999999996E-2</v>
      </c>
      <c r="M66" s="393">
        <f t="shared" si="4"/>
        <v>0.316721431</v>
      </c>
      <c r="N66" s="393">
        <f t="shared" si="7"/>
        <v>8.8974889999999997E-3</v>
      </c>
      <c r="O66" s="393">
        <f t="shared" si="5"/>
        <v>10.995453989361701</v>
      </c>
      <c r="P66" s="393">
        <f t="shared" si="6"/>
        <v>42.117211569148935</v>
      </c>
      <c r="Q66" s="393">
        <f t="shared" si="8"/>
        <v>1.1831767287234043</v>
      </c>
      <c r="R66" s="349"/>
      <c r="S66" s="349"/>
      <c r="T66" s="349"/>
      <c r="U66" s="349"/>
      <c r="V66" s="349"/>
      <c r="AB66" s="349"/>
      <c r="AF66" s="349"/>
      <c r="AG66" s="349"/>
      <c r="AH66" s="349"/>
      <c r="AN66" s="349"/>
      <c r="AQ66" s="349"/>
    </row>
    <row r="67" spans="1:43">
      <c r="A67" s="349" t="s">
        <v>183</v>
      </c>
      <c r="B67" s="349">
        <v>105</v>
      </c>
      <c r="C67" s="349" t="s">
        <v>298</v>
      </c>
      <c r="D67" s="349" t="s">
        <v>299</v>
      </c>
      <c r="E67" s="349">
        <v>0.871</v>
      </c>
      <c r="F67" s="349">
        <v>45.734000000000002</v>
      </c>
      <c r="G67" s="349">
        <v>179.108</v>
      </c>
      <c r="H67" s="349">
        <v>8.8859999999999992</v>
      </c>
      <c r="L67" s="362">
        <f t="shared" si="3"/>
        <v>6.0871404000000004E-2</v>
      </c>
      <c r="M67" s="393">
        <f t="shared" si="4"/>
        <v>0.33391912400000001</v>
      </c>
      <c r="N67" s="393">
        <f t="shared" si="7"/>
        <v>9.6832339999999989E-3</v>
      </c>
      <c r="O67" s="393">
        <f t="shared" si="5"/>
        <v>6.9886801377726755</v>
      </c>
      <c r="P67" s="393">
        <f t="shared" si="6"/>
        <v>38.337442479908148</v>
      </c>
      <c r="Q67" s="393">
        <f t="shared" si="8"/>
        <v>1.1117375430539609</v>
      </c>
      <c r="R67" s="349"/>
      <c r="S67" s="349"/>
      <c r="T67" s="349"/>
      <c r="U67" s="349"/>
      <c r="V67" s="349"/>
      <c r="AB67" s="349"/>
      <c r="AF67" s="349"/>
      <c r="AG67" s="349"/>
      <c r="AH67" s="349"/>
      <c r="AN67" s="349"/>
      <c r="AQ67" s="349"/>
    </row>
    <row r="68" spans="1:43">
      <c r="A68" s="349" t="s">
        <v>183</v>
      </c>
      <c r="B68" s="349">
        <v>107</v>
      </c>
      <c r="C68" s="349" t="s">
        <v>300</v>
      </c>
      <c r="D68" s="349" t="s">
        <v>301</v>
      </c>
      <c r="E68" s="349">
        <v>0.83899999999999997</v>
      </c>
      <c r="F68" s="349">
        <v>65.3</v>
      </c>
      <c r="G68" s="349">
        <v>188.90700000000001</v>
      </c>
      <c r="H68" s="349">
        <v>7.7670000000000003</v>
      </c>
      <c r="L68" s="362">
        <f t="shared" si="3"/>
        <v>9.0337799999999996E-2</v>
      </c>
      <c r="M68" s="393">
        <f t="shared" si="4"/>
        <v>0.35207667100000001</v>
      </c>
      <c r="N68" s="393">
        <f t="shared" si="7"/>
        <v>8.6548730000000004E-3</v>
      </c>
      <c r="O68" s="393">
        <f t="shared" si="5"/>
        <v>10.767318235995232</v>
      </c>
      <c r="P68" s="393">
        <f t="shared" si="6"/>
        <v>41.963846364719906</v>
      </c>
      <c r="Q68" s="393">
        <f t="shared" si="8"/>
        <v>1.031570083432658</v>
      </c>
      <c r="R68" s="349"/>
      <c r="S68" s="349"/>
      <c r="T68" s="349"/>
      <c r="U68" s="349"/>
      <c r="V68" s="349"/>
      <c r="AB68" s="349"/>
      <c r="AF68" s="349"/>
      <c r="AG68" s="349"/>
      <c r="AH68" s="349"/>
      <c r="AN68" s="349"/>
      <c r="AQ68" s="349"/>
    </row>
    <row r="69" spans="1:43">
      <c r="A69" s="349" t="s">
        <v>183</v>
      </c>
      <c r="B69" s="349">
        <v>109</v>
      </c>
      <c r="C69" s="349" t="s">
        <v>302</v>
      </c>
      <c r="D69" s="349" t="s">
        <v>303</v>
      </c>
      <c r="E69" s="349">
        <v>0.878</v>
      </c>
      <c r="F69" s="349">
        <v>35.402000000000001</v>
      </c>
      <c r="G69" s="349">
        <v>144.535</v>
      </c>
      <c r="H69" s="349">
        <v>7.681</v>
      </c>
      <c r="L69" s="362">
        <f t="shared" si="3"/>
        <v>4.5311411999999995E-2</v>
      </c>
      <c r="M69" s="393">
        <f t="shared" si="4"/>
        <v>0.26985535499999996</v>
      </c>
      <c r="N69" s="393">
        <f t="shared" si="7"/>
        <v>8.575839E-3</v>
      </c>
      <c r="O69" s="393">
        <f t="shared" si="5"/>
        <v>5.1607530751708426</v>
      </c>
      <c r="P69" s="393">
        <f t="shared" si="6"/>
        <v>30.735234054669704</v>
      </c>
      <c r="Q69" s="393">
        <f t="shared" si="8"/>
        <v>0.97674703872437352</v>
      </c>
      <c r="R69" s="349"/>
      <c r="S69" s="349"/>
      <c r="T69" s="349"/>
      <c r="U69" s="349"/>
      <c r="V69" s="349"/>
      <c r="AB69" s="349"/>
      <c r="AF69" s="349"/>
      <c r="AG69" s="349"/>
      <c r="AH69" s="349"/>
      <c r="AN69" s="349"/>
      <c r="AQ69" s="349"/>
    </row>
    <row r="70" spans="1:43">
      <c r="A70" s="349" t="s">
        <v>183</v>
      </c>
      <c r="B70" s="349">
        <v>111</v>
      </c>
      <c r="C70" s="349" t="s">
        <v>304</v>
      </c>
      <c r="D70" s="349" t="s">
        <v>305</v>
      </c>
      <c r="E70" s="349">
        <v>0.876</v>
      </c>
      <c r="F70" s="349">
        <v>61.527000000000001</v>
      </c>
      <c r="G70" s="349">
        <v>186.51900000000001</v>
      </c>
      <c r="H70" s="349">
        <v>10.821</v>
      </c>
      <c r="K70" s="349"/>
      <c r="L70" s="362">
        <f t="shared" si="3"/>
        <v>8.4655662000000007E-2</v>
      </c>
      <c r="M70" s="393">
        <f t="shared" si="4"/>
        <v>0.34765170699999998</v>
      </c>
      <c r="N70" s="393">
        <f t="shared" si="7"/>
        <v>1.1461498999999998E-2</v>
      </c>
      <c r="O70" s="393">
        <f t="shared" si="5"/>
        <v>9.6638883561643834</v>
      </c>
      <c r="P70" s="393">
        <f t="shared" si="6"/>
        <v>39.686267922374427</v>
      </c>
      <c r="Q70" s="393">
        <f t="shared" si="8"/>
        <v>1.3083902968036527</v>
      </c>
      <c r="R70" s="349"/>
      <c r="S70" s="349"/>
      <c r="T70" s="349"/>
      <c r="Z70" s="349"/>
      <c r="AA70" s="349"/>
      <c r="AE70" s="349"/>
      <c r="AL70" s="349"/>
      <c r="AM70" s="349"/>
      <c r="AP70" s="349"/>
      <c r="AQ70" s="349"/>
    </row>
    <row r="71" spans="1:43">
      <c r="A71" s="349" t="s">
        <v>183</v>
      </c>
      <c r="B71" s="349">
        <v>113</v>
      </c>
      <c r="C71" s="349" t="s">
        <v>306</v>
      </c>
      <c r="D71" s="349" t="s">
        <v>307</v>
      </c>
      <c r="E71" s="349">
        <v>0.84799999999999998</v>
      </c>
      <c r="F71" s="349">
        <v>33.362000000000002</v>
      </c>
      <c r="G71" s="349">
        <v>148.52000000000001</v>
      </c>
      <c r="H71" s="349">
        <v>9.9440000000000008</v>
      </c>
      <c r="K71" s="349"/>
      <c r="L71" s="362">
        <f t="shared" si="3"/>
        <v>4.2239172000000005E-2</v>
      </c>
      <c r="M71" s="393">
        <f t="shared" si="4"/>
        <v>0.27723956</v>
      </c>
      <c r="N71" s="393">
        <f t="shared" si="7"/>
        <v>1.0655536E-2</v>
      </c>
      <c r="O71" s="393">
        <f t="shared" si="5"/>
        <v>4.9810344339622645</v>
      </c>
      <c r="P71" s="393">
        <f t="shared" si="6"/>
        <v>32.693344339622641</v>
      </c>
      <c r="Q71" s="393">
        <f t="shared" si="8"/>
        <v>1.2565490566037736</v>
      </c>
      <c r="R71" s="349"/>
      <c r="S71" s="349"/>
      <c r="T71" s="349"/>
      <c r="Z71" s="349"/>
      <c r="AA71" s="349"/>
      <c r="AE71" s="349"/>
      <c r="AL71" s="349"/>
      <c r="AM71" s="349"/>
      <c r="AP71" s="349"/>
      <c r="AQ71" s="349"/>
    </row>
    <row r="72" spans="1:43">
      <c r="A72" s="349" t="s">
        <v>183</v>
      </c>
      <c r="B72" s="349">
        <v>115</v>
      </c>
      <c r="C72" s="349" t="s">
        <v>306</v>
      </c>
      <c r="D72" s="349" t="s">
        <v>308</v>
      </c>
      <c r="E72" s="349">
        <v>0.76500000000000001</v>
      </c>
      <c r="F72" s="349">
        <v>29.818000000000001</v>
      </c>
      <c r="G72" s="349">
        <v>130.333</v>
      </c>
      <c r="H72" s="349">
        <v>8.9930000000000003</v>
      </c>
      <c r="K72" s="349"/>
      <c r="L72" s="362">
        <f t="shared" si="3"/>
        <v>3.6901907999999997E-2</v>
      </c>
      <c r="M72" s="393">
        <f t="shared" si="4"/>
        <v>0.24353904900000001</v>
      </c>
      <c r="N72" s="393">
        <f t="shared" si="7"/>
        <v>9.7815669999999997E-3</v>
      </c>
      <c r="O72" s="393">
        <f t="shared" si="5"/>
        <v>4.8237788235294117</v>
      </c>
      <c r="P72" s="393">
        <f t="shared" si="6"/>
        <v>31.83516980392157</v>
      </c>
      <c r="Q72" s="393">
        <f t="shared" si="8"/>
        <v>1.2786362091503267</v>
      </c>
      <c r="R72" s="349"/>
      <c r="S72" s="349"/>
      <c r="T72" s="349"/>
      <c r="Z72" s="349"/>
      <c r="AA72" s="349"/>
      <c r="AE72" s="349"/>
      <c r="AL72" s="349"/>
      <c r="AM72" s="349"/>
      <c r="AP72" s="349"/>
      <c r="AQ72" s="349"/>
    </row>
    <row r="73" spans="1:43">
      <c r="A73" s="349" t="s">
        <v>183</v>
      </c>
      <c r="B73" s="349">
        <v>117</v>
      </c>
      <c r="C73" s="349" t="s">
        <v>309</v>
      </c>
      <c r="D73" s="349" t="s">
        <v>310</v>
      </c>
      <c r="E73" s="349">
        <v>0.72499999999999998</v>
      </c>
      <c r="F73" s="349">
        <v>18.227</v>
      </c>
      <c r="G73" s="349">
        <v>83.97</v>
      </c>
      <c r="H73" s="349">
        <v>2.5339999999999998</v>
      </c>
      <c r="K73" s="349"/>
      <c r="L73" s="362">
        <f t="shared" si="3"/>
        <v>1.9445861999999998E-2</v>
      </c>
      <c r="M73" s="393">
        <f t="shared" si="4"/>
        <v>0.15762841</v>
      </c>
      <c r="N73" s="393">
        <f t="shared" si="7"/>
        <v>3.8457459999999997E-3</v>
      </c>
      <c r="O73" s="393">
        <f t="shared" si="5"/>
        <v>2.6821878620689654</v>
      </c>
      <c r="P73" s="393">
        <f t="shared" si="6"/>
        <v>21.741849655172413</v>
      </c>
      <c r="Q73" s="393">
        <f t="shared" si="8"/>
        <v>0.53044772413793095</v>
      </c>
      <c r="R73" s="349"/>
      <c r="S73" s="349"/>
      <c r="T73" s="349"/>
      <c r="Z73" s="349"/>
      <c r="AA73" s="349"/>
      <c r="AE73" s="349"/>
      <c r="AL73" s="349"/>
      <c r="AM73" s="349"/>
      <c r="AP73" s="349"/>
      <c r="AQ73" s="349"/>
    </row>
    <row r="74" spans="1:43">
      <c r="A74" s="349" t="s">
        <v>183</v>
      </c>
      <c r="B74" s="349">
        <v>119</v>
      </c>
      <c r="C74" s="349" t="s">
        <v>311</v>
      </c>
      <c r="D74" s="349" t="s">
        <v>312</v>
      </c>
      <c r="E74" s="349">
        <v>0.85599999999999998</v>
      </c>
      <c r="F74" s="349">
        <v>30.422999999999998</v>
      </c>
      <c r="G74" s="349">
        <v>104.944</v>
      </c>
      <c r="H74" s="349">
        <v>3.7109999999999999</v>
      </c>
      <c r="K74" s="349"/>
      <c r="L74" s="362">
        <f t="shared" si="3"/>
        <v>3.7813037999999993E-2</v>
      </c>
      <c r="M74" s="393">
        <f t="shared" si="4"/>
        <v>0.19649323200000002</v>
      </c>
      <c r="N74" s="393">
        <f t="shared" si="7"/>
        <v>4.9274089999999998E-3</v>
      </c>
      <c r="O74" s="393">
        <f t="shared" si="5"/>
        <v>4.4174109813084099</v>
      </c>
      <c r="P74" s="393">
        <f t="shared" si="6"/>
        <v>22.954816822429912</v>
      </c>
      <c r="Q74" s="393">
        <f t="shared" si="8"/>
        <v>0.57563189252336444</v>
      </c>
      <c r="R74" s="349"/>
      <c r="S74" s="349"/>
      <c r="T74" s="349"/>
      <c r="Z74" s="349"/>
      <c r="AA74" s="349"/>
      <c r="AE74" s="349"/>
      <c r="AL74" s="349"/>
      <c r="AM74" s="349"/>
      <c r="AP74" s="349"/>
      <c r="AQ74" s="349"/>
    </row>
    <row r="75" spans="1:43">
      <c r="A75" s="349" t="s">
        <v>183</v>
      </c>
      <c r="B75" s="349">
        <v>121</v>
      </c>
      <c r="C75" s="349" t="s">
        <v>313</v>
      </c>
      <c r="D75" s="349" t="s">
        <v>314</v>
      </c>
      <c r="E75" s="349">
        <v>0.80600000000000005</v>
      </c>
      <c r="F75" s="349">
        <v>27.227</v>
      </c>
      <c r="G75" s="349">
        <v>109.61</v>
      </c>
      <c r="H75" s="349">
        <v>2.4159999999999999</v>
      </c>
      <c r="K75" s="349"/>
      <c r="L75" s="362">
        <f t="shared" si="3"/>
        <v>3.2999862000000005E-2</v>
      </c>
      <c r="M75" s="393">
        <f t="shared" si="4"/>
        <v>0.20513933000000001</v>
      </c>
      <c r="N75" s="393">
        <f t="shared" si="7"/>
        <v>3.7373039999999995E-3</v>
      </c>
      <c r="O75" s="393">
        <f t="shared" si="5"/>
        <v>4.0942756823821345</v>
      </c>
      <c r="P75" s="393">
        <f t="shared" si="6"/>
        <v>25.451529776674935</v>
      </c>
      <c r="Q75" s="393">
        <f t="shared" si="8"/>
        <v>0.46368535980148873</v>
      </c>
      <c r="R75" s="349"/>
      <c r="S75" s="349"/>
      <c r="T75" s="349"/>
      <c r="Z75" s="349"/>
      <c r="AA75" s="349"/>
      <c r="AE75" s="349"/>
      <c r="AL75" s="349"/>
      <c r="AM75" s="349"/>
      <c r="AP75" s="349"/>
      <c r="AQ75" s="349"/>
    </row>
    <row r="76" spans="1:43">
      <c r="A76" s="349" t="s">
        <v>183</v>
      </c>
      <c r="B76" s="349">
        <v>123</v>
      </c>
      <c r="C76" s="349" t="s">
        <v>315</v>
      </c>
      <c r="D76" s="349" t="s">
        <v>316</v>
      </c>
      <c r="E76" s="349">
        <v>0.871</v>
      </c>
      <c r="F76" s="349">
        <v>1.3540000000000001</v>
      </c>
      <c r="G76" s="349">
        <v>16.585999999999999</v>
      </c>
      <c r="K76" s="349"/>
      <c r="L76" s="362">
        <f>0.001506*F76 - 0.008004</f>
        <v>-5.9648760000000009E-3</v>
      </c>
      <c r="M76" s="393">
        <f t="shared" si="4"/>
        <v>3.2765858000000002E-2</v>
      </c>
      <c r="N76" s="393">
        <f t="shared" si="7"/>
        <v>1.5169999999999999E-3</v>
      </c>
      <c r="O76" s="393">
        <f>L76/E76*100</f>
        <v>-0.68483076923076935</v>
      </c>
      <c r="P76" s="393">
        <f t="shared" si="6"/>
        <v>3.7618665901262922</v>
      </c>
      <c r="Q76" s="393">
        <f t="shared" si="8"/>
        <v>0.17416762342135475</v>
      </c>
      <c r="R76" s="349" t="s">
        <v>3806</v>
      </c>
      <c r="S76" s="349"/>
      <c r="T76" s="349"/>
      <c r="Z76" s="349"/>
      <c r="AA76" s="349"/>
      <c r="AE76" s="349"/>
      <c r="AL76" s="349"/>
      <c r="AM76" s="349"/>
      <c r="AP76" s="349"/>
      <c r="AQ76" s="349"/>
    </row>
    <row r="77" spans="1:43">
      <c r="A77" s="349" t="s">
        <v>183</v>
      </c>
      <c r="B77" s="349">
        <v>125</v>
      </c>
      <c r="C77" s="349" t="s">
        <v>317</v>
      </c>
      <c r="D77" s="349" t="s">
        <v>318</v>
      </c>
      <c r="E77" s="349">
        <v>0.7</v>
      </c>
      <c r="F77" s="349">
        <v>43.847999999999999</v>
      </c>
      <c r="G77" s="349">
        <v>146.11199999999999</v>
      </c>
      <c r="H77" s="349">
        <v>6.4240000000000004</v>
      </c>
      <c r="K77" s="349"/>
      <c r="L77" s="362">
        <f t="shared" si="3"/>
        <v>5.8031087999999995E-2</v>
      </c>
      <c r="M77" s="393">
        <f t="shared" si="4"/>
        <v>0.27277753599999999</v>
      </c>
      <c r="N77" s="393">
        <f t="shared" si="7"/>
        <v>7.4206560000000003E-3</v>
      </c>
      <c r="O77" s="393">
        <f t="shared" si="5"/>
        <v>8.2901554285714294</v>
      </c>
      <c r="P77" s="393">
        <f t="shared" si="6"/>
        <v>38.96821942857143</v>
      </c>
      <c r="Q77" s="393">
        <f t="shared" si="8"/>
        <v>1.0600937142857143</v>
      </c>
      <c r="R77" s="349"/>
      <c r="S77" s="349"/>
      <c r="T77" s="349"/>
      <c r="Z77" s="349"/>
      <c r="AA77" s="349"/>
      <c r="AE77" s="349"/>
      <c r="AL77" s="349"/>
      <c r="AM77" s="349"/>
      <c r="AP77" s="349"/>
      <c r="AQ77" s="349"/>
    </row>
    <row r="78" spans="1:43">
      <c r="A78" s="349" t="s">
        <v>183</v>
      </c>
      <c r="B78" s="349">
        <v>127</v>
      </c>
      <c r="C78" s="349" t="s">
        <v>1817</v>
      </c>
      <c r="D78" s="349" t="s">
        <v>506</v>
      </c>
      <c r="E78" s="349">
        <v>0.81</v>
      </c>
      <c r="F78" s="349">
        <v>52.063000000000002</v>
      </c>
      <c r="G78" s="349">
        <v>179.721</v>
      </c>
      <c r="K78" s="349"/>
      <c r="L78" s="362">
        <f t="shared" si="3"/>
        <v>7.0402878000000002E-2</v>
      </c>
      <c r="M78" s="393">
        <f t="shared" si="4"/>
        <v>0.33505501300000001</v>
      </c>
      <c r="N78" s="393"/>
      <c r="O78" s="393">
        <f t="shared" si="5"/>
        <v>8.6917133333333325</v>
      </c>
      <c r="P78" s="393">
        <f t="shared" si="6"/>
        <v>41.364816419753083</v>
      </c>
      <c r="Q78" s="393"/>
      <c r="R78" s="349"/>
      <c r="S78" s="349"/>
      <c r="T78" s="349"/>
      <c r="Z78" s="349"/>
      <c r="AA78" s="349"/>
      <c r="AE78" s="349"/>
      <c r="AL78" s="349"/>
      <c r="AM78" s="349"/>
      <c r="AP78" s="349"/>
      <c r="AQ78" s="349"/>
    </row>
    <row r="79" spans="1:43">
      <c r="A79" s="349" t="s">
        <v>183</v>
      </c>
      <c r="B79" s="349">
        <v>129</v>
      </c>
      <c r="C79" s="349" t="s">
        <v>1827</v>
      </c>
      <c r="D79" s="349" t="s">
        <v>506</v>
      </c>
      <c r="E79" s="349">
        <v>0.745</v>
      </c>
      <c r="F79" s="349">
        <v>48.534999999999997</v>
      </c>
      <c r="G79" s="349">
        <v>165.126</v>
      </c>
      <c r="K79" s="349"/>
      <c r="L79" s="362">
        <f t="shared" ref="L79:L83" si="9">0.001506*F79 - 0.008004</f>
        <v>6.5089709999999995E-2</v>
      </c>
      <c r="M79" s="393">
        <f t="shared" ref="M79:M83" si="10">0.001853*G79 + 0.002032</f>
        <v>0.30801047799999998</v>
      </c>
      <c r="N79" s="393"/>
      <c r="O79" s="393">
        <f t="shared" si="5"/>
        <v>8.7368738255033556</v>
      </c>
      <c r="P79" s="393">
        <f t="shared" si="6"/>
        <v>41.343688322147649</v>
      </c>
      <c r="Q79" s="393"/>
      <c r="R79" s="349"/>
      <c r="S79" s="349"/>
      <c r="T79" s="349"/>
      <c r="Z79" s="349"/>
      <c r="AA79" s="349"/>
      <c r="AE79" s="349"/>
      <c r="AL79" s="349"/>
      <c r="AM79" s="349"/>
      <c r="AP79" s="349"/>
      <c r="AQ79" s="349"/>
    </row>
    <row r="80" spans="1:43">
      <c r="A80" s="349" t="s">
        <v>183</v>
      </c>
      <c r="B80" s="349">
        <v>131</v>
      </c>
      <c r="C80" s="349" t="s">
        <v>180</v>
      </c>
      <c r="D80" s="349" t="s">
        <v>512</v>
      </c>
      <c r="E80" s="349">
        <v>0.77100000000000002</v>
      </c>
      <c r="F80" s="349">
        <v>54.545999999999999</v>
      </c>
      <c r="G80" s="349">
        <v>184.619</v>
      </c>
      <c r="K80" s="349"/>
      <c r="L80" s="362">
        <f t="shared" si="9"/>
        <v>7.4142275999999993E-2</v>
      </c>
      <c r="M80" s="393">
        <f t="shared" si="10"/>
        <v>0.34413100699999999</v>
      </c>
      <c r="N80" s="393"/>
      <c r="O80" s="393">
        <f t="shared" ref="O80:O83" si="11">L80/E80*100</f>
        <v>9.6163782101167303</v>
      </c>
      <c r="P80" s="393">
        <f t="shared" ref="P80:P83" si="12">M80/E80*100</f>
        <v>44.634371854734113</v>
      </c>
      <c r="Q80" s="393"/>
      <c r="R80" s="349"/>
      <c r="S80" s="349"/>
      <c r="T80" s="349"/>
      <c r="Z80" s="349"/>
      <c r="AA80" s="349"/>
      <c r="AE80" s="349"/>
      <c r="AL80" s="349"/>
      <c r="AM80" s="349"/>
      <c r="AP80" s="349"/>
      <c r="AQ80" s="349"/>
    </row>
    <row r="81" spans="1:43">
      <c r="A81" s="349" t="s">
        <v>183</v>
      </c>
      <c r="B81" s="349">
        <v>133</v>
      </c>
      <c r="C81" s="349" t="s">
        <v>181</v>
      </c>
      <c r="D81" s="349" t="s">
        <v>512</v>
      </c>
      <c r="E81" s="349">
        <v>0.79500000000000004</v>
      </c>
      <c r="F81" s="349">
        <v>56.137</v>
      </c>
      <c r="G81" s="349">
        <v>190.47399999999999</v>
      </c>
      <c r="K81" s="349"/>
      <c r="L81" s="362">
        <f t="shared" si="9"/>
        <v>7.6538322000000006E-2</v>
      </c>
      <c r="M81" s="393">
        <f t="shared" si="10"/>
        <v>0.35498032199999996</v>
      </c>
      <c r="N81" s="393"/>
      <c r="O81" s="393">
        <f t="shared" si="11"/>
        <v>9.6274618867924531</v>
      </c>
      <c r="P81" s="393">
        <f t="shared" si="12"/>
        <v>44.651612830188668</v>
      </c>
      <c r="Q81" s="393"/>
      <c r="R81" s="349"/>
      <c r="S81" s="349"/>
      <c r="T81" s="349"/>
      <c r="Z81" s="349"/>
      <c r="AA81" s="349"/>
      <c r="AE81" s="349"/>
      <c r="AL81" s="349"/>
      <c r="AM81" s="349"/>
      <c r="AP81" s="349"/>
      <c r="AQ81" s="349"/>
    </row>
    <row r="82" spans="1:43">
      <c r="A82" s="349" t="s">
        <v>183</v>
      </c>
      <c r="B82" s="349">
        <v>135</v>
      </c>
      <c r="C82" s="349" t="s">
        <v>188</v>
      </c>
      <c r="D82" s="349" t="s">
        <v>25</v>
      </c>
      <c r="E82" s="349">
        <v>1.002</v>
      </c>
      <c r="F82" s="349">
        <v>94.266000000000005</v>
      </c>
      <c r="G82" s="349">
        <v>259.58699999999999</v>
      </c>
      <c r="H82" s="349">
        <v>5.5839999999999996</v>
      </c>
      <c r="K82" s="349"/>
      <c r="L82" s="362">
        <f t="shared" si="9"/>
        <v>0.13396059599999999</v>
      </c>
      <c r="M82" s="393">
        <f t="shared" si="10"/>
        <v>0.48304671099999996</v>
      </c>
      <c r="N82" s="393">
        <f t="shared" ref="N82:N87" si="13">0.000919*H82 + 0.001517</f>
        <v>6.6486959999999999E-3</v>
      </c>
      <c r="O82" s="393">
        <f t="shared" si="11"/>
        <v>13.369320958083829</v>
      </c>
      <c r="P82" s="393">
        <f t="shared" si="12"/>
        <v>48.208254590818363</v>
      </c>
      <c r="Q82" s="393">
        <f t="shared" ref="Q82:Q87" si="14">N82/E82*100</f>
        <v>0.66354251497005989</v>
      </c>
      <c r="R82" s="349"/>
      <c r="S82" s="349"/>
      <c r="T82" s="349"/>
      <c r="Z82" s="349"/>
      <c r="AA82" s="349"/>
      <c r="AE82" s="349"/>
      <c r="AL82" s="349"/>
      <c r="AM82" s="349"/>
      <c r="AP82" s="349"/>
      <c r="AQ82" s="349"/>
    </row>
    <row r="83" spans="1:43">
      <c r="A83" s="349" t="s">
        <v>183</v>
      </c>
      <c r="B83" s="349">
        <v>137</v>
      </c>
      <c r="C83" s="349" t="s">
        <v>189</v>
      </c>
      <c r="D83" s="349" t="s">
        <v>25</v>
      </c>
      <c r="E83" s="349">
        <v>1.0129999999999999</v>
      </c>
      <c r="F83" s="349">
        <v>96.912999999999997</v>
      </c>
      <c r="G83" s="349">
        <v>265.738</v>
      </c>
      <c r="H83" s="349">
        <v>5.8449999999999998</v>
      </c>
      <c r="K83" s="349"/>
      <c r="L83" s="362">
        <f t="shared" si="9"/>
        <v>0.13794697799999997</v>
      </c>
      <c r="M83" s="393">
        <f t="shared" si="10"/>
        <v>0.494444514</v>
      </c>
      <c r="N83" s="393">
        <f t="shared" si="13"/>
        <v>6.8885550000000002E-3</v>
      </c>
      <c r="O83" s="393">
        <f t="shared" si="11"/>
        <v>13.61766811451135</v>
      </c>
      <c r="P83" s="393">
        <f t="shared" si="12"/>
        <v>48.809922408687072</v>
      </c>
      <c r="Q83" s="393">
        <f t="shared" si="14"/>
        <v>0.68001530108588359</v>
      </c>
      <c r="R83" s="349"/>
      <c r="S83" s="349"/>
      <c r="T83" s="349"/>
      <c r="Z83" s="349"/>
      <c r="AA83" s="349"/>
      <c r="AE83" s="349"/>
      <c r="AL83" s="349"/>
      <c r="AM83" s="349"/>
      <c r="AP83" s="349"/>
      <c r="AQ83" s="349"/>
    </row>
    <row r="84" spans="1:43">
      <c r="A84" s="349" t="s">
        <v>183</v>
      </c>
      <c r="B84" s="349">
        <v>140</v>
      </c>
      <c r="C84" s="349" t="s">
        <v>194</v>
      </c>
      <c r="D84" s="349" t="s">
        <v>21</v>
      </c>
      <c r="E84" s="349">
        <v>8.3000000000000004E-2</v>
      </c>
      <c r="H84" s="349">
        <v>9.8000000000000007</v>
      </c>
      <c r="K84" s="349"/>
      <c r="L84" s="362"/>
      <c r="M84" s="393"/>
      <c r="N84" s="393">
        <f t="shared" si="13"/>
        <v>1.05232E-2</v>
      </c>
      <c r="O84" s="393"/>
      <c r="P84" s="393"/>
      <c r="Q84" s="393">
        <f t="shared" si="14"/>
        <v>12.678554216867468</v>
      </c>
      <c r="R84" s="349"/>
      <c r="S84" s="349"/>
      <c r="T84" s="349"/>
      <c r="Z84" s="349"/>
      <c r="AA84" s="349"/>
      <c r="AE84" s="349"/>
      <c r="AL84" s="349"/>
      <c r="AM84" s="349"/>
      <c r="AP84" s="349"/>
      <c r="AQ84" s="349"/>
    </row>
    <row r="85" spans="1:43">
      <c r="A85" s="349" t="s">
        <v>183</v>
      </c>
      <c r="B85" s="349">
        <v>142</v>
      </c>
      <c r="C85" s="349" t="s">
        <v>195</v>
      </c>
      <c r="D85" s="349" t="s">
        <v>21</v>
      </c>
      <c r="E85" s="349">
        <v>7.4999999999999997E-2</v>
      </c>
      <c r="H85" s="349">
        <v>8.9969999999999999</v>
      </c>
      <c r="K85" s="349"/>
      <c r="L85" s="362"/>
      <c r="M85" s="393"/>
      <c r="N85" s="393">
        <f t="shared" si="13"/>
        <v>9.785242999999999E-3</v>
      </c>
      <c r="O85" s="393"/>
      <c r="P85" s="393"/>
      <c r="Q85" s="393">
        <f t="shared" si="14"/>
        <v>13.046990666666666</v>
      </c>
      <c r="R85" s="349"/>
      <c r="S85" s="349"/>
      <c r="T85" s="349"/>
      <c r="Z85" s="349"/>
      <c r="AA85" s="349"/>
      <c r="AE85" s="349"/>
      <c r="AL85" s="349"/>
      <c r="AM85" s="349"/>
      <c r="AP85" s="349"/>
      <c r="AQ85" s="349"/>
    </row>
    <row r="86" spans="1:43">
      <c r="A86" s="349" t="s">
        <v>183</v>
      </c>
      <c r="B86" s="349">
        <v>144</v>
      </c>
      <c r="C86" s="349" t="s">
        <v>201</v>
      </c>
      <c r="D86" s="349" t="s">
        <v>23</v>
      </c>
      <c r="E86" s="349">
        <v>8.3000000000000004E-2</v>
      </c>
      <c r="H86" s="349">
        <v>10.166</v>
      </c>
      <c r="K86" s="349"/>
      <c r="L86" s="362"/>
      <c r="M86" s="393"/>
      <c r="N86" s="393">
        <f t="shared" si="13"/>
        <v>1.0859554E-2</v>
      </c>
      <c r="O86" s="393"/>
      <c r="P86" s="393"/>
      <c r="Q86" s="393">
        <f t="shared" si="14"/>
        <v>13.0838</v>
      </c>
      <c r="R86" s="349"/>
      <c r="S86" s="349"/>
      <c r="T86" s="349"/>
      <c r="Z86" s="349"/>
      <c r="AA86" s="349"/>
      <c r="AE86" s="349"/>
      <c r="AL86" s="349"/>
      <c r="AM86" s="349"/>
      <c r="AP86" s="349"/>
      <c r="AQ86" s="349"/>
    </row>
    <row r="87" spans="1:43">
      <c r="A87" s="349" t="s">
        <v>183</v>
      </c>
      <c r="B87" s="349">
        <v>146</v>
      </c>
      <c r="C87" s="349" t="s">
        <v>202</v>
      </c>
      <c r="D87" s="349" t="s">
        <v>23</v>
      </c>
      <c r="E87" s="349">
        <v>7.5999999999999998E-2</v>
      </c>
      <c r="H87" s="349">
        <v>9.6120000000000001</v>
      </c>
      <c r="K87" s="349"/>
      <c r="L87" s="362"/>
      <c r="M87" s="393"/>
      <c r="N87" s="393">
        <f t="shared" si="13"/>
        <v>1.0350428E-2</v>
      </c>
      <c r="O87" s="393"/>
      <c r="P87" s="393"/>
      <c r="Q87" s="393">
        <f t="shared" si="14"/>
        <v>13.618984210526316</v>
      </c>
      <c r="R87" s="349"/>
      <c r="S87" s="349"/>
      <c r="T87" s="349"/>
      <c r="Z87" s="349"/>
      <c r="AA87" s="349"/>
      <c r="AE87" s="349"/>
      <c r="AL87" s="349"/>
      <c r="AM87" s="349"/>
      <c r="AP87" s="349"/>
      <c r="AQ87" s="349"/>
    </row>
    <row r="88" spans="1:43">
      <c r="B88" s="349"/>
      <c r="C88" s="349"/>
      <c r="E88" s="349"/>
      <c r="F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Z88" s="349"/>
      <c r="AA88" s="349"/>
      <c r="AE88" s="349"/>
      <c r="AL88" s="349"/>
      <c r="AM88" s="349"/>
      <c r="AP88" s="349"/>
      <c r="AQ88" s="349"/>
    </row>
    <row r="89" spans="1:43">
      <c r="B89" s="349"/>
      <c r="C89" s="349"/>
      <c r="D89" s="349"/>
      <c r="E89" s="349"/>
      <c r="F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Z89" s="349"/>
      <c r="AA89" s="349"/>
      <c r="AE89" s="349"/>
      <c r="AL89" s="349"/>
      <c r="AM89" s="349"/>
      <c r="AP89" s="349"/>
      <c r="AQ89" s="349"/>
    </row>
    <row r="90" spans="1:43">
      <c r="B90" s="349"/>
      <c r="C90" s="349"/>
      <c r="E90" s="349"/>
      <c r="F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Z90" s="349"/>
      <c r="AA90" s="349"/>
      <c r="AE90" s="349"/>
      <c r="AL90" s="349"/>
      <c r="AM90" s="349"/>
      <c r="AP90" s="349"/>
      <c r="AQ90" s="349"/>
    </row>
    <row r="91" spans="1:43">
      <c r="B91" s="349"/>
      <c r="C91" s="349"/>
      <c r="E91" s="349"/>
      <c r="F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Z91" s="349"/>
      <c r="AA91" s="349"/>
      <c r="AE91" s="349"/>
      <c r="AL91" s="349"/>
      <c r="AM91" s="349"/>
      <c r="AP91" s="349"/>
      <c r="AQ91" s="349"/>
    </row>
    <row r="92" spans="1:43">
      <c r="B92" s="349"/>
      <c r="C92" s="349"/>
      <c r="E92" s="349"/>
      <c r="F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Z92" s="349"/>
      <c r="AA92" s="349"/>
      <c r="AE92" s="349"/>
      <c r="AL92" s="349"/>
      <c r="AM92" s="349"/>
      <c r="AP92" s="349"/>
      <c r="AQ92" s="349"/>
    </row>
    <row r="93" spans="1:43">
      <c r="B93" s="349"/>
      <c r="C93" s="349"/>
      <c r="E93" s="349"/>
      <c r="F93" s="349"/>
      <c r="K93" s="349"/>
      <c r="L93" s="349"/>
      <c r="M93" s="349"/>
      <c r="N93" s="349"/>
      <c r="O93" s="349"/>
      <c r="P93" s="349"/>
      <c r="Q93" s="349"/>
      <c r="R93" s="349"/>
      <c r="S93" s="349"/>
      <c r="T93" s="349"/>
      <c r="Z93" s="349"/>
      <c r="AA93" s="349"/>
      <c r="AE93" s="349"/>
      <c r="AL93" s="349"/>
      <c r="AM93" s="349"/>
      <c r="AP93" s="349"/>
      <c r="AQ93" s="349"/>
    </row>
    <row r="94" spans="1:43">
      <c r="B94" s="349"/>
      <c r="C94" s="349"/>
      <c r="E94" s="349"/>
      <c r="F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Z94" s="349"/>
      <c r="AA94" s="349"/>
      <c r="AE94" s="349"/>
      <c r="AL94" s="349"/>
      <c r="AM94" s="349"/>
      <c r="AP94" s="349"/>
      <c r="AQ94" s="349"/>
    </row>
    <row r="95" spans="1:43">
      <c r="B95" s="349"/>
      <c r="C95" s="349"/>
      <c r="E95" s="349"/>
      <c r="F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Z95" s="349"/>
      <c r="AA95" s="349"/>
      <c r="AE95" s="349"/>
      <c r="AL95" s="349"/>
      <c r="AM95" s="349"/>
      <c r="AP95" s="349"/>
      <c r="AQ95" s="349"/>
    </row>
    <row r="96" spans="1:43">
      <c r="B96" s="349"/>
      <c r="C96" s="349"/>
      <c r="E96" s="349"/>
      <c r="F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Z96" s="349"/>
      <c r="AA96" s="349"/>
      <c r="AE96" s="349"/>
      <c r="AL96" s="349"/>
      <c r="AM96" s="349"/>
      <c r="AP96" s="349"/>
      <c r="AQ96" s="349"/>
    </row>
    <row r="97" spans="2:43">
      <c r="B97" s="349"/>
      <c r="C97" s="349"/>
      <c r="E97" s="349"/>
      <c r="F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Z97" s="349"/>
      <c r="AA97" s="349"/>
      <c r="AE97" s="349"/>
      <c r="AL97" s="349"/>
      <c r="AM97" s="349"/>
      <c r="AP97" s="349"/>
      <c r="AQ97" s="349"/>
    </row>
    <row r="98" spans="2:43">
      <c r="B98" s="349"/>
      <c r="C98" s="349"/>
      <c r="E98" s="349"/>
      <c r="F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Z98" s="349"/>
      <c r="AA98" s="349"/>
      <c r="AE98" s="349"/>
      <c r="AL98" s="349"/>
      <c r="AM98" s="349"/>
      <c r="AP98" s="349"/>
      <c r="AQ98" s="349"/>
    </row>
    <row r="99" spans="2:43">
      <c r="B99" s="349"/>
      <c r="C99" s="349"/>
      <c r="E99" s="349"/>
      <c r="F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Z99" s="349"/>
      <c r="AA99" s="349"/>
      <c r="AE99" s="349"/>
      <c r="AL99" s="349"/>
      <c r="AM99" s="349"/>
      <c r="AP99" s="349"/>
      <c r="AQ99" s="349"/>
    </row>
    <row r="100" spans="2:43">
      <c r="B100" s="349"/>
      <c r="C100" s="349"/>
      <c r="E100" s="349"/>
      <c r="F100" s="349"/>
      <c r="K100" s="349"/>
      <c r="L100" s="349"/>
      <c r="M100" s="349"/>
      <c r="N100" s="349"/>
      <c r="O100" s="349"/>
      <c r="P100" s="349"/>
      <c r="Q100" s="349"/>
      <c r="R100" s="349"/>
      <c r="S100" s="349"/>
      <c r="T100" s="349"/>
      <c r="Z100" s="349"/>
      <c r="AA100" s="349"/>
      <c r="AE100" s="349"/>
      <c r="AL100" s="349"/>
      <c r="AM100" s="349"/>
      <c r="AP100" s="349"/>
      <c r="AQ100" s="349"/>
    </row>
    <row r="101" spans="2:43">
      <c r="B101" s="349"/>
      <c r="C101" s="349"/>
      <c r="E101" s="349"/>
      <c r="M101" s="349"/>
      <c r="N101" s="349"/>
      <c r="O101" s="349"/>
      <c r="P101" s="349"/>
      <c r="Q101" s="349"/>
      <c r="R101" s="349"/>
      <c r="S101" s="349"/>
      <c r="T101" s="349"/>
      <c r="AQ101" s="349"/>
    </row>
    <row r="102" spans="2:43">
      <c r="B102" s="349"/>
      <c r="C102" s="349"/>
      <c r="E102" s="349"/>
      <c r="M102" s="349"/>
      <c r="N102" s="349"/>
      <c r="O102" s="349"/>
      <c r="P102" s="349"/>
      <c r="Q102" s="349"/>
      <c r="R102" s="349"/>
      <c r="S102" s="349"/>
      <c r="T102" s="349"/>
      <c r="AQ102" s="349"/>
    </row>
    <row r="103" spans="2:43">
      <c r="B103" s="349"/>
      <c r="C103" s="349"/>
      <c r="E103" s="349"/>
      <c r="M103" s="349"/>
      <c r="N103" s="349"/>
      <c r="O103" s="349"/>
      <c r="P103" s="349"/>
      <c r="Q103" s="349"/>
      <c r="R103" s="349"/>
      <c r="S103" s="349"/>
      <c r="T103" s="349"/>
      <c r="AQ103" s="349"/>
    </row>
    <row r="104" spans="2:43">
      <c r="B104" s="349"/>
      <c r="C104" s="349"/>
      <c r="E104" s="349"/>
      <c r="M104" s="349"/>
      <c r="N104" s="349"/>
      <c r="O104" s="349"/>
      <c r="P104" s="349"/>
      <c r="Q104" s="349"/>
      <c r="R104" s="349"/>
      <c r="S104" s="349"/>
      <c r="T104" s="349"/>
      <c r="AQ104" s="349"/>
    </row>
    <row r="105" spans="2:43">
      <c r="B105" s="349"/>
      <c r="C105" s="349"/>
      <c r="E105" s="349"/>
      <c r="M105" s="349"/>
      <c r="N105" s="349"/>
      <c r="O105" s="349"/>
      <c r="P105" s="349"/>
      <c r="Q105" s="349"/>
      <c r="R105" s="349"/>
      <c r="S105" s="349"/>
      <c r="T105" s="349"/>
      <c r="AQ105" s="349"/>
    </row>
    <row r="106" spans="2:43">
      <c r="B106" s="349"/>
      <c r="C106" s="349"/>
      <c r="E106" s="349"/>
      <c r="M106" s="349"/>
      <c r="N106" s="349"/>
      <c r="O106" s="349"/>
      <c r="P106" s="349"/>
      <c r="Q106" s="349"/>
      <c r="R106" s="349"/>
      <c r="S106" s="349"/>
      <c r="T106" s="349"/>
      <c r="AQ106" s="349"/>
    </row>
    <row r="107" spans="2:43">
      <c r="B107" s="349"/>
      <c r="C107" s="349"/>
      <c r="E107" s="349"/>
      <c r="M107" s="349"/>
      <c r="N107" s="349"/>
      <c r="O107" s="349"/>
      <c r="P107" s="349"/>
      <c r="Q107" s="349"/>
      <c r="R107" s="349"/>
      <c r="S107" s="349"/>
      <c r="T107" s="349"/>
      <c r="AQ107" s="349"/>
    </row>
    <row r="108" spans="2:43">
      <c r="B108" s="349"/>
      <c r="C108" s="349"/>
      <c r="E108" s="349"/>
      <c r="M108" s="349"/>
      <c r="N108" s="349"/>
      <c r="O108" s="349"/>
      <c r="P108" s="349"/>
      <c r="Q108" s="349"/>
      <c r="R108" s="349"/>
      <c r="S108" s="349"/>
      <c r="T108" s="349"/>
      <c r="AQ108" s="349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7055-6169-4ADF-9DBA-A8304BE799F9}">
  <dimension ref="A1:U19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21">
      <c r="B1" s="352" t="s">
        <v>3807</v>
      </c>
      <c r="C1" s="352" t="s">
        <v>3808</v>
      </c>
      <c r="D1" s="352" t="s">
        <v>3809</v>
      </c>
      <c r="E1" s="352" t="s">
        <v>3810</v>
      </c>
      <c r="F1" s="352" t="s">
        <v>576</v>
      </c>
      <c r="G1" s="352" t="s">
        <v>577</v>
      </c>
      <c r="H1" s="352" t="s">
        <v>578</v>
      </c>
      <c r="I1" s="352" t="s">
        <v>579</v>
      </c>
      <c r="J1" s="352" t="s">
        <v>580</v>
      </c>
      <c r="K1" s="352" t="s">
        <v>581</v>
      </c>
      <c r="L1" s="352" t="s">
        <v>3811</v>
      </c>
      <c r="M1" s="352" t="s">
        <v>3812</v>
      </c>
      <c r="N1" s="352" t="s">
        <v>3813</v>
      </c>
      <c r="O1" s="352" t="s">
        <v>3814</v>
      </c>
      <c r="P1" s="352" t="s">
        <v>3815</v>
      </c>
      <c r="Q1" s="352" t="s">
        <v>3816</v>
      </c>
      <c r="R1" s="352" t="s">
        <v>3817</v>
      </c>
      <c r="S1" s="352" t="s">
        <v>3818</v>
      </c>
      <c r="T1" s="352" t="s">
        <v>3819</v>
      </c>
      <c r="U1" s="352" t="s">
        <v>3820</v>
      </c>
    </row>
    <row r="2" spans="1:21">
      <c r="A2" s="352" t="s">
        <v>505</v>
      </c>
      <c r="B2" s="352" t="s">
        <v>154</v>
      </c>
      <c r="C2" s="352" t="s">
        <v>506</v>
      </c>
      <c r="D2" s="352">
        <v>0.79800000000000004</v>
      </c>
      <c r="E2" s="352">
        <v>1</v>
      </c>
      <c r="F2" s="352">
        <v>2677</v>
      </c>
      <c r="G2" s="352">
        <v>-1.3160000000000001</v>
      </c>
      <c r="H2" s="352">
        <v>5509</v>
      </c>
      <c r="I2" s="352">
        <v>8.0259999999999998</v>
      </c>
      <c r="L2" s="352">
        <v>59.24</v>
      </c>
      <c r="M2" s="352">
        <v>173.80199999999999</v>
      </c>
      <c r="O2" s="352">
        <v>7.621421105586372E-2</v>
      </c>
      <c r="P2" s="352">
        <v>0.32030305250587737</v>
      </c>
      <c r="R2" s="352">
        <v>9.5506530145192627</v>
      </c>
      <c r="S2" s="352">
        <v>40.13822713106233</v>
      </c>
    </row>
    <row r="3" spans="1:21">
      <c r="A3" s="352" t="s">
        <v>507</v>
      </c>
      <c r="B3" s="352" t="s">
        <v>155</v>
      </c>
      <c r="C3" s="352" t="s">
        <v>506</v>
      </c>
      <c r="D3" s="352">
        <v>0.29499999999999998</v>
      </c>
      <c r="E3" s="352">
        <v>3</v>
      </c>
      <c r="F3" s="352">
        <v>964</v>
      </c>
      <c r="G3" s="352">
        <v>-1.583</v>
      </c>
      <c r="H3" s="352">
        <v>2229</v>
      </c>
      <c r="I3" s="352">
        <v>8.5530000000000008</v>
      </c>
      <c r="L3" s="352">
        <v>22.088999999999999</v>
      </c>
      <c r="M3" s="352">
        <v>64.722999999999999</v>
      </c>
      <c r="O3" s="352">
        <v>2.8682412930122282E-2</v>
      </c>
      <c r="P3" s="352">
        <v>0.1227420359609194</v>
      </c>
      <c r="R3" s="352">
        <v>9.722851840719418</v>
      </c>
      <c r="S3" s="352">
        <v>41.607469817260814</v>
      </c>
    </row>
    <row r="4" spans="1:21">
      <c r="A4" s="352" t="s">
        <v>508</v>
      </c>
      <c r="B4" s="352" t="s">
        <v>156</v>
      </c>
      <c r="C4" s="352" t="s">
        <v>506</v>
      </c>
      <c r="D4" s="352">
        <v>0.48399999999999999</v>
      </c>
      <c r="E4" s="352">
        <v>5</v>
      </c>
      <c r="F4" s="352">
        <v>1589</v>
      </c>
      <c r="G4" s="352">
        <v>-1.383</v>
      </c>
      <c r="H4" s="352">
        <v>3654</v>
      </c>
      <c r="I4" s="352">
        <v>8.5020000000000007</v>
      </c>
      <c r="L4" s="352">
        <v>36.055999999999997</v>
      </c>
      <c r="M4" s="352">
        <v>106.48399999999999</v>
      </c>
      <c r="O4" s="352">
        <v>4.6552096772340006E-2</v>
      </c>
      <c r="P4" s="352">
        <v>0.1983784610467195</v>
      </c>
      <c r="R4" s="352">
        <v>9.6182018124669444</v>
      </c>
      <c r="S4" s="352">
        <v>40.987285340231303</v>
      </c>
    </row>
    <row r="5" spans="1:21">
      <c r="A5" s="352" t="s">
        <v>509</v>
      </c>
      <c r="B5" s="352" t="s">
        <v>157</v>
      </c>
      <c r="C5" s="352" t="s">
        <v>506</v>
      </c>
      <c r="D5" s="352">
        <v>1.036</v>
      </c>
      <c r="E5" s="352">
        <v>7</v>
      </c>
      <c r="F5" s="352">
        <v>3412</v>
      </c>
      <c r="G5" s="352">
        <v>-1.425</v>
      </c>
      <c r="H5" s="352">
        <v>7436</v>
      </c>
      <c r="I5" s="352">
        <v>8.2919999999999998</v>
      </c>
      <c r="L5" s="352">
        <v>75.968999999999994</v>
      </c>
      <c r="M5" s="352">
        <v>229.363</v>
      </c>
      <c r="O5" s="352">
        <v>9.7617657822990533E-2</v>
      </c>
      <c r="P5" s="352">
        <v>0.42093367471780097</v>
      </c>
      <c r="R5" s="352">
        <v>9.4225538439180045</v>
      </c>
      <c r="S5" s="352">
        <v>40.630663582799322</v>
      </c>
    </row>
    <row r="6" spans="1:21">
      <c r="A6" s="352" t="s">
        <v>510</v>
      </c>
      <c r="B6" s="352" t="s">
        <v>158</v>
      </c>
      <c r="C6" s="352" t="s">
        <v>506</v>
      </c>
      <c r="D6" s="352">
        <v>1.4970000000000001</v>
      </c>
      <c r="E6" s="352">
        <v>9</v>
      </c>
      <c r="F6" s="352">
        <v>4888</v>
      </c>
      <c r="G6" s="352">
        <v>-1.288</v>
      </c>
      <c r="H6" s="352">
        <v>9995</v>
      </c>
      <c r="I6" s="352">
        <v>8.1150000000000002</v>
      </c>
      <c r="L6" s="352">
        <v>111.47799999999999</v>
      </c>
      <c r="M6" s="352">
        <v>334.815</v>
      </c>
      <c r="O6" s="352">
        <v>0.14304864540466944</v>
      </c>
      <c r="P6" s="352">
        <v>0.61192556423547995</v>
      </c>
      <c r="R6" s="352">
        <v>9.5556877357828611</v>
      </c>
      <c r="S6" s="352">
        <v>40.87679119809485</v>
      </c>
    </row>
    <row r="7" spans="1:21">
      <c r="A7" s="352" t="s">
        <v>499</v>
      </c>
      <c r="B7" s="352" t="s">
        <v>161</v>
      </c>
      <c r="C7" s="352" t="s">
        <v>25</v>
      </c>
      <c r="D7" s="352">
        <v>1.056</v>
      </c>
      <c r="E7" s="352">
        <v>11</v>
      </c>
      <c r="F7" s="352">
        <v>5063</v>
      </c>
      <c r="G7" s="352">
        <v>7.7140000000000004</v>
      </c>
      <c r="H7" s="352">
        <v>8701</v>
      </c>
      <c r="I7" s="352">
        <v>9.3580000000000005</v>
      </c>
      <c r="J7" s="352">
        <v>3906</v>
      </c>
      <c r="K7" s="352">
        <v>10.583</v>
      </c>
      <c r="L7" s="352">
        <v>114.383</v>
      </c>
      <c r="M7" s="352">
        <v>277.51</v>
      </c>
      <c r="N7" s="352">
        <v>7.6920000000000002</v>
      </c>
      <c r="O7" s="352">
        <v>0.14676536564249021</v>
      </c>
      <c r="P7" s="352">
        <v>0.5081362550823999</v>
      </c>
      <c r="Q7" s="352">
        <v>7.038057847937272E-3</v>
      </c>
      <c r="R7" s="352">
        <v>13.898235382811572</v>
      </c>
      <c r="S7" s="352">
        <v>48.118963549469683</v>
      </c>
      <c r="T7" s="352">
        <v>0.66648275075163566</v>
      </c>
      <c r="U7" s="352">
        <v>5.9495180667456342</v>
      </c>
    </row>
    <row r="8" spans="1:21">
      <c r="A8" s="352" t="s">
        <v>500</v>
      </c>
      <c r="B8" s="352" t="s">
        <v>162</v>
      </c>
      <c r="C8" s="352" t="s">
        <v>25</v>
      </c>
      <c r="D8" s="352">
        <v>1.0409999999999999</v>
      </c>
      <c r="E8" s="352">
        <v>13</v>
      </c>
      <c r="F8" s="352">
        <v>5013</v>
      </c>
      <c r="G8" s="352">
        <v>7.7169999999999996</v>
      </c>
      <c r="H8" s="352">
        <v>8500</v>
      </c>
      <c r="I8" s="352">
        <v>9.4019999999999992</v>
      </c>
      <c r="J8" s="352">
        <v>3708</v>
      </c>
      <c r="K8" s="352">
        <v>10.879</v>
      </c>
      <c r="L8" s="352">
        <v>111.571</v>
      </c>
      <c r="M8" s="352">
        <v>271.226</v>
      </c>
      <c r="N8" s="352">
        <v>7.4429999999999996</v>
      </c>
      <c r="O8" s="352">
        <v>0.14316763162915044</v>
      </c>
      <c r="P8" s="352">
        <v>0.4967548395214898</v>
      </c>
      <c r="Q8" s="352">
        <v>6.8406878710040126E-3</v>
      </c>
      <c r="R8" s="352">
        <v>13.75289448887132</v>
      </c>
      <c r="S8" s="352">
        <v>47.719004757107577</v>
      </c>
      <c r="T8" s="352">
        <v>0.65712659663823381</v>
      </c>
      <c r="U8" s="352">
        <v>6.1909071931548088</v>
      </c>
    </row>
    <row r="9" spans="1:21">
      <c r="A9" s="352" t="s">
        <v>511</v>
      </c>
      <c r="B9" s="352" t="s">
        <v>159</v>
      </c>
      <c r="C9" s="352" t="s">
        <v>512</v>
      </c>
      <c r="D9" s="352">
        <v>0.755</v>
      </c>
      <c r="E9" s="352">
        <v>15</v>
      </c>
      <c r="F9" s="352">
        <v>2686</v>
      </c>
      <c r="G9" s="352">
        <v>29.402999999999999</v>
      </c>
      <c r="H9" s="352">
        <v>5971</v>
      </c>
      <c r="I9" s="352">
        <v>62.295000000000002</v>
      </c>
      <c r="L9" s="352">
        <v>60.436</v>
      </c>
      <c r="M9" s="352">
        <v>181.96600000000001</v>
      </c>
      <c r="O9" s="352">
        <v>7.7744399491124869E-2</v>
      </c>
      <c r="P9" s="352">
        <v>0.33508947463179567</v>
      </c>
      <c r="R9" s="352">
        <v>10.297271455778128</v>
      </c>
      <c r="S9" s="352">
        <v>44.382711871761018</v>
      </c>
    </row>
    <row r="10" spans="1:21">
      <c r="A10" s="352" t="s">
        <v>513</v>
      </c>
      <c r="B10" s="352" t="s">
        <v>160</v>
      </c>
      <c r="C10" s="352" t="s">
        <v>512</v>
      </c>
      <c r="D10" s="352">
        <v>0.81100000000000005</v>
      </c>
      <c r="E10" s="352">
        <v>17</v>
      </c>
      <c r="F10" s="352">
        <v>2900</v>
      </c>
      <c r="G10" s="352">
        <v>29.390999999999998</v>
      </c>
      <c r="H10" s="352">
        <v>6434</v>
      </c>
      <c r="I10" s="352">
        <v>62.220999999999997</v>
      </c>
      <c r="L10" s="352">
        <v>64.644999999999996</v>
      </c>
      <c r="M10" s="352">
        <v>195.636</v>
      </c>
      <c r="O10" s="352">
        <v>8.3129485715216972E-2</v>
      </c>
      <c r="P10" s="352">
        <v>0.35984821917629622</v>
      </c>
      <c r="R10" s="352">
        <v>10.250244847745618</v>
      </c>
      <c r="S10" s="352">
        <v>44.370927148741821</v>
      </c>
    </row>
    <row r="11" spans="1:21">
      <c r="A11" s="352" t="s">
        <v>514</v>
      </c>
      <c r="B11" s="352" t="s">
        <v>163</v>
      </c>
      <c r="C11" s="352" t="s">
        <v>21</v>
      </c>
      <c r="D11" s="352">
        <v>8.3000000000000004E-2</v>
      </c>
      <c r="J11" s="352">
        <v>5876</v>
      </c>
      <c r="K11" s="352">
        <v>19.913</v>
      </c>
      <c r="N11" s="352">
        <v>11.423</v>
      </c>
      <c r="Q11" s="352">
        <v>9.9954368998970578E-3</v>
      </c>
      <c r="T11" s="352">
        <v>12.042695060116937</v>
      </c>
      <c r="U11" s="352">
        <v>15.935787905468745</v>
      </c>
    </row>
    <row r="12" spans="1:21">
      <c r="A12" s="352" t="s">
        <v>515</v>
      </c>
      <c r="B12" s="352" t="s">
        <v>164</v>
      </c>
      <c r="C12" s="352" t="s">
        <v>21</v>
      </c>
      <c r="D12" s="352">
        <v>8.7999999999999995E-2</v>
      </c>
      <c r="J12" s="352">
        <v>6532</v>
      </c>
      <c r="K12" s="352">
        <v>19.983000000000001</v>
      </c>
      <c r="N12" s="352">
        <v>12.691000000000001</v>
      </c>
      <c r="Q12" s="352">
        <v>1.1000517746288109E-2</v>
      </c>
      <c r="T12" s="352">
        <v>12.50058834805467</v>
      </c>
      <c r="U12" s="352">
        <v>16.180480208825188</v>
      </c>
    </row>
    <row r="13" spans="1:21">
      <c r="A13" s="352" t="s">
        <v>516</v>
      </c>
      <c r="B13" s="352" t="s">
        <v>165</v>
      </c>
      <c r="C13" s="352" t="s">
        <v>23</v>
      </c>
      <c r="D13" s="352">
        <v>3.7999999999999999E-2</v>
      </c>
      <c r="J13" s="352">
        <v>2620</v>
      </c>
      <c r="K13" s="352">
        <v>11.273999999999999</v>
      </c>
      <c r="N13" s="352">
        <v>5.0549999999999997</v>
      </c>
      <c r="Q13" s="352">
        <v>4.9478384536681859E-3</v>
      </c>
      <c r="T13" s="352">
        <v>13.020627509653121</v>
      </c>
      <c r="U13" s="352">
        <v>5.9438297444452681</v>
      </c>
    </row>
    <row r="14" spans="1:21">
      <c r="A14" s="352" t="s">
        <v>517</v>
      </c>
      <c r="B14" s="352" t="s">
        <v>166</v>
      </c>
      <c r="C14" s="352" t="s">
        <v>23</v>
      </c>
      <c r="D14" s="352">
        <v>8.4000000000000005E-2</v>
      </c>
      <c r="J14" s="352">
        <v>6415</v>
      </c>
      <c r="K14" s="352">
        <v>9.4619999999999997</v>
      </c>
      <c r="N14" s="352">
        <v>12.462999999999999</v>
      </c>
      <c r="Q14" s="352">
        <v>1.0819793430060063E-2</v>
      </c>
      <c r="T14" s="352">
        <v>12.880706464357218</v>
      </c>
      <c r="U14" s="352">
        <v>5.6293943302001601</v>
      </c>
    </row>
    <row r="15" spans="1:21">
      <c r="A15" s="352" t="s">
        <v>518</v>
      </c>
      <c r="B15" s="352" t="s">
        <v>167</v>
      </c>
      <c r="C15" s="352" t="s">
        <v>23</v>
      </c>
      <c r="D15" s="352">
        <v>0.156</v>
      </c>
      <c r="J15" s="352">
        <v>11763</v>
      </c>
      <c r="K15" s="352">
        <v>8.7010000000000005</v>
      </c>
      <c r="N15" s="352">
        <v>24.303999999999998</v>
      </c>
      <c r="Q15" s="352">
        <v>2.0205568116271756E-2</v>
      </c>
      <c r="T15" s="352">
        <v>12.952287254020355</v>
      </c>
      <c r="U15" s="352">
        <v>5.9767759253545654</v>
      </c>
    </row>
    <row r="16" spans="1:21">
      <c r="A16" s="352" t="s">
        <v>495</v>
      </c>
      <c r="B16" s="352" t="s">
        <v>271</v>
      </c>
      <c r="C16" s="352" t="s">
        <v>272</v>
      </c>
      <c r="D16" s="352">
        <v>0.8</v>
      </c>
      <c r="E16" s="352">
        <v>29</v>
      </c>
      <c r="F16" s="352">
        <v>1716</v>
      </c>
      <c r="G16" s="352">
        <v>7.2370000000000001</v>
      </c>
      <c r="H16" s="352">
        <v>4151</v>
      </c>
      <c r="I16" s="352">
        <v>3.6120000000000001</v>
      </c>
      <c r="J16" s="352">
        <v>2625</v>
      </c>
      <c r="K16" s="352">
        <v>12.867000000000001</v>
      </c>
      <c r="L16" s="352">
        <v>38.426000000000002</v>
      </c>
      <c r="M16" s="352">
        <v>120.95099999999999</v>
      </c>
      <c r="N16" s="352">
        <v>5.0869999999999997</v>
      </c>
      <c r="O16" s="352">
        <v>4.958432636395281E-2</v>
      </c>
      <c r="P16" s="352">
        <v>0.2245807110339389</v>
      </c>
      <c r="Q16" s="352">
        <v>4.9732032699808942E-3</v>
      </c>
      <c r="R16" s="352">
        <v>6.1980407954941006</v>
      </c>
      <c r="S16" s="352">
        <v>28.07258887924236</v>
      </c>
      <c r="T16" s="352">
        <v>0.62165040874761179</v>
      </c>
      <c r="U16" s="352">
        <v>7.5473022555079829</v>
      </c>
    </row>
    <row r="17" spans="1:21">
      <c r="A17" s="352" t="s">
        <v>496</v>
      </c>
      <c r="B17" s="352" t="s">
        <v>273</v>
      </c>
      <c r="C17" s="352" t="s">
        <v>274</v>
      </c>
      <c r="D17" s="352">
        <v>0.85599999999999998</v>
      </c>
      <c r="E17" s="352">
        <v>31</v>
      </c>
      <c r="F17" s="352">
        <v>811</v>
      </c>
      <c r="G17" s="352">
        <v>11.125</v>
      </c>
      <c r="H17" s="352">
        <v>2106</v>
      </c>
      <c r="I17" s="352">
        <v>9.5869999999999997</v>
      </c>
      <c r="J17" s="352">
        <v>1049</v>
      </c>
      <c r="K17" s="352">
        <v>3.9780000000000002</v>
      </c>
      <c r="L17" s="352">
        <v>18.12</v>
      </c>
      <c r="M17" s="352">
        <v>60.095999999999997</v>
      </c>
      <c r="N17" s="352">
        <v>2.0710000000000002</v>
      </c>
      <c r="O17" s="352">
        <v>2.3604387930497302E-2</v>
      </c>
      <c r="P17" s="352">
        <v>0.11436173522884886</v>
      </c>
      <c r="Q17" s="352">
        <v>2.5825693325081753E-3</v>
      </c>
      <c r="R17" s="352">
        <v>2.7575219544973484</v>
      </c>
      <c r="S17" s="352">
        <v>13.360015797762717</v>
      </c>
      <c r="T17" s="352">
        <v>0.30170202482572145</v>
      </c>
      <c r="U17" s="352">
        <v>-2.833072637016151</v>
      </c>
    </row>
    <row r="18" spans="1:21">
      <c r="A18" s="352" t="s">
        <v>497</v>
      </c>
      <c r="B18" s="352" t="s">
        <v>275</v>
      </c>
      <c r="C18" s="352" t="s">
        <v>276</v>
      </c>
      <c r="D18" s="352">
        <v>0.76600000000000001</v>
      </c>
      <c r="E18" s="352">
        <v>33</v>
      </c>
      <c r="F18" s="352">
        <v>1306</v>
      </c>
      <c r="G18" s="352">
        <v>9.5139999999999993</v>
      </c>
      <c r="H18" s="352">
        <v>3697</v>
      </c>
      <c r="I18" s="352">
        <v>5.1150000000000002</v>
      </c>
      <c r="J18" s="352">
        <v>2763</v>
      </c>
      <c r="K18" s="352">
        <v>3.1970000000000001</v>
      </c>
      <c r="L18" s="352">
        <v>29.268999999999998</v>
      </c>
      <c r="M18" s="352">
        <v>107.502</v>
      </c>
      <c r="N18" s="352">
        <v>5.4349999999999996</v>
      </c>
      <c r="O18" s="352">
        <v>3.7868661228763596E-2</v>
      </c>
      <c r="P18" s="352">
        <v>0.20022223587819729</v>
      </c>
      <c r="Q18" s="352">
        <v>5.2490456473815927E-3</v>
      </c>
      <c r="R18" s="352">
        <v>4.9436894554521666</v>
      </c>
      <c r="S18" s="352">
        <v>26.138673091148473</v>
      </c>
      <c r="T18" s="352">
        <v>0.68525400096365441</v>
      </c>
      <c r="U18" s="352">
        <v>-2.0128825617477251</v>
      </c>
    </row>
    <row r="19" spans="1:21">
      <c r="A19" s="352" t="s">
        <v>498</v>
      </c>
      <c r="B19" s="352" t="s">
        <v>277</v>
      </c>
      <c r="C19" s="352" t="s">
        <v>278</v>
      </c>
      <c r="D19" s="352">
        <v>0.44600000000000001</v>
      </c>
      <c r="E19" s="352">
        <v>35</v>
      </c>
      <c r="F19" s="352">
        <v>1979</v>
      </c>
      <c r="G19" s="352">
        <v>15.786</v>
      </c>
      <c r="H19" s="352">
        <v>3722</v>
      </c>
      <c r="I19" s="352">
        <v>8.5329999999999995</v>
      </c>
      <c r="J19" s="352">
        <v>2083</v>
      </c>
      <c r="K19" s="352">
        <v>0.98599999999999999</v>
      </c>
      <c r="L19" s="352">
        <v>44.137</v>
      </c>
      <c r="M19" s="352">
        <v>107.40900000000001</v>
      </c>
      <c r="N19" s="352">
        <v>4.1630000000000003</v>
      </c>
      <c r="O19" s="352">
        <v>5.6891104084501633E-2</v>
      </c>
      <c r="P19" s="352">
        <v>0.2000537967236517</v>
      </c>
      <c r="Q19" s="352">
        <v>4.2407941989514543E-3</v>
      </c>
      <c r="R19" s="352">
        <v>12.755852933744761</v>
      </c>
      <c r="S19" s="352">
        <v>44.855111373016079</v>
      </c>
      <c r="T19" s="352">
        <v>0.95085071725368919</v>
      </c>
      <c r="U19" s="352">
        <v>-4.666360405710722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262A-B4C3-4551-AA55-6A4ACE8A4C66}">
  <dimension ref="A1:U50"/>
  <sheetViews>
    <sheetView topLeftCell="A16" workbookViewId="0">
      <selection activeCell="P2" activeCellId="1" sqref="D2:E6 P2:V6"/>
    </sheetView>
  </sheetViews>
  <sheetFormatPr baseColWidth="10" defaultColWidth="9.1640625" defaultRowHeight="15"/>
  <cols>
    <col min="1" max="1" width="9.1640625" style="352"/>
    <col min="2" max="2" width="34" style="352" bestFit="1" customWidth="1"/>
    <col min="3" max="16384" width="9.1640625" style="352"/>
  </cols>
  <sheetData>
    <row r="1" spans="1:21">
      <c r="B1" s="352" t="s">
        <v>3807</v>
      </c>
      <c r="C1" s="352" t="s">
        <v>3808</v>
      </c>
      <c r="D1" s="352" t="s">
        <v>3809</v>
      </c>
      <c r="E1" s="352" t="s">
        <v>3810</v>
      </c>
      <c r="F1" s="352" t="s">
        <v>576</v>
      </c>
      <c r="G1" s="352" t="s">
        <v>577</v>
      </c>
      <c r="H1" s="352" t="s">
        <v>578</v>
      </c>
      <c r="I1" s="352" t="s">
        <v>579</v>
      </c>
      <c r="J1" s="352" t="s">
        <v>580</v>
      </c>
      <c r="K1" s="352" t="s">
        <v>581</v>
      </c>
      <c r="L1" s="352" t="s">
        <v>3811</v>
      </c>
      <c r="M1" s="352" t="s">
        <v>3812</v>
      </c>
      <c r="N1" s="352" t="s">
        <v>3813</v>
      </c>
      <c r="O1" s="352" t="s">
        <v>3814</v>
      </c>
      <c r="P1" s="352" t="s">
        <v>3815</v>
      </c>
      <c r="Q1" s="352" t="s">
        <v>3816</v>
      </c>
      <c r="R1" s="352" t="s">
        <v>3817</v>
      </c>
      <c r="S1" s="352" t="s">
        <v>3818</v>
      </c>
      <c r="T1" s="352" t="s">
        <v>3819</v>
      </c>
      <c r="U1" s="352" t="s">
        <v>3820</v>
      </c>
    </row>
    <row r="2" spans="1:21">
      <c r="A2" s="352" t="s">
        <v>505</v>
      </c>
      <c r="B2" s="352" t="s">
        <v>1899</v>
      </c>
      <c r="C2" s="352" t="s">
        <v>506</v>
      </c>
      <c r="D2" s="352">
        <v>0.71399999999999997</v>
      </c>
      <c r="E2" s="352">
        <v>1</v>
      </c>
      <c r="F2" s="352">
        <v>2218</v>
      </c>
      <c r="G2" s="352">
        <v>-1.2170000000000001</v>
      </c>
      <c r="H2" s="352">
        <v>4996</v>
      </c>
      <c r="I2" s="352">
        <v>8.6340000000000003</v>
      </c>
      <c r="J2" s="352">
        <v>257</v>
      </c>
      <c r="K2" s="352">
        <v>13.757</v>
      </c>
      <c r="L2" s="352">
        <v>58.286000000000001</v>
      </c>
      <c r="M2" s="352">
        <v>157.119</v>
      </c>
      <c r="N2" s="352">
        <v>0.505</v>
      </c>
      <c r="O2" s="352">
        <v>8.6790685124920122E-2</v>
      </c>
      <c r="P2" s="352">
        <v>0.29495648124248131</v>
      </c>
      <c r="Q2" s="352">
        <v>1.5264836246111431E-3</v>
      </c>
      <c r="R2" s="352">
        <v>12.155558140745114</v>
      </c>
      <c r="S2" s="352">
        <v>41.310431546566015</v>
      </c>
      <c r="T2" s="352">
        <v>0.21379322473545423</v>
      </c>
      <c r="U2" s="352">
        <v>7.1726895515559299</v>
      </c>
    </row>
    <row r="3" spans="1:21">
      <c r="A3" s="352" t="s">
        <v>507</v>
      </c>
      <c r="B3" s="352" t="s">
        <v>1914</v>
      </c>
      <c r="C3" s="352" t="s">
        <v>506</v>
      </c>
      <c r="D3" s="352">
        <v>0.20599999999999999</v>
      </c>
      <c r="E3" s="352">
        <v>3</v>
      </c>
      <c r="F3" s="352">
        <v>557</v>
      </c>
      <c r="G3" s="352">
        <v>-2.2349999999999999</v>
      </c>
      <c r="H3" s="352">
        <v>1448</v>
      </c>
      <c r="I3" s="352">
        <v>8.9499999999999993</v>
      </c>
      <c r="L3" s="352">
        <v>13.475</v>
      </c>
      <c r="M3" s="352">
        <v>44.113999999999997</v>
      </c>
      <c r="O3" s="352">
        <v>1.9533190634107252E-2</v>
      </c>
      <c r="P3" s="352">
        <v>8.550377548951188E-2</v>
      </c>
      <c r="R3" s="352">
        <v>9.4821313757802201</v>
      </c>
      <c r="S3" s="352">
        <v>41.506687130831011</v>
      </c>
    </row>
    <row r="4" spans="1:21">
      <c r="A4" s="352" t="s">
        <v>508</v>
      </c>
      <c r="B4" s="352" t="s">
        <v>1927</v>
      </c>
      <c r="C4" s="352" t="s">
        <v>506</v>
      </c>
      <c r="D4" s="352">
        <v>0.40500000000000003</v>
      </c>
      <c r="E4" s="352">
        <v>5</v>
      </c>
      <c r="F4" s="352">
        <v>1108</v>
      </c>
      <c r="G4" s="352">
        <v>-1.7529999999999999</v>
      </c>
      <c r="H4" s="352">
        <v>2909</v>
      </c>
      <c r="I4" s="352">
        <v>8.8689999999999998</v>
      </c>
      <c r="L4" s="352">
        <v>26.241</v>
      </c>
      <c r="M4" s="352">
        <v>87.369</v>
      </c>
      <c r="O4" s="352">
        <v>3.8693869366331859E-2</v>
      </c>
      <c r="P4" s="352">
        <v>0.16567612881321164</v>
      </c>
      <c r="R4" s="352">
        <v>9.5540418188473719</v>
      </c>
      <c r="S4" s="352">
        <v>40.907686126718922</v>
      </c>
    </row>
    <row r="5" spans="1:21">
      <c r="A5" s="352" t="s">
        <v>509</v>
      </c>
      <c r="B5" s="352" t="s">
        <v>1937</v>
      </c>
      <c r="C5" s="352" t="s">
        <v>506</v>
      </c>
      <c r="D5" s="352">
        <v>1.0089999999999999</v>
      </c>
      <c r="E5" s="352">
        <v>7</v>
      </c>
      <c r="F5" s="352">
        <v>2764</v>
      </c>
      <c r="G5" s="352">
        <v>-2.0950000000000002</v>
      </c>
      <c r="H5" s="352">
        <v>6974</v>
      </c>
      <c r="I5" s="352">
        <v>8.6440000000000001</v>
      </c>
      <c r="L5" s="352">
        <v>64.257000000000005</v>
      </c>
      <c r="M5" s="352">
        <v>219.672</v>
      </c>
      <c r="O5" s="352">
        <v>9.5752647580670799E-2</v>
      </c>
      <c r="P5" s="352">
        <v>0.41089732547915664</v>
      </c>
      <c r="R5" s="352">
        <v>9.489856053584818</v>
      </c>
      <c r="S5" s="352">
        <v>40.723223536090849</v>
      </c>
    </row>
    <row r="6" spans="1:21">
      <c r="A6" s="352" t="s">
        <v>510</v>
      </c>
      <c r="B6" s="352" t="s">
        <v>1952</v>
      </c>
      <c r="C6" s="352" t="s">
        <v>506</v>
      </c>
      <c r="D6" s="352">
        <v>1.5009999999999999</v>
      </c>
      <c r="E6" s="352">
        <v>9</v>
      </c>
      <c r="F6" s="352">
        <v>4143</v>
      </c>
      <c r="G6" s="352">
        <v>-2.0110000000000001</v>
      </c>
      <c r="H6" s="352">
        <v>10074</v>
      </c>
      <c r="I6" s="352">
        <v>8.49</v>
      </c>
      <c r="L6" s="352">
        <v>95.777000000000001</v>
      </c>
      <c r="M6" s="352">
        <v>328.73200000000003</v>
      </c>
      <c r="O6" s="352">
        <v>0.14306148305299726</v>
      </c>
      <c r="P6" s="352">
        <v>0.61303804570763187</v>
      </c>
      <c r="R6" s="352">
        <v>9.5310781514321974</v>
      </c>
      <c r="S6" s="352">
        <v>40.841975063799595</v>
      </c>
    </row>
    <row r="7" spans="1:21">
      <c r="A7" s="352" t="s">
        <v>499</v>
      </c>
      <c r="B7" s="352" t="s">
        <v>1966</v>
      </c>
      <c r="C7" s="352" t="s">
        <v>25</v>
      </c>
      <c r="D7" s="352">
        <v>1.139</v>
      </c>
      <c r="E7" s="352">
        <v>11</v>
      </c>
      <c r="F7" s="352">
        <v>4688</v>
      </c>
      <c r="G7" s="352">
        <v>7.1349999999999998</v>
      </c>
      <c r="H7" s="352">
        <v>9319</v>
      </c>
      <c r="I7" s="352">
        <v>9.7409999999999997</v>
      </c>
      <c r="J7" s="352">
        <v>4186</v>
      </c>
      <c r="K7" s="352">
        <v>9.3970000000000002</v>
      </c>
      <c r="L7" s="352">
        <v>108.435</v>
      </c>
      <c r="M7" s="352">
        <v>300.30200000000002</v>
      </c>
      <c r="N7" s="352">
        <v>6.6980000000000004</v>
      </c>
      <c r="O7" s="352">
        <v>0.16206006298347661</v>
      </c>
      <c r="P7" s="352">
        <v>0.56034355940563707</v>
      </c>
      <c r="Q7" s="352">
        <v>7.3928425822728698E-3</v>
      </c>
      <c r="R7" s="352">
        <v>14.228275942359666</v>
      </c>
      <c r="S7" s="352">
        <v>49.196098279687192</v>
      </c>
      <c r="T7" s="352">
        <v>0.64906431802220099</v>
      </c>
      <c r="U7" s="352">
        <v>5.8283481523909044</v>
      </c>
    </row>
    <row r="8" spans="1:21">
      <c r="A8" s="352" t="s">
        <v>500</v>
      </c>
      <c r="B8" s="352" t="s">
        <v>1978</v>
      </c>
      <c r="C8" s="352" t="s">
        <v>25</v>
      </c>
      <c r="D8" s="352">
        <v>1.1819999999999999</v>
      </c>
      <c r="E8" s="352">
        <v>13</v>
      </c>
      <c r="F8" s="352">
        <v>4938</v>
      </c>
      <c r="G8" s="352">
        <v>7.11</v>
      </c>
      <c r="H8" s="352">
        <v>9738</v>
      </c>
      <c r="I8" s="352">
        <v>9.7650000000000006</v>
      </c>
      <c r="J8" s="352">
        <v>4387</v>
      </c>
      <c r="K8" s="352">
        <v>9.3360000000000003</v>
      </c>
      <c r="L8" s="352">
        <v>114.18899999999999</v>
      </c>
      <c r="M8" s="352">
        <v>315.72399999999999</v>
      </c>
      <c r="N8" s="352">
        <v>7.13</v>
      </c>
      <c r="O8" s="352">
        <v>0.17069632692090572</v>
      </c>
      <c r="P8" s="352">
        <v>0.58892795503523121</v>
      </c>
      <c r="Q8" s="352">
        <v>7.8020573521275227E-3</v>
      </c>
      <c r="R8" s="352">
        <v>14.441313614289825</v>
      </c>
      <c r="S8" s="352">
        <v>49.824700087583011</v>
      </c>
      <c r="T8" s="352">
        <v>0.66007253402094102</v>
      </c>
      <c r="U8" s="352">
        <v>5.8402630666817519</v>
      </c>
    </row>
    <row r="9" spans="1:21">
      <c r="A9" s="352" t="s">
        <v>511</v>
      </c>
      <c r="B9" s="352" t="s">
        <v>1992</v>
      </c>
      <c r="C9" s="352" t="s">
        <v>512</v>
      </c>
      <c r="D9" s="352">
        <v>0.752</v>
      </c>
      <c r="E9" s="352">
        <v>15</v>
      </c>
      <c r="F9" s="352">
        <v>2224</v>
      </c>
      <c r="G9" s="352">
        <v>29.251999999999999</v>
      </c>
      <c r="H9" s="352">
        <v>5885</v>
      </c>
      <c r="I9" s="352">
        <v>62.883000000000003</v>
      </c>
      <c r="L9" s="352">
        <v>51.982999999999997</v>
      </c>
      <c r="M9" s="352">
        <v>177.83099999999999</v>
      </c>
      <c r="O9" s="352">
        <v>7.7330418945285792E-2</v>
      </c>
      <c r="P9" s="352">
        <v>0.33334579535739217</v>
      </c>
      <c r="R9" s="352">
        <v>10.283300391660346</v>
      </c>
      <c r="S9" s="352">
        <v>44.327898318802148</v>
      </c>
    </row>
    <row r="10" spans="1:21">
      <c r="A10" s="352" t="s">
        <v>513</v>
      </c>
      <c r="B10" s="352" t="s">
        <v>1998</v>
      </c>
      <c r="C10" s="352" t="s">
        <v>512</v>
      </c>
      <c r="D10" s="352">
        <v>0.72899999999999998</v>
      </c>
      <c r="E10" s="352">
        <v>17</v>
      </c>
      <c r="F10" s="352">
        <v>2140</v>
      </c>
      <c r="G10" s="352">
        <v>28.387</v>
      </c>
      <c r="H10" s="352">
        <v>5715</v>
      </c>
      <c r="I10" s="352">
        <v>62.904000000000003</v>
      </c>
      <c r="L10" s="352">
        <v>50.057000000000002</v>
      </c>
      <c r="M10" s="352">
        <v>172.79499999999999</v>
      </c>
      <c r="O10" s="352">
        <v>7.4439656980828287E-2</v>
      </c>
      <c r="P10" s="352">
        <v>0.32401166123791114</v>
      </c>
      <c r="R10" s="352">
        <v>10.211201231938038</v>
      </c>
      <c r="S10" s="352">
        <v>44.446044065557082</v>
      </c>
    </row>
    <row r="11" spans="1:21">
      <c r="A11" s="352" t="s">
        <v>514</v>
      </c>
      <c r="B11" s="352" t="s">
        <v>2008</v>
      </c>
      <c r="C11" s="352" t="s">
        <v>21</v>
      </c>
      <c r="D11" s="352">
        <v>8.2000000000000003E-2</v>
      </c>
      <c r="J11" s="352">
        <v>5289</v>
      </c>
      <c r="K11" s="352">
        <v>19.227</v>
      </c>
      <c r="N11" s="352">
        <v>9.4930000000000003</v>
      </c>
      <c r="Q11" s="352">
        <v>1.0040424252976007E-2</v>
      </c>
      <c r="T11" s="352">
        <v>12.244419820702447</v>
      </c>
      <c r="U11" s="352">
        <v>16.06519365798345</v>
      </c>
    </row>
    <row r="12" spans="1:21">
      <c r="A12" s="352" t="s">
        <v>515</v>
      </c>
      <c r="B12" s="352" t="s">
        <v>2017</v>
      </c>
      <c r="C12" s="352" t="s">
        <v>21</v>
      </c>
      <c r="D12" s="352">
        <v>7.5999999999999998E-2</v>
      </c>
      <c r="J12" s="352">
        <v>4767</v>
      </c>
      <c r="K12" s="352">
        <v>19.390999999999998</v>
      </c>
      <c r="N12" s="352">
        <v>8.8780000000000001</v>
      </c>
      <c r="Q12" s="352">
        <v>9.4578615597801455E-3</v>
      </c>
      <c r="T12" s="352">
        <v>12.444554683921243</v>
      </c>
      <c r="U12" s="352">
        <v>16.151056919847179</v>
      </c>
    </row>
    <row r="13" spans="1:21">
      <c r="A13" s="352" t="s">
        <v>516</v>
      </c>
      <c r="B13" s="352" t="s">
        <v>2027</v>
      </c>
      <c r="C13" s="352" t="s">
        <v>23</v>
      </c>
      <c r="D13" s="352">
        <v>0.04</v>
      </c>
      <c r="J13" s="352">
        <v>2471</v>
      </c>
      <c r="K13" s="352">
        <v>10.003</v>
      </c>
      <c r="N13" s="352">
        <v>4.4880000000000004</v>
      </c>
      <c r="Q13" s="352">
        <v>5.2994059124145763E-3</v>
      </c>
      <c r="T13" s="352">
        <v>13.248514781036441</v>
      </c>
      <c r="U13" s="352">
        <v>5.9672408293575847</v>
      </c>
    </row>
    <row r="14" spans="1:21">
      <c r="A14" s="352" t="s">
        <v>517</v>
      </c>
      <c r="B14" s="352" t="s">
        <v>2037</v>
      </c>
      <c r="C14" s="352" t="s">
        <v>23</v>
      </c>
      <c r="D14" s="352">
        <v>7.6999999999999999E-2</v>
      </c>
      <c r="J14" s="352">
        <v>5809</v>
      </c>
      <c r="K14" s="352">
        <v>8.8290000000000006</v>
      </c>
      <c r="N14" s="352">
        <v>9.2330000000000005</v>
      </c>
      <c r="Q14" s="352">
        <v>9.7941375859338549E-3</v>
      </c>
      <c r="T14" s="352">
        <v>12.719659202511499</v>
      </c>
      <c r="U14" s="352">
        <v>5.6347965023328435</v>
      </c>
    </row>
    <row r="15" spans="1:21">
      <c r="A15" s="352" t="s">
        <v>518</v>
      </c>
      <c r="B15" s="352" t="s">
        <v>2046</v>
      </c>
      <c r="C15" s="352" t="s">
        <v>23</v>
      </c>
      <c r="D15" s="352">
        <v>0.16800000000000001</v>
      </c>
      <c r="J15" s="352">
        <v>13799</v>
      </c>
      <c r="K15" s="352">
        <v>8.1349999999999998</v>
      </c>
      <c r="N15" s="352">
        <v>21.891999999999999</v>
      </c>
      <c r="Q15" s="352">
        <v>2.1785456501651566E-2</v>
      </c>
      <c r="T15" s="352">
        <v>12.967533631935455</v>
      </c>
      <c r="U15" s="352">
        <v>5.9479626683095717</v>
      </c>
    </row>
    <row r="16" spans="1:21">
      <c r="A16" s="352" t="s">
        <v>495</v>
      </c>
      <c r="B16" s="352" t="s">
        <v>320</v>
      </c>
      <c r="C16" s="352" t="s">
        <v>321</v>
      </c>
      <c r="D16" s="352">
        <v>0.77100000000000002</v>
      </c>
      <c r="E16" s="352">
        <v>29</v>
      </c>
      <c r="F16" s="352">
        <v>610</v>
      </c>
      <c r="G16" s="352">
        <v>10.757</v>
      </c>
      <c r="H16" s="352">
        <v>2120</v>
      </c>
      <c r="I16" s="352">
        <v>9.9139999999999997</v>
      </c>
      <c r="J16" s="352">
        <v>6858</v>
      </c>
      <c r="K16" s="352">
        <v>-1.548</v>
      </c>
      <c r="L16" s="352">
        <v>14.413</v>
      </c>
      <c r="M16" s="352">
        <v>63.362000000000002</v>
      </c>
      <c r="N16" s="352">
        <v>10.917</v>
      </c>
      <c r="O16" s="352">
        <v>2.0941048745561637E-2</v>
      </c>
      <c r="P16" s="352">
        <v>0.12117959231472454</v>
      </c>
      <c r="Q16" s="352">
        <v>1.1389317383237641E-2</v>
      </c>
      <c r="R16" s="352">
        <v>2.7160893314606533</v>
      </c>
      <c r="S16" s="352">
        <v>15.717197446786582</v>
      </c>
      <c r="T16" s="352">
        <v>1.477213668383611</v>
      </c>
      <c r="U16" s="352">
        <v>-4.5467552140640848</v>
      </c>
    </row>
    <row r="17" spans="1:21">
      <c r="A17" s="352" t="s">
        <v>496</v>
      </c>
      <c r="B17" s="352" t="s">
        <v>322</v>
      </c>
      <c r="C17" s="352" t="s">
        <v>323</v>
      </c>
      <c r="D17" s="352">
        <v>0.82099999999999995</v>
      </c>
      <c r="E17" s="352">
        <v>31</v>
      </c>
      <c r="F17" s="352">
        <v>1230</v>
      </c>
      <c r="G17" s="352">
        <v>7.141</v>
      </c>
      <c r="H17" s="352">
        <v>3620</v>
      </c>
      <c r="I17" s="352">
        <v>3.9430000000000001</v>
      </c>
      <c r="J17" s="352">
        <v>1708</v>
      </c>
      <c r="K17" s="352">
        <v>12.727</v>
      </c>
      <c r="L17" s="352">
        <v>28.797999999999998</v>
      </c>
      <c r="M17" s="352">
        <v>108.176</v>
      </c>
      <c r="N17" s="352">
        <v>3.26</v>
      </c>
      <c r="O17" s="352">
        <v>4.2531708589134486E-2</v>
      </c>
      <c r="P17" s="352">
        <v>0.20424152369487206</v>
      </c>
      <c r="Q17" s="352">
        <v>4.1361750388462567E-3</v>
      </c>
      <c r="R17" s="352">
        <v>5.1804760766302662</v>
      </c>
      <c r="S17" s="352">
        <v>24.877164883662857</v>
      </c>
      <c r="T17" s="352">
        <v>0.50379720326994604</v>
      </c>
      <c r="U17" s="352">
        <v>8.3183033099775052</v>
      </c>
    </row>
    <row r="18" spans="1:21">
      <c r="A18" s="352" t="s">
        <v>497</v>
      </c>
      <c r="B18" s="352" t="s">
        <v>324</v>
      </c>
      <c r="C18" s="352" t="s">
        <v>325</v>
      </c>
      <c r="D18" s="352">
        <v>0.77900000000000003</v>
      </c>
      <c r="E18" s="352">
        <v>33</v>
      </c>
      <c r="F18" s="352">
        <v>1078</v>
      </c>
      <c r="G18" s="352">
        <v>5.66</v>
      </c>
      <c r="H18" s="352">
        <v>3180</v>
      </c>
      <c r="I18" s="352">
        <v>3.927</v>
      </c>
      <c r="J18" s="352">
        <v>1644</v>
      </c>
      <c r="K18" s="352">
        <v>14.818</v>
      </c>
      <c r="L18" s="352">
        <v>25.481000000000002</v>
      </c>
      <c r="M18" s="352">
        <v>95.644000000000005</v>
      </c>
      <c r="N18" s="352">
        <v>2.6779999999999999</v>
      </c>
      <c r="O18" s="352">
        <v>3.7553174094790996E-2</v>
      </c>
      <c r="P18" s="352">
        <v>0.18101369033797446</v>
      </c>
      <c r="Q18" s="352">
        <v>3.5848718072365154E-3</v>
      </c>
      <c r="R18" s="352">
        <v>4.8206898709616173</v>
      </c>
      <c r="S18" s="352">
        <v>23.236673984335617</v>
      </c>
      <c r="T18" s="352">
        <v>0.46018893546039996</v>
      </c>
      <c r="U18" s="352">
        <v>10.179884013720359</v>
      </c>
    </row>
    <row r="19" spans="1:21">
      <c r="A19" s="352" t="s">
        <v>498</v>
      </c>
      <c r="B19" s="352" t="s">
        <v>326</v>
      </c>
      <c r="C19" s="352" t="s">
        <v>327</v>
      </c>
      <c r="D19" s="352">
        <v>0.61099999999999999</v>
      </c>
      <c r="E19" s="352">
        <v>35</v>
      </c>
      <c r="F19" s="352">
        <v>1346</v>
      </c>
      <c r="G19" s="352">
        <v>12.279</v>
      </c>
      <c r="H19" s="352">
        <v>3763</v>
      </c>
      <c r="I19" s="352">
        <v>4.8860000000000001</v>
      </c>
      <c r="J19" s="352">
        <v>2136</v>
      </c>
      <c r="K19" s="352">
        <v>-0.11600000000000001</v>
      </c>
      <c r="L19" s="352">
        <v>31.6</v>
      </c>
      <c r="M19" s="352">
        <v>113.301</v>
      </c>
      <c r="N19" s="352">
        <v>3.4550000000000001</v>
      </c>
      <c r="O19" s="352">
        <v>4.6737271945525946E-2</v>
      </c>
      <c r="P19" s="352">
        <v>0.21374061769057107</v>
      </c>
      <c r="Q19" s="352">
        <v>4.3208900391278702E-3</v>
      </c>
      <c r="R19" s="352">
        <v>7.6493080107243774</v>
      </c>
      <c r="S19" s="352">
        <v>34.982097821697394</v>
      </c>
      <c r="T19" s="352">
        <v>0.70718331245955324</v>
      </c>
      <c r="U19" s="352">
        <v>-4.4569229641737111</v>
      </c>
    </row>
    <row r="20" spans="1:21">
      <c r="A20" s="352" t="s">
        <v>542</v>
      </c>
      <c r="B20" s="352" t="s">
        <v>328</v>
      </c>
      <c r="C20" s="352" t="s">
        <v>329</v>
      </c>
      <c r="D20" s="352">
        <v>0.81599999999999995</v>
      </c>
      <c r="E20" s="352">
        <v>37</v>
      </c>
      <c r="F20" s="352">
        <v>2382</v>
      </c>
      <c r="G20" s="352">
        <v>11.757</v>
      </c>
      <c r="H20" s="352">
        <v>5531</v>
      </c>
      <c r="I20" s="352">
        <v>8.99</v>
      </c>
      <c r="J20" s="352">
        <v>5938</v>
      </c>
      <c r="K20" s="352">
        <v>0.78600000000000003</v>
      </c>
      <c r="L20" s="352">
        <v>55.415999999999997</v>
      </c>
      <c r="M20" s="352">
        <v>168.15600000000001</v>
      </c>
      <c r="N20" s="352">
        <v>9.5839999999999996</v>
      </c>
      <c r="O20" s="352">
        <v>8.2483059560022359E-2</v>
      </c>
      <c r="P20" s="352">
        <v>0.31541335937526771</v>
      </c>
      <c r="Q20" s="352">
        <v>1.012662458644076E-2</v>
      </c>
      <c r="R20" s="352">
        <v>10.108218083336073</v>
      </c>
      <c r="S20" s="352">
        <v>38.653597962655361</v>
      </c>
      <c r="T20" s="352">
        <v>1.2410079150049951</v>
      </c>
      <c r="U20" s="352">
        <v>-2.3646765960847835</v>
      </c>
    </row>
    <row r="21" spans="1:21">
      <c r="A21" s="352" t="s">
        <v>543</v>
      </c>
      <c r="B21" s="352" t="s">
        <v>330</v>
      </c>
      <c r="C21" s="352" t="s">
        <v>331</v>
      </c>
      <c r="D21" s="352">
        <v>0.84599999999999997</v>
      </c>
      <c r="E21" s="352">
        <v>39</v>
      </c>
      <c r="F21" s="352">
        <v>1419</v>
      </c>
      <c r="G21" s="352">
        <v>10.113</v>
      </c>
      <c r="H21" s="352">
        <v>4220</v>
      </c>
      <c r="I21" s="352">
        <v>4.7409999999999997</v>
      </c>
      <c r="J21" s="352">
        <v>5326</v>
      </c>
      <c r="K21" s="352">
        <v>1.556</v>
      </c>
      <c r="L21" s="352">
        <v>33.363999999999997</v>
      </c>
      <c r="M21" s="352">
        <v>129.86500000000001</v>
      </c>
      <c r="N21" s="352">
        <v>8.5190000000000001</v>
      </c>
      <c r="O21" s="352">
        <v>4.9384885707365531E-2</v>
      </c>
      <c r="P21" s="352">
        <v>0.24444168948467035</v>
      </c>
      <c r="Q21" s="352">
        <v>9.1177965079796367E-3</v>
      </c>
      <c r="R21" s="352">
        <v>5.837456939404909</v>
      </c>
      <c r="S21" s="352">
        <v>28.893816723956306</v>
      </c>
      <c r="T21" s="352">
        <v>1.0777537243474749</v>
      </c>
      <c r="U21" s="352">
        <v>-1.7320970821039907</v>
      </c>
    </row>
    <row r="22" spans="1:21">
      <c r="A22" s="352" t="s">
        <v>544</v>
      </c>
      <c r="B22" s="352" t="s">
        <v>332</v>
      </c>
      <c r="C22" s="352" t="s">
        <v>333</v>
      </c>
      <c r="D22" s="352">
        <v>0.52400000000000002</v>
      </c>
      <c r="E22" s="352">
        <v>41</v>
      </c>
      <c r="F22" s="352">
        <v>747</v>
      </c>
      <c r="G22" s="352">
        <v>4.0540000000000003</v>
      </c>
      <c r="H22" s="352">
        <v>2936</v>
      </c>
      <c r="I22" s="352">
        <v>5.0410000000000004</v>
      </c>
      <c r="J22" s="352">
        <v>1424</v>
      </c>
      <c r="K22" s="352">
        <v>9.3469999999999995</v>
      </c>
      <c r="L22" s="352">
        <v>17.530999999999999</v>
      </c>
      <c r="M22" s="352">
        <v>86.942999999999998</v>
      </c>
      <c r="N22" s="352">
        <v>2.395</v>
      </c>
      <c r="O22" s="352">
        <v>2.5620901188541139E-2</v>
      </c>
      <c r="P22" s="352">
        <v>0.16488654558547158</v>
      </c>
      <c r="Q22" s="352">
        <v>3.3167982427252498E-3</v>
      </c>
      <c r="R22" s="352">
        <v>4.8894849596452552</v>
      </c>
      <c r="S22" s="352">
        <v>31.466898012494575</v>
      </c>
      <c r="T22" s="352">
        <v>0.63297676387886448</v>
      </c>
      <c r="U22" s="352">
        <v>4.5785903375942381</v>
      </c>
    </row>
    <row r="23" spans="1:21">
      <c r="A23" s="352" t="s">
        <v>545</v>
      </c>
      <c r="B23" s="352" t="s">
        <v>334</v>
      </c>
      <c r="C23" s="352" t="s">
        <v>335</v>
      </c>
      <c r="D23" s="352">
        <v>0.79700000000000004</v>
      </c>
      <c r="E23" s="352">
        <v>43</v>
      </c>
      <c r="F23" s="352">
        <v>1120</v>
      </c>
      <c r="G23" s="352">
        <v>6.3879999999999999</v>
      </c>
      <c r="H23" s="352">
        <v>4114</v>
      </c>
      <c r="I23" s="352">
        <v>3.4769999999999999</v>
      </c>
      <c r="J23" s="352">
        <v>2447</v>
      </c>
      <c r="K23" s="352">
        <v>12.824999999999999</v>
      </c>
      <c r="L23" s="352">
        <v>26.344000000000001</v>
      </c>
      <c r="M23" s="352">
        <v>122.864</v>
      </c>
      <c r="N23" s="352">
        <v>3.8260000000000001</v>
      </c>
      <c r="O23" s="352">
        <v>3.8848463593922265E-2</v>
      </c>
      <c r="P23" s="352">
        <v>0.23146546371610666</v>
      </c>
      <c r="Q23" s="352">
        <v>4.6723221678687879E-3</v>
      </c>
      <c r="R23" s="352">
        <v>4.8743367119099457</v>
      </c>
      <c r="S23" s="352">
        <v>29.042090805032199</v>
      </c>
      <c r="T23" s="352">
        <v>0.58623866598102725</v>
      </c>
      <c r="U23" s="352">
        <v>8.6030668560112247</v>
      </c>
    </row>
    <row r="24" spans="1:21">
      <c r="A24" s="352" t="s">
        <v>546</v>
      </c>
      <c r="B24" s="352" t="s">
        <v>336</v>
      </c>
      <c r="C24" s="352" t="s">
        <v>337</v>
      </c>
      <c r="D24" s="352">
        <v>0.78600000000000003</v>
      </c>
      <c r="E24" s="352">
        <v>45</v>
      </c>
      <c r="F24" s="352">
        <v>1530</v>
      </c>
      <c r="G24" s="352">
        <v>9.8279999999999994</v>
      </c>
      <c r="H24" s="352">
        <v>3492</v>
      </c>
      <c r="I24" s="352">
        <v>6.6239999999999997</v>
      </c>
      <c r="J24" s="352">
        <v>13348</v>
      </c>
      <c r="K24" s="352">
        <v>1.782</v>
      </c>
      <c r="L24" s="352">
        <v>35.887</v>
      </c>
      <c r="M24" s="352">
        <v>107</v>
      </c>
      <c r="N24" s="352">
        <v>21.123999999999999</v>
      </c>
      <c r="O24" s="352">
        <v>5.3171693825915016E-2</v>
      </c>
      <c r="P24" s="352">
        <v>0.20206182915068824</v>
      </c>
      <c r="Q24" s="352">
        <v>2.1057963577465515E-2</v>
      </c>
      <c r="R24" s="352">
        <v>6.7648465427372795</v>
      </c>
      <c r="S24" s="352">
        <v>25.707611851232599</v>
      </c>
      <c r="T24" s="352">
        <v>2.6791302261406509</v>
      </c>
      <c r="U24" s="352">
        <v>-0.44669816876380741</v>
      </c>
    </row>
    <row r="25" spans="1:21">
      <c r="A25" s="352" t="s">
        <v>547</v>
      </c>
      <c r="B25" s="352" t="s">
        <v>338</v>
      </c>
      <c r="C25" s="352" t="s">
        <v>339</v>
      </c>
      <c r="D25" s="352">
        <v>0.82399999999999995</v>
      </c>
      <c r="E25" s="352">
        <v>47</v>
      </c>
      <c r="F25" s="352">
        <v>1900</v>
      </c>
      <c r="G25" s="352">
        <v>10.058999999999999</v>
      </c>
      <c r="H25" s="352">
        <v>4412</v>
      </c>
      <c r="I25" s="352">
        <v>5.8920000000000003</v>
      </c>
      <c r="J25" s="352">
        <v>6169</v>
      </c>
      <c r="K25" s="352">
        <v>1.726</v>
      </c>
      <c r="L25" s="352">
        <v>44.433</v>
      </c>
      <c r="M25" s="352">
        <v>132.48500000000001</v>
      </c>
      <c r="N25" s="352">
        <v>10.566000000000001</v>
      </c>
      <c r="O25" s="352">
        <v>6.5998511971425866E-2</v>
      </c>
      <c r="P25" s="352">
        <v>0.24929781168344722</v>
      </c>
      <c r="Q25" s="352">
        <v>1.1056830382730736E-2</v>
      </c>
      <c r="R25" s="352">
        <v>8.0095281518720718</v>
      </c>
      <c r="S25" s="352">
        <v>30.254588796534858</v>
      </c>
      <c r="T25" s="352">
        <v>1.3418483474187788</v>
      </c>
      <c r="U25" s="352">
        <v>-1.3108794791599077</v>
      </c>
    </row>
    <row r="26" spans="1:21">
      <c r="A26" s="352" t="s">
        <v>548</v>
      </c>
      <c r="B26" s="352" t="s">
        <v>340</v>
      </c>
      <c r="C26" s="352" t="s">
        <v>341</v>
      </c>
      <c r="D26" s="352">
        <v>0.82499999999999996</v>
      </c>
      <c r="E26" s="352">
        <v>49</v>
      </c>
      <c r="F26" s="352">
        <v>2006</v>
      </c>
      <c r="G26" s="352">
        <v>9.7080000000000002</v>
      </c>
      <c r="H26" s="352">
        <v>4719</v>
      </c>
      <c r="I26" s="352">
        <v>5.5369999999999999</v>
      </c>
      <c r="J26" s="352">
        <v>3878</v>
      </c>
      <c r="K26" s="352">
        <v>2.1880000000000002</v>
      </c>
      <c r="L26" s="352">
        <v>46.976999999999997</v>
      </c>
      <c r="M26" s="352">
        <v>144.28899999999999</v>
      </c>
      <c r="N26" s="352">
        <v>6.274</v>
      </c>
      <c r="O26" s="352">
        <v>6.981683930142582E-2</v>
      </c>
      <c r="P26" s="352">
        <v>0.27117631032251671</v>
      </c>
      <c r="Q26" s="352">
        <v>6.9912058637118212E-3</v>
      </c>
      <c r="R26" s="352">
        <v>8.4626471880516156</v>
      </c>
      <c r="S26" s="352">
        <v>32.869855796668695</v>
      </c>
      <c r="T26" s="352">
        <v>0.84741889257112979</v>
      </c>
      <c r="U26" s="352">
        <v>-1.4569412640796915</v>
      </c>
    </row>
    <row r="27" spans="1:21">
      <c r="A27" s="352" t="s">
        <v>549</v>
      </c>
      <c r="B27" s="352" t="s">
        <v>342</v>
      </c>
      <c r="C27" s="352" t="s">
        <v>343</v>
      </c>
      <c r="D27" s="352">
        <v>0.76700000000000002</v>
      </c>
      <c r="E27" s="352">
        <v>51</v>
      </c>
      <c r="F27" s="352">
        <v>1053</v>
      </c>
      <c r="G27" s="352">
        <v>7.2009999999999996</v>
      </c>
      <c r="H27" s="352">
        <v>3082</v>
      </c>
      <c r="I27" s="352">
        <v>11.425000000000001</v>
      </c>
      <c r="J27" s="352">
        <v>1285</v>
      </c>
      <c r="K27" s="352">
        <v>8.7059999999999995</v>
      </c>
      <c r="L27" s="352">
        <v>24.619</v>
      </c>
      <c r="M27" s="352">
        <v>91.350999999999999</v>
      </c>
      <c r="N27" s="352">
        <v>2.2810000000000001</v>
      </c>
      <c r="O27" s="352">
        <v>3.625938551049069E-2</v>
      </c>
      <c r="P27" s="352">
        <v>0.17305669316265038</v>
      </c>
      <c r="Q27" s="352">
        <v>3.2088110117913832E-3</v>
      </c>
      <c r="R27" s="352">
        <v>4.7274296623847052</v>
      </c>
      <c r="S27" s="352">
        <v>22.562802237633687</v>
      </c>
      <c r="T27" s="352">
        <v>0.41835867168075402</v>
      </c>
      <c r="U27" s="352">
        <v>3.8806962601732664</v>
      </c>
    </row>
    <row r="28" spans="1:21">
      <c r="A28" s="352" t="s">
        <v>550</v>
      </c>
      <c r="B28" s="352" t="s">
        <v>344</v>
      </c>
      <c r="C28" s="352" t="s">
        <v>345</v>
      </c>
      <c r="D28" s="352">
        <v>0.755</v>
      </c>
      <c r="E28" s="352">
        <v>53</v>
      </c>
      <c r="F28" s="352">
        <v>1333</v>
      </c>
      <c r="G28" s="352">
        <v>9.8469999999999995</v>
      </c>
      <c r="H28" s="352">
        <v>3897</v>
      </c>
      <c r="I28" s="352">
        <v>5.64</v>
      </c>
      <c r="J28" s="352">
        <v>2700</v>
      </c>
      <c r="K28" s="352">
        <v>2.742</v>
      </c>
      <c r="L28" s="352">
        <v>31.379000000000001</v>
      </c>
      <c r="M28" s="352">
        <v>118.40300000000001</v>
      </c>
      <c r="N28" s="352">
        <v>4.4169999999999998</v>
      </c>
      <c r="O28" s="352">
        <v>4.640556976788051E-2</v>
      </c>
      <c r="P28" s="352">
        <v>0.22319708160589916</v>
      </c>
      <c r="Q28" s="352">
        <v>5.2321507071838337E-3</v>
      </c>
      <c r="R28" s="352">
        <v>6.1464330818384783</v>
      </c>
      <c r="S28" s="352">
        <v>29.562527365019754</v>
      </c>
      <c r="T28" s="352">
        <v>0.69300009366673287</v>
      </c>
      <c r="U28" s="352">
        <v>-1.3123622257071172</v>
      </c>
    </row>
    <row r="29" spans="1:21">
      <c r="A29" s="352" t="s">
        <v>551</v>
      </c>
      <c r="B29" s="352" t="s">
        <v>346</v>
      </c>
      <c r="C29" s="352" t="s">
        <v>347</v>
      </c>
      <c r="D29" s="352">
        <v>0.82699999999999996</v>
      </c>
      <c r="E29" s="352">
        <v>55</v>
      </c>
      <c r="F29" s="352">
        <v>1141</v>
      </c>
      <c r="G29" s="352">
        <v>7.2939999999999996</v>
      </c>
      <c r="H29" s="352">
        <v>4758</v>
      </c>
      <c r="I29" s="352">
        <v>11.84</v>
      </c>
      <c r="J29" s="352">
        <v>1816</v>
      </c>
      <c r="K29" s="352">
        <v>8.4359999999999999</v>
      </c>
      <c r="L29" s="352">
        <v>26.847000000000001</v>
      </c>
      <c r="M29" s="352">
        <v>144.69</v>
      </c>
      <c r="N29" s="352">
        <v>3.2290000000000001</v>
      </c>
      <c r="O29" s="352">
        <v>3.9603423753902606E-2</v>
      </c>
      <c r="P29" s="352">
        <v>0.27191955650637534</v>
      </c>
      <c r="Q29" s="352">
        <v>4.1068100900835385E-3</v>
      </c>
      <c r="R29" s="352">
        <v>4.7888057743533992</v>
      </c>
      <c r="S29" s="352">
        <v>32.880236578763643</v>
      </c>
      <c r="T29" s="352">
        <v>0.49659130472594182</v>
      </c>
      <c r="U29" s="352">
        <v>4.0161568267360179</v>
      </c>
    </row>
    <row r="30" spans="1:21">
      <c r="A30" s="352" t="s">
        <v>552</v>
      </c>
      <c r="B30" s="352" t="s">
        <v>348</v>
      </c>
      <c r="C30" s="352" t="s">
        <v>349</v>
      </c>
      <c r="D30" s="352">
        <v>0.76200000000000001</v>
      </c>
      <c r="E30" s="352">
        <v>57</v>
      </c>
      <c r="F30" s="352">
        <v>1656</v>
      </c>
      <c r="G30" s="352">
        <v>12.33</v>
      </c>
      <c r="H30" s="352">
        <v>4434</v>
      </c>
      <c r="I30" s="352">
        <v>4.9939999999999998</v>
      </c>
      <c r="J30" s="352">
        <v>2247</v>
      </c>
      <c r="K30" s="352">
        <v>-1.611</v>
      </c>
      <c r="L30" s="352">
        <v>38.927</v>
      </c>
      <c r="M30" s="352">
        <v>137.92500000000001</v>
      </c>
      <c r="N30" s="352">
        <v>3.8780000000000001</v>
      </c>
      <c r="O30" s="352">
        <v>5.7734474912078483E-2</v>
      </c>
      <c r="P30" s="352">
        <v>0.25938075243205266</v>
      </c>
      <c r="Q30" s="352">
        <v>4.7215795012772186E-3</v>
      </c>
      <c r="R30" s="352">
        <v>7.5767027443672541</v>
      </c>
      <c r="S30" s="352">
        <v>34.039468823104023</v>
      </c>
      <c r="T30" s="352">
        <v>0.61962985581065866</v>
      </c>
      <c r="U30" s="352">
        <v>-5.8171844585431298</v>
      </c>
    </row>
    <row r="31" spans="1:21">
      <c r="A31" s="352" t="s">
        <v>553</v>
      </c>
      <c r="B31" s="352" t="s">
        <v>350</v>
      </c>
      <c r="C31" s="352" t="s">
        <v>351</v>
      </c>
      <c r="D31" s="352">
        <v>0.82</v>
      </c>
      <c r="E31" s="352">
        <v>59</v>
      </c>
      <c r="F31" s="352">
        <v>1203</v>
      </c>
      <c r="G31" s="352">
        <v>9.8670000000000009</v>
      </c>
      <c r="H31" s="352">
        <v>5997</v>
      </c>
      <c r="I31" s="352">
        <v>7.4530000000000003</v>
      </c>
      <c r="J31" s="352">
        <v>1493</v>
      </c>
      <c r="K31" s="352">
        <v>2.5289999999999999</v>
      </c>
      <c r="L31" s="352">
        <v>28.221</v>
      </c>
      <c r="M31" s="352">
        <v>185.12</v>
      </c>
      <c r="N31" s="352">
        <v>2.4980000000000002</v>
      </c>
      <c r="O31" s="352">
        <v>4.1665680731662012E-2</v>
      </c>
      <c r="P31" s="352">
        <v>0.34685582387147029</v>
      </c>
      <c r="Q31" s="352">
        <v>3.4143656531304104E-3</v>
      </c>
      <c r="R31" s="352">
        <v>5.0811805770319536</v>
      </c>
      <c r="S31" s="352">
        <v>42.29949071603297</v>
      </c>
      <c r="T31" s="352">
        <v>0.41638605525980621</v>
      </c>
      <c r="U31" s="352">
        <v>-2.1902875749907977</v>
      </c>
    </row>
    <row r="32" spans="1:21">
      <c r="A32" s="352" t="s">
        <v>554</v>
      </c>
      <c r="B32" s="352" t="s">
        <v>352</v>
      </c>
      <c r="C32" s="352" t="s">
        <v>353</v>
      </c>
      <c r="D32" s="352">
        <v>0.748</v>
      </c>
      <c r="E32" s="352">
        <v>61</v>
      </c>
      <c r="F32" s="352">
        <v>1616</v>
      </c>
      <c r="G32" s="352">
        <v>13.242000000000001</v>
      </c>
      <c r="H32" s="352">
        <v>4223</v>
      </c>
      <c r="I32" s="352">
        <v>5.5140000000000002</v>
      </c>
      <c r="J32" s="352">
        <v>2398</v>
      </c>
      <c r="K32" s="352">
        <v>2.6259999999999999</v>
      </c>
      <c r="L32" s="352">
        <v>37.643999999999998</v>
      </c>
      <c r="M32" s="352">
        <v>128.19800000000001</v>
      </c>
      <c r="N32" s="352">
        <v>4.6139999999999999</v>
      </c>
      <c r="O32" s="352">
        <v>5.580880118393778E-2</v>
      </c>
      <c r="P32" s="352">
        <v>0.24135193539865468</v>
      </c>
      <c r="Q32" s="352">
        <v>5.4187602202888496E-3</v>
      </c>
      <c r="R32" s="352">
        <v>7.4610696769970302</v>
      </c>
      <c r="S32" s="352">
        <v>32.266301523884316</v>
      </c>
      <c r="T32" s="352">
        <v>0.72443318453059491</v>
      </c>
      <c r="U32" s="352">
        <v>-1.3774584581940927</v>
      </c>
    </row>
    <row r="33" spans="1:21">
      <c r="A33" s="352" t="s">
        <v>555</v>
      </c>
      <c r="B33" s="352" t="s">
        <v>354</v>
      </c>
      <c r="C33" s="352" t="s">
        <v>355</v>
      </c>
      <c r="D33" s="352">
        <v>0.80300000000000005</v>
      </c>
      <c r="E33" s="352">
        <v>63</v>
      </c>
      <c r="F33" s="352">
        <v>1211</v>
      </c>
      <c r="G33" s="352">
        <v>6.8010000000000002</v>
      </c>
      <c r="H33" s="352">
        <v>4097</v>
      </c>
      <c r="I33" s="352">
        <v>3.33</v>
      </c>
      <c r="J33" s="352">
        <v>2998</v>
      </c>
      <c r="K33" s="352">
        <v>12.798</v>
      </c>
      <c r="L33" s="352">
        <v>28.465</v>
      </c>
      <c r="M33" s="352">
        <v>124.123</v>
      </c>
      <c r="N33" s="352">
        <v>4.8470000000000004</v>
      </c>
      <c r="O33" s="352">
        <v>4.203190395041987E-2</v>
      </c>
      <c r="P33" s="352">
        <v>0.23379899724597691</v>
      </c>
      <c r="Q33" s="352">
        <v>5.639470964215086E-3</v>
      </c>
      <c r="R33" s="352">
        <v>5.2343591470012285</v>
      </c>
      <c r="S33" s="352">
        <v>29.115690815190149</v>
      </c>
      <c r="T33" s="352">
        <v>0.70230024460959972</v>
      </c>
      <c r="U33" s="352">
        <v>8.8520136789068609</v>
      </c>
    </row>
    <row r="34" spans="1:21">
      <c r="A34" s="352" t="s">
        <v>556</v>
      </c>
      <c r="B34" s="352" t="s">
        <v>356</v>
      </c>
      <c r="C34" s="352" t="s">
        <v>357</v>
      </c>
      <c r="D34" s="352">
        <v>0.86399999999999999</v>
      </c>
      <c r="E34" s="352">
        <v>65</v>
      </c>
      <c r="F34" s="352">
        <v>991</v>
      </c>
      <c r="G34" s="352">
        <v>8.3010000000000002</v>
      </c>
      <c r="H34" s="352">
        <v>5420</v>
      </c>
      <c r="I34" s="352">
        <v>0.78</v>
      </c>
      <c r="J34" s="352">
        <v>1366</v>
      </c>
      <c r="K34" s="352">
        <v>3.5979999999999999</v>
      </c>
      <c r="L34" s="352">
        <v>23.238</v>
      </c>
      <c r="M34" s="352">
        <v>169.91499999999999</v>
      </c>
      <c r="N34" s="352">
        <v>2.4900000000000002</v>
      </c>
      <c r="O34" s="352">
        <v>3.4186622128914462E-2</v>
      </c>
      <c r="P34" s="352">
        <v>0.31867363378276709</v>
      </c>
      <c r="Q34" s="352">
        <v>3.4067876018368057E-3</v>
      </c>
      <c r="R34" s="352">
        <v>3.9567849686243592</v>
      </c>
      <c r="S34" s="352">
        <v>36.883522428561008</v>
      </c>
      <c r="T34" s="352">
        <v>0.39430412058296366</v>
      </c>
      <c r="U34" s="352">
        <v>-1.1250296678338048</v>
      </c>
    </row>
    <row r="35" spans="1:21">
      <c r="A35" s="352" t="s">
        <v>557</v>
      </c>
      <c r="B35" s="352" t="s">
        <v>358</v>
      </c>
      <c r="C35" s="352" t="s">
        <v>359</v>
      </c>
      <c r="D35" s="352">
        <v>0.78200000000000003</v>
      </c>
      <c r="E35" s="352">
        <v>67</v>
      </c>
      <c r="F35" s="352">
        <v>712</v>
      </c>
      <c r="G35" s="352">
        <v>3.8119999999999998</v>
      </c>
      <c r="H35" s="352">
        <v>3740</v>
      </c>
      <c r="I35" s="352">
        <v>2.8879999999999999</v>
      </c>
      <c r="J35" s="352">
        <v>1118</v>
      </c>
      <c r="K35" s="352">
        <v>14.865</v>
      </c>
      <c r="L35" s="352">
        <v>16.713999999999999</v>
      </c>
      <c r="M35" s="352">
        <v>113.18600000000001</v>
      </c>
      <c r="N35" s="352">
        <v>1.82</v>
      </c>
      <c r="O35" s="352">
        <v>2.4394653771634706E-2</v>
      </c>
      <c r="P35" s="352">
        <v>0.21352746728871638</v>
      </c>
      <c r="Q35" s="352">
        <v>2.7721258059974132E-3</v>
      </c>
      <c r="R35" s="352">
        <v>3.1195209426642845</v>
      </c>
      <c r="S35" s="352">
        <v>27.305302722342244</v>
      </c>
      <c r="T35" s="352">
        <v>0.35449179104826256</v>
      </c>
      <c r="U35" s="352">
        <v>9.7763050990611085</v>
      </c>
    </row>
    <row r="36" spans="1:21">
      <c r="A36" s="352" t="s">
        <v>558</v>
      </c>
      <c r="B36" s="352" t="s">
        <v>360</v>
      </c>
      <c r="C36" s="352" t="s">
        <v>361</v>
      </c>
      <c r="D36" s="352">
        <v>0.79400000000000004</v>
      </c>
      <c r="E36" s="352">
        <v>69</v>
      </c>
      <c r="F36" s="352">
        <v>1435</v>
      </c>
      <c r="G36" s="352">
        <v>9.7720000000000002</v>
      </c>
      <c r="H36" s="352">
        <v>4026</v>
      </c>
      <c r="I36" s="352">
        <v>4.7489999999999997</v>
      </c>
      <c r="J36" s="352">
        <v>3808</v>
      </c>
      <c r="K36" s="352">
        <v>1.601</v>
      </c>
      <c r="L36" s="352">
        <v>33.759</v>
      </c>
      <c r="M36" s="352">
        <v>123.458</v>
      </c>
      <c r="N36" s="352">
        <v>6.085</v>
      </c>
      <c r="O36" s="352">
        <v>4.997774706560059E-2</v>
      </c>
      <c r="P36" s="352">
        <v>0.23256643187873011</v>
      </c>
      <c r="Q36" s="352">
        <v>6.8121744019004104E-3</v>
      </c>
      <c r="R36" s="352">
        <v>6.2944265825693426</v>
      </c>
      <c r="S36" s="352">
        <v>29.29048260437407</v>
      </c>
      <c r="T36" s="352">
        <v>0.85795647379098372</v>
      </c>
      <c r="U36" s="352">
        <v>-2.0796243966877177</v>
      </c>
    </row>
    <row r="37" spans="1:21">
      <c r="A37" s="352" t="s">
        <v>559</v>
      </c>
      <c r="B37" s="352" t="s">
        <v>362</v>
      </c>
      <c r="C37" s="352" t="s">
        <v>363</v>
      </c>
      <c r="D37" s="352">
        <v>0.78800000000000003</v>
      </c>
      <c r="E37" s="352">
        <v>71</v>
      </c>
      <c r="F37" s="352">
        <v>1551</v>
      </c>
      <c r="G37" s="352">
        <v>9.9359999999999999</v>
      </c>
      <c r="H37" s="352">
        <v>4523</v>
      </c>
      <c r="I37" s="352">
        <v>10.840999999999999</v>
      </c>
      <c r="J37" s="352">
        <v>3756</v>
      </c>
      <c r="K37" s="352">
        <v>0.63900000000000001</v>
      </c>
      <c r="L37" s="352">
        <v>36.415999999999997</v>
      </c>
      <c r="M37" s="352">
        <v>139.01499999999999</v>
      </c>
      <c r="N37" s="352">
        <v>5.883</v>
      </c>
      <c r="O37" s="352">
        <v>5.3965677771500693E-2</v>
      </c>
      <c r="P37" s="352">
        <v>0.2614010475452842</v>
      </c>
      <c r="Q37" s="352">
        <v>6.6208286067368921E-3</v>
      </c>
      <c r="R37" s="352">
        <v>6.8484362654188695</v>
      </c>
      <c r="S37" s="352">
        <v>33.172721769706115</v>
      </c>
      <c r="T37" s="352">
        <v>0.84020667598183907</v>
      </c>
      <c r="U37" s="352">
        <v>-3.081008564945158</v>
      </c>
    </row>
    <row r="38" spans="1:21">
      <c r="A38" s="352" t="s">
        <v>560</v>
      </c>
      <c r="B38" s="352" t="s">
        <v>364</v>
      </c>
      <c r="C38" s="352" t="s">
        <v>365</v>
      </c>
      <c r="D38" s="352">
        <v>0.749</v>
      </c>
      <c r="E38" s="352">
        <v>73</v>
      </c>
      <c r="F38" s="352">
        <v>1736</v>
      </c>
      <c r="G38" s="352">
        <v>9.3119999999999994</v>
      </c>
      <c r="H38" s="352">
        <v>5403</v>
      </c>
      <c r="I38" s="352">
        <v>15.484</v>
      </c>
      <c r="J38" s="352">
        <v>3398</v>
      </c>
      <c r="K38" s="352">
        <v>0.46200000000000002</v>
      </c>
      <c r="L38" s="352">
        <v>40.802999999999997</v>
      </c>
      <c r="M38" s="352">
        <v>167.43600000000001</v>
      </c>
      <c r="N38" s="352">
        <v>5.71</v>
      </c>
      <c r="O38" s="352">
        <v>6.0550191134987254E-2</v>
      </c>
      <c r="P38" s="352">
        <v>0.31407885251148165</v>
      </c>
      <c r="Q38" s="352">
        <v>6.4569532475126914E-3</v>
      </c>
      <c r="R38" s="352">
        <v>8.0841376682225974</v>
      </c>
      <c r="S38" s="352">
        <v>41.933091123028262</v>
      </c>
      <c r="T38" s="352">
        <v>0.86207653504842341</v>
      </c>
      <c r="U38" s="352">
        <v>-3.2928289165211697</v>
      </c>
    </row>
    <row r="39" spans="1:21">
      <c r="A39" s="352" t="s">
        <v>561</v>
      </c>
      <c r="B39" s="352" t="s">
        <v>366</v>
      </c>
      <c r="C39" s="352" t="s">
        <v>367</v>
      </c>
      <c r="D39" s="352">
        <v>0.85099999999999998</v>
      </c>
      <c r="E39" s="352">
        <v>75</v>
      </c>
      <c r="F39" s="352">
        <v>3147</v>
      </c>
      <c r="G39" s="352">
        <v>7.1760000000000002</v>
      </c>
      <c r="H39" s="352">
        <v>6798</v>
      </c>
      <c r="I39" s="352">
        <v>16.361000000000001</v>
      </c>
      <c r="J39" s="352">
        <v>3863</v>
      </c>
      <c r="K39" s="352">
        <v>0.97299999999999998</v>
      </c>
      <c r="L39" s="352">
        <v>72.828000000000003</v>
      </c>
      <c r="M39" s="352">
        <v>209.44900000000001</v>
      </c>
      <c r="N39" s="352">
        <v>7.09</v>
      </c>
      <c r="O39" s="352">
        <v>0.10861698859695602</v>
      </c>
      <c r="P39" s="352">
        <v>0.39194918149515057</v>
      </c>
      <c r="Q39" s="352">
        <v>7.7641670956594992E-3</v>
      </c>
      <c r="R39" s="352">
        <v>12.763453419148767</v>
      </c>
      <c r="S39" s="352">
        <v>46.057483136915458</v>
      </c>
      <c r="T39" s="352">
        <v>0.91235806059453572</v>
      </c>
      <c r="U39" s="352">
        <v>-2.5293000811127766</v>
      </c>
    </row>
    <row r="40" spans="1:21">
      <c r="A40" s="352" t="s">
        <v>562</v>
      </c>
      <c r="B40" s="352" t="s">
        <v>368</v>
      </c>
      <c r="C40" s="352" t="s">
        <v>369</v>
      </c>
      <c r="D40" s="352">
        <v>0.80300000000000005</v>
      </c>
      <c r="E40" s="352">
        <v>77</v>
      </c>
      <c r="F40" s="352">
        <v>643</v>
      </c>
      <c r="G40" s="352">
        <v>10.917</v>
      </c>
      <c r="H40" s="352">
        <v>2180</v>
      </c>
      <c r="I40" s="352">
        <v>10.29</v>
      </c>
      <c r="J40" s="352">
        <v>2652</v>
      </c>
      <c r="K40" s="352">
        <v>0.69899999999999995</v>
      </c>
      <c r="L40" s="352">
        <v>15.193</v>
      </c>
      <c r="M40" s="352">
        <v>66.114999999999995</v>
      </c>
      <c r="N40" s="352">
        <v>4.4610000000000003</v>
      </c>
      <c r="O40" s="352">
        <v>2.2111762313722E-2</v>
      </c>
      <c r="P40" s="352">
        <v>0.12628222758695076</v>
      </c>
      <c r="Q40" s="352">
        <v>5.2738299892986602E-3</v>
      </c>
      <c r="R40" s="352">
        <v>2.7536441237511826</v>
      </c>
      <c r="S40" s="352">
        <v>15.726304805348787</v>
      </c>
      <c r="T40" s="352">
        <v>0.65676587662498875</v>
      </c>
      <c r="U40" s="352">
        <v>-3.3437986609876695</v>
      </c>
    </row>
    <row r="41" spans="1:21">
      <c r="A41" s="352" t="s">
        <v>565</v>
      </c>
      <c r="B41" s="352" t="s">
        <v>2454</v>
      </c>
      <c r="C41" s="352" t="s">
        <v>506</v>
      </c>
      <c r="D41" s="352">
        <v>0.84699999999999998</v>
      </c>
      <c r="E41" s="352">
        <v>79</v>
      </c>
      <c r="F41" s="352">
        <v>2307</v>
      </c>
      <c r="G41" s="352">
        <v>-2.464</v>
      </c>
      <c r="H41" s="352">
        <v>5878</v>
      </c>
      <c r="I41" s="352">
        <v>8.8870000000000005</v>
      </c>
      <c r="L41" s="352">
        <v>53.746000000000002</v>
      </c>
      <c r="M41" s="352">
        <v>185.255</v>
      </c>
      <c r="O41" s="352">
        <v>7.9976531792294414E-2</v>
      </c>
      <c r="P41" s="352">
        <v>0.34710604390843014</v>
      </c>
      <c r="R41" s="352">
        <v>9.4423296094798594</v>
      </c>
      <c r="S41" s="352">
        <v>40.980642728268023</v>
      </c>
    </row>
    <row r="42" spans="1:21">
      <c r="A42" s="352" t="s">
        <v>566</v>
      </c>
      <c r="B42" s="352" t="s">
        <v>2469</v>
      </c>
      <c r="C42" s="352" t="s">
        <v>506</v>
      </c>
      <c r="D42" s="352">
        <v>0.83899999999999997</v>
      </c>
      <c r="E42" s="352">
        <v>81</v>
      </c>
      <c r="F42" s="352">
        <v>2288</v>
      </c>
      <c r="G42" s="352">
        <v>-2.4630000000000001</v>
      </c>
      <c r="H42" s="352">
        <v>5941</v>
      </c>
      <c r="I42" s="352">
        <v>8.8859999999999992</v>
      </c>
      <c r="L42" s="352">
        <v>53.389000000000003</v>
      </c>
      <c r="M42" s="352">
        <v>183.726</v>
      </c>
      <c r="O42" s="352">
        <v>7.9440705197636408E-2</v>
      </c>
      <c r="P42" s="352">
        <v>0.34427207030464013</v>
      </c>
      <c r="R42" s="352">
        <v>9.4684988316610728</v>
      </c>
      <c r="S42" s="352">
        <v>41.033619821768788</v>
      </c>
    </row>
    <row r="43" spans="1:21">
      <c r="A43" s="352" t="s">
        <v>567</v>
      </c>
      <c r="B43" s="352" t="s">
        <v>2485</v>
      </c>
      <c r="C43" s="352" t="s">
        <v>512</v>
      </c>
      <c r="D43" s="352">
        <v>0.78400000000000003</v>
      </c>
      <c r="E43" s="352">
        <v>83</v>
      </c>
      <c r="F43" s="352">
        <v>2326</v>
      </c>
      <c r="G43" s="352">
        <v>28.210999999999999</v>
      </c>
      <c r="H43" s="352">
        <v>6104</v>
      </c>
      <c r="I43" s="352">
        <v>63.052</v>
      </c>
      <c r="L43" s="352">
        <v>53.862000000000002</v>
      </c>
      <c r="M43" s="352">
        <v>185.92500000000001</v>
      </c>
      <c r="O43" s="352">
        <v>8.0150637912687492E-2</v>
      </c>
      <c r="P43" s="352">
        <v>0.34834787668445327</v>
      </c>
      <c r="R43" s="352">
        <v>10.223295652128506</v>
      </c>
      <c r="S43" s="352">
        <v>44.432127128119035</v>
      </c>
    </row>
    <row r="44" spans="1:21">
      <c r="A44" s="352" t="s">
        <v>568</v>
      </c>
      <c r="B44" s="352" t="s">
        <v>2503</v>
      </c>
      <c r="C44" s="352" t="s">
        <v>512</v>
      </c>
      <c r="D44" s="352">
        <v>0.749</v>
      </c>
      <c r="E44" s="352">
        <v>85</v>
      </c>
      <c r="F44" s="352">
        <v>2185</v>
      </c>
      <c r="G44" s="352">
        <v>28.28</v>
      </c>
      <c r="H44" s="352">
        <v>5688</v>
      </c>
      <c r="I44" s="352">
        <v>63.015000000000001</v>
      </c>
      <c r="L44" s="352">
        <v>51.042999999999999</v>
      </c>
      <c r="M44" s="352">
        <v>176.803</v>
      </c>
      <c r="O44" s="352">
        <v>7.5919559004169454E-2</v>
      </c>
      <c r="P44" s="352">
        <v>0.33144041611298658</v>
      </c>
      <c r="R44" s="352">
        <v>10.136122697485908</v>
      </c>
      <c r="S44" s="352">
        <v>44.251056890919436</v>
      </c>
    </row>
    <row r="45" spans="1:21">
      <c r="A45" s="352" t="s">
        <v>563</v>
      </c>
      <c r="B45" s="352" t="s">
        <v>2521</v>
      </c>
      <c r="C45" s="352" t="s">
        <v>25</v>
      </c>
      <c r="D45" s="352">
        <v>1.1419999999999999</v>
      </c>
      <c r="E45" s="352">
        <v>87</v>
      </c>
      <c r="F45" s="352">
        <v>4787</v>
      </c>
      <c r="G45" s="352">
        <v>6.899</v>
      </c>
      <c r="H45" s="352">
        <v>9504</v>
      </c>
      <c r="I45" s="352">
        <v>9.8870000000000005</v>
      </c>
      <c r="J45" s="352">
        <v>4002</v>
      </c>
      <c r="K45" s="352">
        <v>10.256</v>
      </c>
      <c r="L45" s="352">
        <v>111.35599999999999</v>
      </c>
      <c r="M45" s="352">
        <v>308.25900000000001</v>
      </c>
      <c r="N45" s="352">
        <v>6.64</v>
      </c>
      <c r="O45" s="352">
        <v>0.16644423520475404</v>
      </c>
      <c r="P45" s="352">
        <v>0.57509171373222778</v>
      </c>
      <c r="Q45" s="352">
        <v>7.3379017103942356E-3</v>
      </c>
      <c r="R45" s="352">
        <v>14.574801681677238</v>
      </c>
      <c r="S45" s="352">
        <v>50.358293671823809</v>
      </c>
      <c r="T45" s="352">
        <v>0.64254831089266518</v>
      </c>
      <c r="U45" s="352">
        <v>6.6772022504248065</v>
      </c>
    </row>
    <row r="46" spans="1:21">
      <c r="A46" s="352" t="s">
        <v>564</v>
      </c>
      <c r="B46" s="352" t="s">
        <v>2538</v>
      </c>
      <c r="C46" s="352" t="s">
        <v>25</v>
      </c>
      <c r="D46" s="352">
        <v>1.048</v>
      </c>
      <c r="E46" s="352">
        <v>89</v>
      </c>
      <c r="F46" s="352">
        <v>4329</v>
      </c>
      <c r="G46" s="352">
        <v>6.92</v>
      </c>
      <c r="H46" s="352">
        <v>8665</v>
      </c>
      <c r="I46" s="352">
        <v>9.8810000000000002</v>
      </c>
      <c r="J46" s="352">
        <v>3507</v>
      </c>
      <c r="K46" s="352">
        <v>10.406000000000001</v>
      </c>
      <c r="L46" s="352">
        <v>100.66</v>
      </c>
      <c r="M46" s="352">
        <v>279.23</v>
      </c>
      <c r="N46" s="352">
        <v>6.17</v>
      </c>
      <c r="O46" s="352">
        <v>0.15039045017264732</v>
      </c>
      <c r="P46" s="352">
        <v>0.5212869918588332</v>
      </c>
      <c r="Q46" s="352">
        <v>6.8926911968949607E-3</v>
      </c>
      <c r="R46" s="352">
        <v>14.350233795099934</v>
      </c>
      <c r="S46" s="352">
        <v>49.741125177369575</v>
      </c>
      <c r="T46" s="352">
        <v>0.65769954168845035</v>
      </c>
      <c r="U46" s="352">
        <v>6.7415587592263302</v>
      </c>
    </row>
    <row r="47" spans="1:21">
      <c r="A47" s="352" t="s">
        <v>569</v>
      </c>
      <c r="B47" s="352" t="s">
        <v>2554</v>
      </c>
      <c r="C47" s="352" t="s">
        <v>21</v>
      </c>
      <c r="D47" s="352">
        <v>7.1999999999999995E-2</v>
      </c>
      <c r="J47" s="352">
        <v>5489</v>
      </c>
      <c r="K47" s="352">
        <v>20.341000000000001</v>
      </c>
      <c r="N47" s="352">
        <v>8.6850000000000005</v>
      </c>
      <c r="Q47" s="352">
        <v>9.2750410723219344E-3</v>
      </c>
      <c r="T47" s="352">
        <v>12.88200148933602</v>
      </c>
      <c r="U47" s="352">
        <v>17.075416405436719</v>
      </c>
    </row>
    <row r="48" spans="1:21">
      <c r="A48" s="352" t="s">
        <v>570</v>
      </c>
      <c r="B48" s="352" t="s">
        <v>2570</v>
      </c>
      <c r="C48" s="352" t="s">
        <v>21</v>
      </c>
      <c r="D48" s="352">
        <v>8.5000000000000006E-2</v>
      </c>
      <c r="J48" s="352">
        <v>5951</v>
      </c>
      <c r="K48" s="352">
        <v>20.239000000000001</v>
      </c>
      <c r="N48" s="352">
        <v>10.012</v>
      </c>
      <c r="Q48" s="352">
        <v>1.053205033064861E-2</v>
      </c>
      <c r="T48" s="352">
        <v>12.390647447821895</v>
      </c>
      <c r="U48" s="352">
        <v>17.139291223475109</v>
      </c>
    </row>
    <row r="49" spans="1:21">
      <c r="A49" s="352" t="s">
        <v>571</v>
      </c>
      <c r="B49" s="352" t="s">
        <v>2584</v>
      </c>
      <c r="C49" s="352" t="s">
        <v>23</v>
      </c>
      <c r="D49" s="352">
        <v>7.5999999999999998E-2</v>
      </c>
      <c r="J49" s="352">
        <v>4535</v>
      </c>
      <c r="K49" s="352">
        <v>10.044</v>
      </c>
      <c r="N49" s="352">
        <v>8.9090000000000007</v>
      </c>
      <c r="Q49" s="352">
        <v>9.4872265085428654E-3</v>
      </c>
      <c r="T49" s="352">
        <v>12.483192774398507</v>
      </c>
      <c r="U49" s="352">
        <v>6.8081233196184439</v>
      </c>
    </row>
    <row r="50" spans="1:21">
      <c r="A50" s="352" t="s">
        <v>572</v>
      </c>
      <c r="B50" s="352" t="s">
        <v>2599</v>
      </c>
      <c r="C50" s="352" t="s">
        <v>23</v>
      </c>
      <c r="D50" s="352">
        <v>8.1000000000000003E-2</v>
      </c>
      <c r="J50" s="352">
        <v>5921</v>
      </c>
      <c r="K50" s="352">
        <v>9.7370000000000001</v>
      </c>
      <c r="N50" s="352">
        <v>9.8490000000000002</v>
      </c>
      <c r="Q50" s="352">
        <v>1.0377647535541415E-2</v>
      </c>
      <c r="T50" s="352">
        <v>12.811910537705451</v>
      </c>
      <c r="U50" s="352">
        <v>6.6181421887036471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9DEB-836E-499B-A806-1EB0A7EB6CFA}">
  <sheetPr>
    <tabColor theme="5" tint="-0.249977111117893"/>
  </sheetPr>
  <dimension ref="A1:C15"/>
  <sheetViews>
    <sheetView zoomScale="130" zoomScaleNormal="130" workbookViewId="0">
      <selection activeCell="B6" sqref="B6"/>
    </sheetView>
  </sheetViews>
  <sheetFormatPr baseColWidth="10" defaultColWidth="9.1640625" defaultRowHeight="13"/>
  <cols>
    <col min="1" max="1" width="9.1640625" style="322"/>
    <col min="2" max="2" width="19" style="322" customWidth="1"/>
    <col min="3" max="3" width="91.33203125" style="322" customWidth="1"/>
    <col min="4" max="16384" width="9.1640625" style="322"/>
  </cols>
  <sheetData>
    <row r="1" spans="1:3" ht="14" thickBot="1"/>
    <row r="2" spans="1:3" ht="17" thickBot="1">
      <c r="A2" s="309" t="s">
        <v>122</v>
      </c>
      <c r="B2" s="310" t="s">
        <v>123</v>
      </c>
      <c r="C2" s="311"/>
    </row>
    <row r="3" spans="1:3" ht="32.25" customHeight="1">
      <c r="B3" s="307" t="s">
        <v>127</v>
      </c>
      <c r="C3" s="308" t="s">
        <v>142</v>
      </c>
    </row>
    <row r="4" spans="1:3" ht="32">
      <c r="B4" s="302" t="s">
        <v>128</v>
      </c>
      <c r="C4" s="289" t="s">
        <v>143</v>
      </c>
    </row>
    <row r="5" spans="1:3" ht="32">
      <c r="B5" s="302" t="s">
        <v>129</v>
      </c>
      <c r="C5" s="289" t="s">
        <v>144</v>
      </c>
    </row>
    <row r="6" spans="1:3" ht="32">
      <c r="B6" s="303" t="s">
        <v>130</v>
      </c>
      <c r="C6" s="290" t="s">
        <v>145</v>
      </c>
    </row>
    <row r="7" spans="1:3" ht="16" thickBot="1">
      <c r="B7" s="312" t="s">
        <v>131</v>
      </c>
      <c r="C7" s="313" t="s">
        <v>132</v>
      </c>
    </row>
    <row r="8" spans="1:3" ht="17" thickBot="1">
      <c r="A8" s="316" t="s">
        <v>124</v>
      </c>
      <c r="B8" s="317" t="s">
        <v>125</v>
      </c>
      <c r="C8" s="318"/>
    </row>
    <row r="9" spans="1:3" ht="32">
      <c r="B9" s="314" t="s">
        <v>133</v>
      </c>
      <c r="C9" s="315" t="s">
        <v>147</v>
      </c>
    </row>
    <row r="10" spans="1:3" ht="15">
      <c r="B10" s="305" t="s">
        <v>134</v>
      </c>
      <c r="C10" s="304" t="s">
        <v>135</v>
      </c>
    </row>
    <row r="11" spans="1:3" ht="32">
      <c r="B11" s="305" t="s">
        <v>136</v>
      </c>
      <c r="C11" s="306" t="s">
        <v>148</v>
      </c>
    </row>
    <row r="12" spans="1:3" ht="15">
      <c r="B12" s="305" t="s">
        <v>137</v>
      </c>
      <c r="C12" s="304" t="s">
        <v>138</v>
      </c>
    </row>
    <row r="13" spans="1:3" ht="17" thickBot="1">
      <c r="B13" s="319" t="s">
        <v>139</v>
      </c>
      <c r="C13" s="320" t="s">
        <v>140</v>
      </c>
    </row>
    <row r="14" spans="1:3" ht="17" thickBot="1">
      <c r="A14" s="327" t="s">
        <v>126</v>
      </c>
      <c r="B14" s="326" t="s">
        <v>150</v>
      </c>
      <c r="C14" s="325"/>
    </row>
    <row r="15" spans="1:3" ht="33" thickBot="1">
      <c r="B15" s="324" t="s">
        <v>141</v>
      </c>
      <c r="C15" s="323" t="s">
        <v>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B8A8-5B58-48F1-B4E3-9261A55C3268}">
  <dimension ref="A1:U50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21">
      <c r="B1" s="352" t="s">
        <v>3807</v>
      </c>
      <c r="C1" s="352" t="s">
        <v>3808</v>
      </c>
      <c r="D1" s="352" t="s">
        <v>3809</v>
      </c>
      <c r="E1" s="352" t="s">
        <v>3810</v>
      </c>
      <c r="F1" s="352" t="s">
        <v>576</v>
      </c>
      <c r="G1" s="352" t="s">
        <v>577</v>
      </c>
      <c r="H1" s="352" t="s">
        <v>578</v>
      </c>
      <c r="I1" s="352" t="s">
        <v>579</v>
      </c>
      <c r="J1" s="352" t="s">
        <v>580</v>
      </c>
      <c r="K1" s="352" t="s">
        <v>581</v>
      </c>
      <c r="L1" s="352" t="s">
        <v>3811</v>
      </c>
      <c r="M1" s="352" t="s">
        <v>3812</v>
      </c>
      <c r="N1" s="352" t="s">
        <v>3813</v>
      </c>
      <c r="O1" s="352" t="s">
        <v>3814</v>
      </c>
      <c r="P1" s="352" t="s">
        <v>3815</v>
      </c>
      <c r="Q1" s="352" t="s">
        <v>3816</v>
      </c>
      <c r="R1" s="352" t="s">
        <v>3817</v>
      </c>
      <c r="S1" s="352" t="s">
        <v>3818</v>
      </c>
      <c r="T1" s="352" t="s">
        <v>3819</v>
      </c>
      <c r="U1" s="352" t="s">
        <v>3820</v>
      </c>
    </row>
    <row r="2" spans="1:21">
      <c r="A2" s="352" t="s">
        <v>505</v>
      </c>
      <c r="B2" s="352" t="s">
        <v>2615</v>
      </c>
      <c r="C2" s="352" t="s">
        <v>506</v>
      </c>
      <c r="D2" s="352">
        <v>0.73899999999999999</v>
      </c>
      <c r="E2" s="352">
        <v>1</v>
      </c>
      <c r="F2" s="352">
        <v>2358</v>
      </c>
      <c r="G2" s="352">
        <v>-1.839</v>
      </c>
      <c r="H2" s="352">
        <v>5582</v>
      </c>
      <c r="I2" s="352">
        <v>8.202</v>
      </c>
      <c r="L2" s="352">
        <v>49.069000000000003</v>
      </c>
      <c r="M2" s="352">
        <v>162.773</v>
      </c>
      <c r="O2" s="352">
        <v>7.5767058411597282E-2</v>
      </c>
      <c r="P2" s="352">
        <v>0.30331940106481758</v>
      </c>
      <c r="R2" s="352">
        <v>10.252646605087589</v>
      </c>
      <c r="S2" s="352">
        <v>41.044573892397509</v>
      </c>
    </row>
    <row r="3" spans="1:21">
      <c r="A3" s="352" t="s">
        <v>507</v>
      </c>
      <c r="B3" s="352" t="s">
        <v>2627</v>
      </c>
      <c r="C3" s="352" t="s">
        <v>506</v>
      </c>
      <c r="D3" s="352">
        <v>0.23400000000000001</v>
      </c>
      <c r="E3" s="352">
        <v>3</v>
      </c>
      <c r="F3" s="352">
        <v>689</v>
      </c>
      <c r="G3" s="352">
        <v>-2.8439999999999999</v>
      </c>
      <c r="H3" s="352">
        <v>1902</v>
      </c>
      <c r="I3" s="352">
        <v>9.109</v>
      </c>
      <c r="L3" s="352">
        <v>13.935</v>
      </c>
      <c r="M3" s="352">
        <v>50.564999999999998</v>
      </c>
      <c r="O3" s="352">
        <v>2.2319659434722208E-2</v>
      </c>
      <c r="P3" s="352">
        <v>9.6879919818650864E-2</v>
      </c>
      <c r="R3" s="352">
        <v>9.5383159977445331</v>
      </c>
      <c r="S3" s="352">
        <v>41.401675136175584</v>
      </c>
    </row>
    <row r="4" spans="1:21">
      <c r="A4" s="352" t="s">
        <v>508</v>
      </c>
      <c r="B4" s="352" t="s">
        <v>227</v>
      </c>
      <c r="C4" s="352" t="s">
        <v>506</v>
      </c>
      <c r="D4" s="352">
        <v>0.45600000000000002</v>
      </c>
      <c r="E4" s="352">
        <v>5</v>
      </c>
      <c r="F4" s="352">
        <v>1372</v>
      </c>
      <c r="G4" s="352">
        <v>-2.15</v>
      </c>
      <c r="H4" s="352">
        <v>3639</v>
      </c>
      <c r="I4" s="352">
        <v>9.0350000000000001</v>
      </c>
      <c r="L4" s="352">
        <v>27.678999999999998</v>
      </c>
      <c r="M4" s="352">
        <v>98.966999999999999</v>
      </c>
      <c r="O4" s="352">
        <v>4.3227641774853449E-2</v>
      </c>
      <c r="P4" s="352">
        <v>0.18592957555867798</v>
      </c>
      <c r="R4" s="352">
        <v>9.4797460032573344</v>
      </c>
      <c r="S4" s="352">
        <v>40.77402972778026</v>
      </c>
    </row>
    <row r="5" spans="1:21">
      <c r="A5" s="352" t="s">
        <v>509</v>
      </c>
      <c r="B5" s="352" t="s">
        <v>228</v>
      </c>
      <c r="C5" s="352" t="s">
        <v>506</v>
      </c>
      <c r="D5" s="352">
        <v>1.0509999999999999</v>
      </c>
      <c r="E5" s="352">
        <v>7</v>
      </c>
      <c r="F5" s="352">
        <v>3221</v>
      </c>
      <c r="G5" s="352">
        <v>-1.681</v>
      </c>
      <c r="H5" s="352">
        <v>7749</v>
      </c>
      <c r="I5" s="352">
        <v>8.7650000000000006</v>
      </c>
      <c r="L5" s="352">
        <v>65.3</v>
      </c>
      <c r="M5" s="352">
        <v>231.232</v>
      </c>
      <c r="O5" s="352">
        <v>0.10045837544904418</v>
      </c>
      <c r="P5" s="352">
        <v>0.42926978291487577</v>
      </c>
      <c r="R5" s="352">
        <v>9.5583611274066786</v>
      </c>
      <c r="S5" s="352">
        <v>40.843937480007213</v>
      </c>
    </row>
    <row r="6" spans="1:21">
      <c r="A6" s="352" t="s">
        <v>510</v>
      </c>
      <c r="B6" s="352" t="s">
        <v>229</v>
      </c>
      <c r="C6" s="352" t="s">
        <v>506</v>
      </c>
      <c r="D6" s="352">
        <v>1.56</v>
      </c>
      <c r="E6" s="352">
        <v>9</v>
      </c>
      <c r="F6" s="352">
        <v>4721</v>
      </c>
      <c r="G6" s="352">
        <v>-1.522</v>
      </c>
      <c r="H6" s="352">
        <v>11034</v>
      </c>
      <c r="I6" s="352">
        <v>8.6479999999999997</v>
      </c>
      <c r="L6" s="352">
        <v>96.744</v>
      </c>
      <c r="M6" s="352">
        <v>343.839</v>
      </c>
      <c r="O6" s="352">
        <v>0.14829238277610232</v>
      </c>
      <c r="P6" s="352">
        <v>0.63644334152644633</v>
      </c>
      <c r="R6" s="352">
        <v>9.505921972827073</v>
      </c>
      <c r="S6" s="352">
        <v>40.797650097849122</v>
      </c>
    </row>
    <row r="7" spans="1:21">
      <c r="A7" s="352" t="s">
        <v>499</v>
      </c>
      <c r="B7" s="352" t="s">
        <v>236</v>
      </c>
      <c r="C7" s="352" t="s">
        <v>25</v>
      </c>
      <c r="D7" s="352">
        <v>1.0369999999999999</v>
      </c>
      <c r="E7" s="352">
        <v>11</v>
      </c>
      <c r="F7" s="352">
        <v>4644</v>
      </c>
      <c r="G7" s="352">
        <v>7.524</v>
      </c>
      <c r="H7" s="352">
        <v>8914</v>
      </c>
      <c r="I7" s="352">
        <v>9.8810000000000002</v>
      </c>
      <c r="J7" s="352">
        <v>3238</v>
      </c>
      <c r="K7" s="352">
        <v>10.605</v>
      </c>
      <c r="L7" s="352">
        <v>94.616</v>
      </c>
      <c r="M7" s="352">
        <v>268.71499999999997</v>
      </c>
      <c r="N7" s="352">
        <v>5.5979999999999999</v>
      </c>
      <c r="O7" s="352">
        <v>0.14505517480027291</v>
      </c>
      <c r="P7" s="352">
        <v>0.49823074002622314</v>
      </c>
      <c r="Q7" s="352">
        <v>6.5734043458746437E-3</v>
      </c>
      <c r="R7" s="352">
        <v>13.987962854413974</v>
      </c>
      <c r="S7" s="352">
        <v>48.045394409471861</v>
      </c>
      <c r="T7" s="352">
        <v>0.63388662930324435</v>
      </c>
      <c r="U7" s="352">
        <v>5.4809699434828651</v>
      </c>
    </row>
    <row r="8" spans="1:21">
      <c r="A8" s="352" t="s">
        <v>500</v>
      </c>
      <c r="B8" s="352" t="s">
        <v>237</v>
      </c>
      <c r="C8" s="352" t="s">
        <v>25</v>
      </c>
      <c r="D8" s="352">
        <v>1.161</v>
      </c>
      <c r="E8" s="352">
        <v>13</v>
      </c>
      <c r="F8" s="352">
        <v>5393</v>
      </c>
      <c r="G8" s="352">
        <v>7.556</v>
      </c>
      <c r="H8" s="352">
        <v>10167</v>
      </c>
      <c r="I8" s="352">
        <v>9.843</v>
      </c>
      <c r="J8" s="352">
        <v>3867</v>
      </c>
      <c r="K8" s="352">
        <v>10.391999999999999</v>
      </c>
      <c r="L8" s="352">
        <v>110.38200000000001</v>
      </c>
      <c r="M8" s="352">
        <v>311.78399999999999</v>
      </c>
      <c r="N8" s="352">
        <v>6.8419999999999996</v>
      </c>
      <c r="O8" s="352">
        <v>0.16903911321518192</v>
      </c>
      <c r="P8" s="352">
        <v>0.57746878025322268</v>
      </c>
      <c r="Q8" s="352">
        <v>7.7813297838819689E-3</v>
      </c>
      <c r="R8" s="352">
        <v>14.559785806647882</v>
      </c>
      <c r="S8" s="352">
        <v>49.73891302784002</v>
      </c>
      <c r="T8" s="352">
        <v>0.67022651023961832</v>
      </c>
      <c r="U8" s="352">
        <v>5.5627494001551012</v>
      </c>
    </row>
    <row r="9" spans="1:21">
      <c r="A9" s="352" t="s">
        <v>511</v>
      </c>
      <c r="B9" s="352" t="s">
        <v>232</v>
      </c>
      <c r="C9" s="352" t="s">
        <v>512</v>
      </c>
      <c r="D9" s="352">
        <v>0.71199999999999997</v>
      </c>
      <c r="E9" s="352">
        <v>15</v>
      </c>
      <c r="F9" s="352">
        <v>2394</v>
      </c>
      <c r="G9" s="352">
        <v>29.027000000000001</v>
      </c>
      <c r="H9" s="352">
        <v>6018</v>
      </c>
      <c r="I9" s="352">
        <v>63.091999999999999</v>
      </c>
      <c r="L9" s="352">
        <v>48.064</v>
      </c>
      <c r="M9" s="352">
        <v>169.16200000000001</v>
      </c>
      <c r="O9" s="352">
        <v>7.4238207840305687E-2</v>
      </c>
      <c r="P9" s="352">
        <v>0.31507383787575588</v>
      </c>
      <c r="R9" s="352">
        <v>10.426714584312597</v>
      </c>
      <c r="S9" s="352">
        <v>44.25194352187583</v>
      </c>
    </row>
    <row r="10" spans="1:21">
      <c r="A10" s="352" t="s">
        <v>513</v>
      </c>
      <c r="B10" s="352" t="s">
        <v>233</v>
      </c>
      <c r="C10" s="352" t="s">
        <v>512</v>
      </c>
      <c r="D10" s="352">
        <v>0.84399999999999997</v>
      </c>
      <c r="E10" s="352">
        <v>17</v>
      </c>
      <c r="F10" s="352">
        <v>2842</v>
      </c>
      <c r="G10" s="352">
        <v>29.103000000000002</v>
      </c>
      <c r="H10" s="352">
        <v>7094</v>
      </c>
      <c r="I10" s="352">
        <v>62.93</v>
      </c>
      <c r="L10" s="352">
        <v>57.206000000000003</v>
      </c>
      <c r="M10" s="352">
        <v>201.327</v>
      </c>
      <c r="O10" s="352">
        <v>8.8145423683835933E-2</v>
      </c>
      <c r="P10" s="352">
        <v>0.37425077636751181</v>
      </c>
      <c r="R10" s="352">
        <v>10.443770578653547</v>
      </c>
      <c r="S10" s="352">
        <v>44.342509048283389</v>
      </c>
    </row>
    <row r="11" spans="1:21">
      <c r="A11" s="352" t="s">
        <v>514</v>
      </c>
      <c r="B11" s="352" t="s">
        <v>240</v>
      </c>
      <c r="C11" s="352" t="s">
        <v>21</v>
      </c>
      <c r="D11" s="352">
        <v>7.3999999999999996E-2</v>
      </c>
      <c r="J11" s="352">
        <v>4857</v>
      </c>
      <c r="K11" s="352">
        <v>20.507999999999999</v>
      </c>
      <c r="N11" s="352">
        <v>8.5289999999999999</v>
      </c>
      <c r="Q11" s="352">
        <v>9.4194087339771124E-3</v>
      </c>
      <c r="T11" s="352">
        <v>12.728930721590693</v>
      </c>
      <c r="U11" s="352">
        <v>16.002498934775367</v>
      </c>
    </row>
    <row r="12" spans="1:21">
      <c r="A12" s="352" t="s">
        <v>515</v>
      </c>
      <c r="B12" s="352" t="s">
        <v>241</v>
      </c>
      <c r="C12" s="352" t="s">
        <v>21</v>
      </c>
      <c r="D12" s="352">
        <v>8.3000000000000004E-2</v>
      </c>
      <c r="J12" s="352">
        <v>4942</v>
      </c>
      <c r="K12" s="352">
        <v>20.538</v>
      </c>
      <c r="N12" s="352">
        <v>8.5459999999999994</v>
      </c>
      <c r="Q12" s="352">
        <v>9.4359157536283364E-3</v>
      </c>
      <c r="T12" s="352">
        <v>11.368573197142574</v>
      </c>
      <c r="U12" s="352">
        <v>16.035423973407962</v>
      </c>
    </row>
    <row r="13" spans="1:21">
      <c r="A13" s="352" t="s">
        <v>516</v>
      </c>
      <c r="B13" s="352" t="s">
        <v>244</v>
      </c>
      <c r="C13" s="352" t="s">
        <v>23</v>
      </c>
      <c r="D13" s="352">
        <v>0.04</v>
      </c>
      <c r="J13" s="352">
        <v>2241</v>
      </c>
      <c r="K13" s="352">
        <v>11.427</v>
      </c>
      <c r="N13" s="352">
        <v>4.2060000000000004</v>
      </c>
      <c r="Q13" s="352">
        <v>5.2217707367860607E-3</v>
      </c>
      <c r="T13" s="352">
        <v>13.054426841965153</v>
      </c>
      <c r="U13" s="352">
        <v>5.8829950456250408</v>
      </c>
    </row>
    <row r="14" spans="1:21">
      <c r="A14" s="352" t="s">
        <v>517</v>
      </c>
      <c r="B14" s="352" t="s">
        <v>245</v>
      </c>
      <c r="C14" s="352" t="s">
        <v>23</v>
      </c>
      <c r="D14" s="352">
        <v>7.9000000000000001E-2</v>
      </c>
      <c r="J14" s="352">
        <v>5289</v>
      </c>
      <c r="K14" s="352">
        <v>10.161</v>
      </c>
      <c r="N14" s="352">
        <v>9.2840000000000007</v>
      </c>
      <c r="Q14" s="352">
        <v>1.0152514606722717E-2</v>
      </c>
      <c r="T14" s="352">
        <v>12.851284312307238</v>
      </c>
      <c r="U14" s="352">
        <v>5.7800976045691268</v>
      </c>
    </row>
    <row r="15" spans="1:21">
      <c r="A15" s="352" t="s">
        <v>518</v>
      </c>
      <c r="B15" s="352" t="s">
        <v>246</v>
      </c>
      <c r="C15" s="352" t="s">
        <v>23</v>
      </c>
      <c r="D15" s="352">
        <v>0.15</v>
      </c>
      <c r="J15" s="352">
        <v>10284</v>
      </c>
      <c r="K15" s="352">
        <v>9.2279999999999998</v>
      </c>
      <c r="N15" s="352">
        <v>18.843</v>
      </c>
      <c r="Q15" s="352">
        <v>1.9434314656491227E-2</v>
      </c>
      <c r="T15" s="352">
        <v>12.956209770994151</v>
      </c>
      <c r="U15" s="352">
        <v>5.8869073498058322</v>
      </c>
    </row>
    <row r="16" spans="1:21">
      <c r="A16" s="352" t="s">
        <v>495</v>
      </c>
      <c r="B16" s="352" t="s">
        <v>370</v>
      </c>
      <c r="C16" s="352" t="s">
        <v>371</v>
      </c>
      <c r="D16" s="352">
        <v>0.83799999999999997</v>
      </c>
      <c r="E16" s="352">
        <v>29</v>
      </c>
      <c r="F16" s="352">
        <v>3254</v>
      </c>
      <c r="G16" s="352">
        <v>13.377000000000001</v>
      </c>
      <c r="H16" s="352">
        <v>6509</v>
      </c>
      <c r="I16" s="352">
        <v>7.0620000000000003</v>
      </c>
      <c r="J16" s="352">
        <v>3981</v>
      </c>
      <c r="K16" s="352">
        <v>-1.5009999999999999</v>
      </c>
      <c r="L16" s="352">
        <v>65.308999999999997</v>
      </c>
      <c r="M16" s="352">
        <v>188.066</v>
      </c>
      <c r="N16" s="352">
        <v>7.0330000000000004</v>
      </c>
      <c r="O16" s="352">
        <v>0.10047206664819008</v>
      </c>
      <c r="P16" s="352">
        <v>0.34985328277698868</v>
      </c>
      <c r="Q16" s="352">
        <v>7.9667910046692676E-3</v>
      </c>
      <c r="R16" s="352">
        <v>11.989506759927218</v>
      </c>
      <c r="S16" s="352">
        <v>41.748601763363808</v>
      </c>
      <c r="T16" s="352">
        <v>0.9506910506765236</v>
      </c>
      <c r="U16" s="352">
        <v>-6.2898050201879574</v>
      </c>
    </row>
    <row r="17" spans="1:21">
      <c r="A17" s="352" t="s">
        <v>496</v>
      </c>
      <c r="B17" s="352" t="s">
        <v>372</v>
      </c>
      <c r="C17" s="352" t="s">
        <v>373</v>
      </c>
      <c r="D17" s="352">
        <v>0.78400000000000003</v>
      </c>
      <c r="E17" s="352">
        <v>31</v>
      </c>
      <c r="F17" s="352">
        <v>2502</v>
      </c>
      <c r="G17" s="352">
        <v>12.135999999999999</v>
      </c>
      <c r="H17" s="352">
        <v>6298</v>
      </c>
      <c r="I17" s="352">
        <v>5.7519999999999998</v>
      </c>
      <c r="J17" s="352">
        <v>2724</v>
      </c>
      <c r="K17" s="352">
        <v>4.3460000000000001</v>
      </c>
      <c r="L17" s="352">
        <v>50.151000000000003</v>
      </c>
      <c r="M17" s="352">
        <v>178.37299999999999</v>
      </c>
      <c r="N17" s="352">
        <v>4.6520000000000001</v>
      </c>
      <c r="O17" s="352">
        <v>7.7413044797803782E-2</v>
      </c>
      <c r="P17" s="352">
        <v>0.33202017023849684</v>
      </c>
      <c r="Q17" s="352">
        <v>5.6548372523417415E-3</v>
      </c>
      <c r="R17" s="352">
        <v>9.8741128568627268</v>
      </c>
      <c r="S17" s="352">
        <v>42.349511510012348</v>
      </c>
      <c r="T17" s="352">
        <v>0.7212802617782833</v>
      </c>
      <c r="U17" s="352">
        <v>-1.0499544686601663</v>
      </c>
    </row>
    <row r="18" spans="1:21">
      <c r="A18" s="352" t="s">
        <v>497</v>
      </c>
      <c r="B18" s="352" t="s">
        <v>374</v>
      </c>
      <c r="C18" s="352" t="s">
        <v>375</v>
      </c>
      <c r="D18" s="352">
        <v>0.79900000000000004</v>
      </c>
      <c r="E18" s="352">
        <v>33</v>
      </c>
      <c r="F18" s="352">
        <v>2426</v>
      </c>
      <c r="G18" s="352">
        <v>11.189</v>
      </c>
      <c r="H18" s="352">
        <v>7331</v>
      </c>
      <c r="I18" s="352">
        <v>5.133</v>
      </c>
      <c r="J18" s="352">
        <v>2614</v>
      </c>
      <c r="K18" s="352">
        <v>4.3979999999999997</v>
      </c>
      <c r="L18" s="352">
        <v>48.871000000000002</v>
      </c>
      <c r="M18" s="352">
        <v>213.79599999999999</v>
      </c>
      <c r="N18" s="352">
        <v>4.4390000000000001</v>
      </c>
      <c r="O18" s="352">
        <v>7.5465852030387609E-2</v>
      </c>
      <c r="P18" s="352">
        <v>0.39719115398460197</v>
      </c>
      <c r="Q18" s="352">
        <v>5.4480140061234457E-3</v>
      </c>
      <c r="R18" s="352">
        <v>9.4450378010497626</v>
      </c>
      <c r="S18" s="352">
        <v>49.711033039374463</v>
      </c>
      <c r="T18" s="352">
        <v>0.68185406835086926</v>
      </c>
      <c r="U18" s="352">
        <v>-1.0668023670383207</v>
      </c>
    </row>
    <row r="19" spans="1:21">
      <c r="A19" s="352" t="s">
        <v>498</v>
      </c>
      <c r="B19" s="352" t="s">
        <v>376</v>
      </c>
      <c r="C19" s="352" t="s">
        <v>377</v>
      </c>
      <c r="D19" s="352">
        <v>0.84499999999999997</v>
      </c>
      <c r="E19" s="352">
        <v>35</v>
      </c>
      <c r="F19" s="352">
        <v>2270</v>
      </c>
      <c r="G19" s="352">
        <v>9.8330000000000002</v>
      </c>
      <c r="H19" s="352">
        <v>5164</v>
      </c>
      <c r="I19" s="352">
        <v>5.8570000000000002</v>
      </c>
      <c r="J19" s="352">
        <v>5205</v>
      </c>
      <c r="K19" s="352">
        <v>2.8650000000000002</v>
      </c>
      <c r="L19" s="352">
        <v>45.460999999999999</v>
      </c>
      <c r="M19" s="352">
        <v>143.25899999999999</v>
      </c>
      <c r="N19" s="352">
        <v>9.2810000000000006</v>
      </c>
      <c r="O19" s="352">
        <v>7.0278408798442937E-2</v>
      </c>
      <c r="P19" s="352">
        <v>0.26741768249717801</v>
      </c>
      <c r="Q19" s="352">
        <v>1.0149601603254853E-2</v>
      </c>
      <c r="R19" s="352">
        <v>8.3169714554370344</v>
      </c>
      <c r="S19" s="352">
        <v>31.647063017417516</v>
      </c>
      <c r="T19" s="352">
        <v>1.2011362844088584</v>
      </c>
      <c r="U19" s="352">
        <v>-1.5163771504434722</v>
      </c>
    </row>
    <row r="20" spans="1:21">
      <c r="A20" s="352" t="s">
        <v>542</v>
      </c>
      <c r="B20" s="352" t="s">
        <v>378</v>
      </c>
      <c r="C20" s="352" t="s">
        <v>379</v>
      </c>
      <c r="D20" s="352">
        <v>0.745</v>
      </c>
      <c r="E20" s="352">
        <v>37</v>
      </c>
      <c r="F20" s="352">
        <v>2831</v>
      </c>
      <c r="G20" s="352">
        <v>12.627000000000001</v>
      </c>
      <c r="H20" s="352">
        <v>5865</v>
      </c>
      <c r="I20" s="352">
        <v>9.3420000000000005</v>
      </c>
      <c r="J20" s="352">
        <v>4230</v>
      </c>
      <c r="K20" s="352">
        <v>1.661</v>
      </c>
      <c r="L20" s="352">
        <v>56.753</v>
      </c>
      <c r="M20" s="352">
        <v>166.37200000000001</v>
      </c>
      <c r="N20" s="352">
        <v>6.5990000000000002</v>
      </c>
      <c r="O20" s="352">
        <v>8.7456299993492553E-2</v>
      </c>
      <c r="P20" s="352">
        <v>0.30994081569661708</v>
      </c>
      <c r="Q20" s="352">
        <v>7.5453765029850402E-3</v>
      </c>
      <c r="R20" s="352">
        <v>11.739100670267456</v>
      </c>
      <c r="S20" s="352">
        <v>41.60279405323719</v>
      </c>
      <c r="T20" s="352">
        <v>1.0128022151657772</v>
      </c>
      <c r="U20" s="352">
        <v>-3.2213714809033163</v>
      </c>
    </row>
    <row r="21" spans="1:21">
      <c r="A21" s="352" t="s">
        <v>543</v>
      </c>
      <c r="B21" s="352" t="s">
        <v>380</v>
      </c>
      <c r="C21" s="352" t="s">
        <v>381</v>
      </c>
      <c r="D21" s="352">
        <v>0.78</v>
      </c>
      <c r="E21" s="352">
        <v>39</v>
      </c>
      <c r="F21" s="352">
        <v>1565</v>
      </c>
      <c r="G21" s="352">
        <v>8.7420000000000009</v>
      </c>
      <c r="H21" s="352">
        <v>4693</v>
      </c>
      <c r="I21" s="352">
        <v>7.03</v>
      </c>
      <c r="J21" s="352">
        <v>2286</v>
      </c>
      <c r="K21" s="352">
        <v>5.6369999999999996</v>
      </c>
      <c r="L21" s="352">
        <v>31.501999999999999</v>
      </c>
      <c r="M21" s="352">
        <v>129.489</v>
      </c>
      <c r="N21" s="352">
        <v>4.3579999999999997</v>
      </c>
      <c r="O21" s="352">
        <v>4.9043358923159745E-2</v>
      </c>
      <c r="P21" s="352">
        <v>0.2420837343227189</v>
      </c>
      <c r="Q21" s="352">
        <v>5.3693629124911355E-3</v>
      </c>
      <c r="R21" s="352">
        <v>6.2876101183538129</v>
      </c>
      <c r="S21" s="352">
        <v>31.03637619522037</v>
      </c>
      <c r="T21" s="352">
        <v>0.6883798605757866</v>
      </c>
      <c r="U21" s="352">
        <v>0.14514522335012625</v>
      </c>
    </row>
    <row r="22" spans="1:21">
      <c r="A22" s="352" t="s">
        <v>544</v>
      </c>
      <c r="B22" s="352" t="s">
        <v>382</v>
      </c>
      <c r="C22" s="352" t="s">
        <v>383</v>
      </c>
      <c r="D22" s="352">
        <v>0.77400000000000002</v>
      </c>
      <c r="E22" s="352">
        <v>41</v>
      </c>
      <c r="F22" s="352">
        <v>2419</v>
      </c>
      <c r="G22" s="352">
        <v>5.8179999999999996</v>
      </c>
      <c r="H22" s="352">
        <v>6081</v>
      </c>
      <c r="I22" s="352">
        <v>13.51</v>
      </c>
      <c r="J22" s="352">
        <v>3213</v>
      </c>
      <c r="K22" s="352">
        <v>-4.47</v>
      </c>
      <c r="L22" s="352">
        <v>48.44</v>
      </c>
      <c r="M22" s="352">
        <v>172.92500000000001</v>
      </c>
      <c r="N22" s="352">
        <v>5.4180000000000001</v>
      </c>
      <c r="O22" s="352">
        <v>7.4810195715734162E-2</v>
      </c>
      <c r="P22" s="352">
        <v>0.32199697854245812</v>
      </c>
      <c r="Q22" s="352">
        <v>6.3986241378028441E-3</v>
      </c>
      <c r="R22" s="352">
        <v>9.6653999632731473</v>
      </c>
      <c r="S22" s="352">
        <v>41.60167681427108</v>
      </c>
      <c r="T22" s="352">
        <v>0.82669562503912708</v>
      </c>
      <c r="U22" s="352">
        <v>-9.6420399217839261</v>
      </c>
    </row>
    <row r="23" spans="1:21">
      <c r="A23" s="352" t="s">
        <v>545</v>
      </c>
      <c r="B23" s="352" t="s">
        <v>384</v>
      </c>
      <c r="C23" s="352" t="s">
        <v>385</v>
      </c>
      <c r="D23" s="352">
        <v>0.83499999999999996</v>
      </c>
      <c r="E23" s="352">
        <v>43</v>
      </c>
      <c r="F23" s="352">
        <v>1104</v>
      </c>
      <c r="G23" s="352">
        <v>7.5659999999999998</v>
      </c>
      <c r="H23" s="352">
        <v>4620</v>
      </c>
      <c r="I23" s="352">
        <v>5.1539999999999999</v>
      </c>
      <c r="J23" s="352">
        <v>1735</v>
      </c>
      <c r="K23" s="352">
        <v>3.859</v>
      </c>
      <c r="L23" s="352">
        <v>22.116</v>
      </c>
      <c r="M23" s="352">
        <v>128.471</v>
      </c>
      <c r="N23" s="352">
        <v>2.9430000000000001</v>
      </c>
      <c r="O23" s="352">
        <v>3.476495945834078E-2</v>
      </c>
      <c r="P23" s="352">
        <v>0.24021082515484676</v>
      </c>
      <c r="Q23" s="352">
        <v>3.9953962768156008E-3</v>
      </c>
      <c r="R23" s="352">
        <v>4.1634681986036863</v>
      </c>
      <c r="S23" s="352">
        <v>28.767763491598412</v>
      </c>
      <c r="T23" s="352">
        <v>0.4784905720737247</v>
      </c>
      <c r="U23" s="352">
        <v>-2.2095489937501451</v>
      </c>
    </row>
    <row r="24" spans="1:21">
      <c r="A24" s="352" t="s">
        <v>546</v>
      </c>
      <c r="B24" s="352" t="s">
        <v>386</v>
      </c>
      <c r="C24" s="352" t="s">
        <v>387</v>
      </c>
      <c r="D24" s="352">
        <v>0.78700000000000003</v>
      </c>
      <c r="E24" s="352">
        <v>45</v>
      </c>
      <c r="F24" s="352">
        <v>1398</v>
      </c>
      <c r="G24" s="352">
        <v>3.88</v>
      </c>
      <c r="H24" s="352">
        <v>5762</v>
      </c>
      <c r="I24" s="352">
        <v>10.131</v>
      </c>
      <c r="J24" s="352">
        <v>2175</v>
      </c>
      <c r="K24" s="352">
        <v>-2.2749999999999999</v>
      </c>
      <c r="L24" s="352">
        <v>27.983000000000001</v>
      </c>
      <c r="M24" s="352">
        <v>162.92699999999999</v>
      </c>
      <c r="N24" s="352">
        <v>4.0739999999999998</v>
      </c>
      <c r="O24" s="352">
        <v>4.3690100057114795E-2</v>
      </c>
      <c r="P24" s="352">
        <v>0.30360272917076286</v>
      </c>
      <c r="Q24" s="352">
        <v>5.0935985842000741E-3</v>
      </c>
      <c r="R24" s="352">
        <v>5.5514739589726547</v>
      </c>
      <c r="S24" s="352">
        <v>38.577220987390454</v>
      </c>
      <c r="T24" s="352">
        <v>0.64721710091487594</v>
      </c>
      <c r="U24" s="352">
        <v>-7.8658456832202681</v>
      </c>
    </row>
    <row r="25" spans="1:21">
      <c r="A25" s="352" t="s">
        <v>547</v>
      </c>
      <c r="B25" s="352" t="s">
        <v>386</v>
      </c>
      <c r="C25" s="352" t="s">
        <v>308</v>
      </c>
      <c r="D25" s="352">
        <v>0.84799999999999998</v>
      </c>
      <c r="E25" s="352">
        <v>47</v>
      </c>
      <c r="F25" s="352">
        <v>1550</v>
      </c>
      <c r="G25" s="352">
        <v>4.13</v>
      </c>
      <c r="H25" s="352">
        <v>6482</v>
      </c>
      <c r="I25" s="352">
        <v>9.8330000000000002</v>
      </c>
      <c r="J25" s="352">
        <v>2724</v>
      </c>
      <c r="K25" s="352">
        <v>-2.8140000000000001</v>
      </c>
      <c r="L25" s="352">
        <v>31.157</v>
      </c>
      <c r="M25" s="352">
        <v>185.017</v>
      </c>
      <c r="N25" s="352">
        <v>4.7380000000000004</v>
      </c>
      <c r="O25" s="352">
        <v>4.8518529622567107E-2</v>
      </c>
      <c r="P25" s="352">
        <v>0.34424375423785103</v>
      </c>
      <c r="Q25" s="352">
        <v>5.7383433517538239E-3</v>
      </c>
      <c r="R25" s="352">
        <v>5.721524719642348</v>
      </c>
      <c r="S25" s="352">
        <v>40.594782339369232</v>
      </c>
      <c r="T25" s="352">
        <v>0.67669143298983769</v>
      </c>
      <c r="U25" s="352">
        <v>-8.1830460450262592</v>
      </c>
    </row>
    <row r="26" spans="1:21">
      <c r="A26" s="352" t="s">
        <v>548</v>
      </c>
      <c r="B26" s="352" t="s">
        <v>388</v>
      </c>
      <c r="C26" s="352" t="s">
        <v>389</v>
      </c>
      <c r="D26" s="352">
        <v>0.80900000000000005</v>
      </c>
      <c r="E26" s="352">
        <v>49</v>
      </c>
      <c r="F26" s="352">
        <v>897</v>
      </c>
      <c r="G26" s="352">
        <v>6.5860000000000003</v>
      </c>
      <c r="H26" s="352">
        <v>4477</v>
      </c>
      <c r="I26" s="352">
        <v>4.7949999999999999</v>
      </c>
      <c r="J26" s="352">
        <v>1592</v>
      </c>
      <c r="K26" s="352">
        <v>2.7509999999999999</v>
      </c>
      <c r="L26" s="352">
        <v>17.989000000000001</v>
      </c>
      <c r="M26" s="352">
        <v>122.98399999999999</v>
      </c>
      <c r="N26" s="352">
        <v>2.7669999999999999</v>
      </c>
      <c r="O26" s="352">
        <v>2.8486784027773143E-2</v>
      </c>
      <c r="P26" s="352">
        <v>0.23011588153587378</v>
      </c>
      <c r="Q26" s="352">
        <v>3.824500073367619E-3</v>
      </c>
      <c r="R26" s="352">
        <v>3.5212341196258516</v>
      </c>
      <c r="S26" s="352">
        <v>28.444484738674134</v>
      </c>
      <c r="T26" s="352">
        <v>0.47274413762269701</v>
      </c>
      <c r="U26" s="352">
        <v>-3.4081342268161143</v>
      </c>
    </row>
    <row r="27" spans="1:21">
      <c r="A27" s="352" t="s">
        <v>549</v>
      </c>
      <c r="B27" s="352" t="s">
        <v>390</v>
      </c>
      <c r="C27" s="352" t="s">
        <v>391</v>
      </c>
      <c r="D27" s="352">
        <v>0.79900000000000004</v>
      </c>
      <c r="E27" s="352">
        <v>51</v>
      </c>
      <c r="F27" s="352">
        <v>833</v>
      </c>
      <c r="G27" s="352">
        <v>6.508</v>
      </c>
      <c r="H27" s="352">
        <v>4223</v>
      </c>
      <c r="I27" s="352">
        <v>3.1739999999999999</v>
      </c>
      <c r="J27" s="352">
        <v>1358</v>
      </c>
      <c r="K27" s="352">
        <v>3.4929999999999999</v>
      </c>
      <c r="L27" s="352">
        <v>16.681999999999999</v>
      </c>
      <c r="M27" s="352">
        <v>116.221</v>
      </c>
      <c r="N27" s="352">
        <v>2.4</v>
      </c>
      <c r="O27" s="352">
        <v>2.6498517662919274E-2</v>
      </c>
      <c r="P27" s="352">
        <v>0.21767336218192554</v>
      </c>
      <c r="Q27" s="352">
        <v>3.4681426491323386E-3</v>
      </c>
      <c r="R27" s="352">
        <v>3.3164602832189325</v>
      </c>
      <c r="S27" s="352">
        <v>27.24322430311959</v>
      </c>
      <c r="T27" s="352">
        <v>0.43406040664985457</v>
      </c>
      <c r="U27" s="352">
        <v>-2.8751614189362527</v>
      </c>
    </row>
    <row r="28" spans="1:21">
      <c r="A28" s="352" t="s">
        <v>550</v>
      </c>
      <c r="B28" s="352" t="s">
        <v>392</v>
      </c>
      <c r="C28" s="352" t="s">
        <v>393</v>
      </c>
      <c r="D28" s="352">
        <v>0.755</v>
      </c>
      <c r="E28" s="352">
        <v>53</v>
      </c>
      <c r="F28" s="352">
        <v>1948</v>
      </c>
      <c r="G28" s="352">
        <v>6.266</v>
      </c>
      <c r="H28" s="352">
        <v>5069</v>
      </c>
      <c r="I28" s="352">
        <v>9.1189999999999998</v>
      </c>
      <c r="J28" s="352">
        <v>2096</v>
      </c>
      <c r="K28" s="352">
        <v>9.4039999999999999</v>
      </c>
      <c r="L28" s="352">
        <v>39.067</v>
      </c>
      <c r="M28" s="352">
        <v>141.33799999999999</v>
      </c>
      <c r="N28" s="352">
        <v>3.524</v>
      </c>
      <c r="O28" s="352">
        <v>6.0551572427459288E-2</v>
      </c>
      <c r="P28" s="352">
        <v>0.26388344034444483</v>
      </c>
      <c r="Q28" s="352">
        <v>4.5595479484251316E-3</v>
      </c>
      <c r="R28" s="352">
        <v>8.0200758182065268</v>
      </c>
      <c r="S28" s="352">
        <v>34.95144905224435</v>
      </c>
      <c r="T28" s="352">
        <v>0.6039136355529976</v>
      </c>
      <c r="U28" s="352">
        <v>3.6001114772167249</v>
      </c>
    </row>
    <row r="29" spans="1:21">
      <c r="A29" s="352" t="s">
        <v>551</v>
      </c>
      <c r="B29" s="352" t="s">
        <v>394</v>
      </c>
      <c r="C29" s="352" t="s">
        <v>395</v>
      </c>
      <c r="D29" s="352">
        <v>0.76700000000000002</v>
      </c>
      <c r="E29" s="352">
        <v>55</v>
      </c>
      <c r="F29" s="352">
        <v>2598</v>
      </c>
      <c r="G29" s="352">
        <v>7.226</v>
      </c>
      <c r="H29" s="352">
        <v>5788</v>
      </c>
      <c r="I29" s="352">
        <v>7.7249999999999996</v>
      </c>
      <c r="J29" s="352">
        <v>2520</v>
      </c>
      <c r="K29" s="352">
        <v>8.8460000000000001</v>
      </c>
      <c r="L29" s="352">
        <v>52.012</v>
      </c>
      <c r="M29" s="352">
        <v>161.583</v>
      </c>
      <c r="N29" s="352">
        <v>4.391</v>
      </c>
      <c r="O29" s="352">
        <v>8.0244080532304973E-2</v>
      </c>
      <c r="P29" s="352">
        <v>0.30113004751887668</v>
      </c>
      <c r="Q29" s="352">
        <v>5.4014059506376326E-3</v>
      </c>
      <c r="R29" s="352">
        <v>10.462070473573009</v>
      </c>
      <c r="S29" s="352">
        <v>39.260762388380272</v>
      </c>
      <c r="T29" s="352">
        <v>0.7042250261587526</v>
      </c>
      <c r="U29" s="352">
        <v>3.3652267816807759</v>
      </c>
    </row>
    <row r="30" spans="1:21">
      <c r="A30" s="352" t="s">
        <v>552</v>
      </c>
      <c r="B30" s="352" t="s">
        <v>396</v>
      </c>
      <c r="C30" s="352" t="s">
        <v>397</v>
      </c>
      <c r="D30" s="352">
        <v>0.80200000000000005</v>
      </c>
      <c r="E30" s="352">
        <v>57</v>
      </c>
      <c r="F30" s="352">
        <v>3006</v>
      </c>
      <c r="G30" s="352">
        <v>11.061999999999999</v>
      </c>
      <c r="H30" s="352">
        <v>6866</v>
      </c>
      <c r="I30" s="352">
        <v>7.3</v>
      </c>
      <c r="J30" s="352">
        <v>2921</v>
      </c>
      <c r="K30" s="352">
        <v>4.0419999999999998</v>
      </c>
      <c r="L30" s="352">
        <v>60.337000000000003</v>
      </c>
      <c r="M30" s="352">
        <v>202.351</v>
      </c>
      <c r="N30" s="352">
        <v>5.24</v>
      </c>
      <c r="O30" s="352">
        <v>9.2908439742257848E-2</v>
      </c>
      <c r="P30" s="352">
        <v>0.37613472429275846</v>
      </c>
      <c r="Q30" s="352">
        <v>6.2257859320429534E-3</v>
      </c>
      <c r="R30" s="352">
        <v>11.58459348407205</v>
      </c>
      <c r="S30" s="352">
        <v>46.899591557700553</v>
      </c>
      <c r="T30" s="352">
        <v>0.77628253516745049</v>
      </c>
      <c r="U30" s="352">
        <v>-1.1791112624980649</v>
      </c>
    </row>
    <row r="31" spans="1:21">
      <c r="A31" s="352" t="s">
        <v>553</v>
      </c>
      <c r="B31" s="352" t="s">
        <v>398</v>
      </c>
      <c r="C31" s="352" t="s">
        <v>399</v>
      </c>
      <c r="D31" s="352">
        <v>0.82799999999999996</v>
      </c>
      <c r="E31" s="352">
        <v>59</v>
      </c>
      <c r="F31" s="352">
        <v>2410</v>
      </c>
      <c r="G31" s="352">
        <v>11.374000000000001</v>
      </c>
      <c r="H31" s="352">
        <v>7332</v>
      </c>
      <c r="I31" s="352">
        <v>5.0129999999999999</v>
      </c>
      <c r="J31" s="352">
        <v>2558</v>
      </c>
      <c r="K31" s="352">
        <v>4.4820000000000002</v>
      </c>
      <c r="L31" s="352">
        <v>48.457000000000001</v>
      </c>
      <c r="M31" s="352">
        <v>213.904</v>
      </c>
      <c r="N31" s="352">
        <v>4.4089999999999998</v>
      </c>
      <c r="O31" s="352">
        <v>7.4836056869676426E-2</v>
      </c>
      <c r="P31" s="352">
        <v>0.3973898516173428</v>
      </c>
      <c r="Q31" s="352">
        <v>5.418883971444812E-3</v>
      </c>
      <c r="R31" s="352">
        <v>9.0381711195261403</v>
      </c>
      <c r="S31" s="352">
        <v>47.99394343204623</v>
      </c>
      <c r="T31" s="352">
        <v>0.65445458592328654</v>
      </c>
      <c r="U31" s="352">
        <v>-0.9927637826208775</v>
      </c>
    </row>
    <row r="32" spans="1:21">
      <c r="A32" s="352" t="s">
        <v>554</v>
      </c>
      <c r="B32" s="352" t="s">
        <v>400</v>
      </c>
      <c r="C32" s="352" t="s">
        <v>401</v>
      </c>
      <c r="D32" s="352">
        <v>0.81200000000000006</v>
      </c>
      <c r="E32" s="352">
        <v>61</v>
      </c>
      <c r="F32" s="352">
        <v>1485</v>
      </c>
      <c r="G32" s="352">
        <v>3.899</v>
      </c>
      <c r="H32" s="352">
        <v>4781</v>
      </c>
      <c r="I32" s="352">
        <v>13.045999999999999</v>
      </c>
      <c r="J32" s="352">
        <v>5368</v>
      </c>
      <c r="K32" s="352">
        <v>-1.8140000000000001</v>
      </c>
      <c r="L32" s="352">
        <v>29.538</v>
      </c>
      <c r="M32" s="352">
        <v>132.916</v>
      </c>
      <c r="N32" s="352">
        <v>10.406000000000001</v>
      </c>
      <c r="O32" s="352">
        <v>4.6055635020655544E-2</v>
      </c>
      <c r="P32" s="352">
        <v>0.24838870457644957</v>
      </c>
      <c r="Q32" s="352">
        <v>1.12419779037036E-2</v>
      </c>
      <c r="R32" s="352">
        <v>5.6718762340708793</v>
      </c>
      <c r="S32" s="352">
        <v>30.589741942912507</v>
      </c>
      <c r="T32" s="352">
        <v>1.384480037401921</v>
      </c>
      <c r="U32" s="352">
        <v>-6.0273073707444969</v>
      </c>
    </row>
    <row r="33" spans="1:21">
      <c r="A33" s="352" t="s">
        <v>555</v>
      </c>
      <c r="B33" s="352" t="s">
        <v>402</v>
      </c>
      <c r="C33" s="352" t="s">
        <v>403</v>
      </c>
      <c r="D33" s="352">
        <v>0.81299999999999994</v>
      </c>
      <c r="E33" s="352">
        <v>63</v>
      </c>
      <c r="F33" s="352">
        <v>2596</v>
      </c>
      <c r="G33" s="352">
        <v>10.754</v>
      </c>
      <c r="H33" s="352">
        <v>6534</v>
      </c>
      <c r="I33" s="352">
        <v>5.4909999999999997</v>
      </c>
      <c r="J33" s="352">
        <v>2939</v>
      </c>
      <c r="K33" s="352">
        <v>4.0570000000000004</v>
      </c>
      <c r="L33" s="352">
        <v>52.094000000000001</v>
      </c>
      <c r="M33" s="352">
        <v>190.06700000000001</v>
      </c>
      <c r="N33" s="352">
        <v>5.2850000000000001</v>
      </c>
      <c r="O33" s="352">
        <v>8.0368822568967546E-2</v>
      </c>
      <c r="P33" s="352">
        <v>0.35353470836138179</v>
      </c>
      <c r="Q33" s="352">
        <v>6.2694809840609031E-3</v>
      </c>
      <c r="R33" s="352">
        <v>9.8854640306233161</v>
      </c>
      <c r="S33" s="352">
        <v>43.485203980489764</v>
      </c>
      <c r="T33" s="352">
        <v>0.77115387257821688</v>
      </c>
      <c r="U33" s="352">
        <v>-1.1515499127038424</v>
      </c>
    </row>
    <row r="34" spans="1:21">
      <c r="A34" s="352" t="s">
        <v>556</v>
      </c>
      <c r="B34" s="352" t="s">
        <v>404</v>
      </c>
      <c r="C34" s="352" t="s">
        <v>405</v>
      </c>
      <c r="D34" s="352">
        <v>0.85399999999999998</v>
      </c>
      <c r="E34" s="352">
        <v>65</v>
      </c>
      <c r="F34" s="352">
        <v>2490</v>
      </c>
      <c r="G34" s="352">
        <v>2.8039999999999998</v>
      </c>
      <c r="H34" s="352">
        <v>6324</v>
      </c>
      <c r="I34" s="352">
        <v>4.37</v>
      </c>
      <c r="J34" s="352">
        <v>5395</v>
      </c>
      <c r="K34" s="352">
        <v>17.969000000000001</v>
      </c>
      <c r="L34" s="352">
        <v>49.878</v>
      </c>
      <c r="M34" s="352">
        <v>180.148</v>
      </c>
      <c r="N34" s="352">
        <v>9.3290000000000006</v>
      </c>
      <c r="O34" s="352">
        <v>7.6997745090378295E-2</v>
      </c>
      <c r="P34" s="352">
        <v>0.3352858026284507</v>
      </c>
      <c r="Q34" s="352">
        <v>1.0196209658740666E-2</v>
      </c>
      <c r="R34" s="352">
        <v>9.0161294016836404</v>
      </c>
      <c r="S34" s="352">
        <v>39.26063262628228</v>
      </c>
      <c r="T34" s="352">
        <v>1.1939355572295862</v>
      </c>
      <c r="U34" s="352">
        <v>13.595200578757739</v>
      </c>
    </row>
    <row r="35" spans="1:21">
      <c r="A35" s="352" t="s">
        <v>557</v>
      </c>
      <c r="B35" s="352" t="s">
        <v>406</v>
      </c>
      <c r="C35" s="352" t="s">
        <v>407</v>
      </c>
      <c r="D35" s="352">
        <v>0.77600000000000002</v>
      </c>
      <c r="E35" s="352">
        <v>67</v>
      </c>
      <c r="F35" s="352">
        <v>2661</v>
      </c>
      <c r="G35" s="352">
        <v>11.087</v>
      </c>
      <c r="H35" s="352">
        <v>6413</v>
      </c>
      <c r="I35" s="352">
        <v>6.3550000000000004</v>
      </c>
      <c r="J35" s="352">
        <v>3338</v>
      </c>
      <c r="K35" s="352">
        <v>4.4829999999999997</v>
      </c>
      <c r="L35" s="352">
        <v>53.381999999999998</v>
      </c>
      <c r="M35" s="352">
        <v>182.85499999999999</v>
      </c>
      <c r="N35" s="352">
        <v>5.36</v>
      </c>
      <c r="O35" s="352">
        <v>8.2328185291180078E-2</v>
      </c>
      <c r="P35" s="352">
        <v>0.34026612199724238</v>
      </c>
      <c r="Q35" s="352">
        <v>6.3423060707574865E-3</v>
      </c>
      <c r="R35" s="352">
        <v>10.609302228244854</v>
      </c>
      <c r="S35" s="352">
        <v>43.848727061500306</v>
      </c>
      <c r="T35" s="352">
        <v>0.81730748334503689</v>
      </c>
      <c r="U35" s="352">
        <v>-0.70485011802135755</v>
      </c>
    </row>
    <row r="36" spans="1:21">
      <c r="A36" s="352" t="s">
        <v>558</v>
      </c>
      <c r="B36" s="352" t="s">
        <v>408</v>
      </c>
      <c r="C36" s="352" t="s">
        <v>409</v>
      </c>
      <c r="D36" s="352">
        <v>0.86399999999999999</v>
      </c>
      <c r="E36" s="352">
        <v>69</v>
      </c>
      <c r="F36" s="352">
        <v>2735</v>
      </c>
      <c r="G36" s="352">
        <v>10.663</v>
      </c>
      <c r="H36" s="352">
        <v>6778</v>
      </c>
      <c r="I36" s="352">
        <v>6.2309999999999999</v>
      </c>
      <c r="J36" s="352">
        <v>2879</v>
      </c>
      <c r="K36" s="352">
        <v>4.5549999999999997</v>
      </c>
      <c r="L36" s="352">
        <v>54.872</v>
      </c>
      <c r="M36" s="352">
        <v>192.285</v>
      </c>
      <c r="N36" s="352">
        <v>5.2249999999999996</v>
      </c>
      <c r="O36" s="352">
        <v>8.4594839372000491E-2</v>
      </c>
      <c r="P36" s="352">
        <v>0.35761536900415236</v>
      </c>
      <c r="Q36" s="352">
        <v>6.2112209147036366E-3</v>
      </c>
      <c r="R36" s="352">
        <v>9.7910693717593151</v>
      </c>
      <c r="S36" s="352">
        <v>41.390667708813936</v>
      </c>
      <c r="T36" s="352">
        <v>0.71889130957218017</v>
      </c>
      <c r="U36" s="352">
        <v>-0.67032236272175361</v>
      </c>
    </row>
    <row r="37" spans="1:21">
      <c r="A37" s="352" t="s">
        <v>559</v>
      </c>
      <c r="B37" s="352" t="s">
        <v>410</v>
      </c>
      <c r="C37" s="352" t="s">
        <v>411</v>
      </c>
      <c r="D37" s="352">
        <v>0.77300000000000002</v>
      </c>
      <c r="E37" s="352">
        <v>71</v>
      </c>
      <c r="F37" s="352">
        <v>2441</v>
      </c>
      <c r="G37" s="352">
        <v>11.664</v>
      </c>
      <c r="H37" s="352">
        <v>6614</v>
      </c>
      <c r="I37" s="352">
        <v>5.6970000000000001</v>
      </c>
      <c r="J37" s="352">
        <v>2677</v>
      </c>
      <c r="K37" s="352">
        <v>4.7750000000000004</v>
      </c>
      <c r="L37" s="352">
        <v>48.988999999999997</v>
      </c>
      <c r="M37" s="352">
        <v>189.97399999999999</v>
      </c>
      <c r="N37" s="352">
        <v>4.5510000000000002</v>
      </c>
      <c r="O37" s="352">
        <v>7.5645358863633771E-2</v>
      </c>
      <c r="P37" s="352">
        <v>0.35336360762207714</v>
      </c>
      <c r="Q37" s="352">
        <v>5.5567661355903431E-3</v>
      </c>
      <c r="R37" s="352">
        <v>9.7859455192281715</v>
      </c>
      <c r="S37" s="352">
        <v>45.713273948522264</v>
      </c>
      <c r="T37" s="352">
        <v>0.71885719735968212</v>
      </c>
      <c r="U37" s="352">
        <v>-0.65319874560029412</v>
      </c>
    </row>
    <row r="38" spans="1:21">
      <c r="A38" s="352" t="s">
        <v>560</v>
      </c>
      <c r="B38" s="352" t="s">
        <v>412</v>
      </c>
      <c r="C38" s="352" t="s">
        <v>413</v>
      </c>
      <c r="D38" s="352">
        <v>0.79</v>
      </c>
      <c r="E38" s="352">
        <v>73</v>
      </c>
      <c r="F38" s="352">
        <v>2296</v>
      </c>
      <c r="G38" s="352">
        <v>3.3330000000000002</v>
      </c>
      <c r="H38" s="352">
        <v>5301</v>
      </c>
      <c r="I38" s="352">
        <v>5.2750000000000004</v>
      </c>
      <c r="J38" s="352">
        <v>7141</v>
      </c>
      <c r="K38" s="352">
        <v>19.088999999999999</v>
      </c>
      <c r="L38" s="352">
        <v>45.569000000000003</v>
      </c>
      <c r="M38" s="352">
        <v>148.75</v>
      </c>
      <c r="N38" s="352">
        <v>12.568</v>
      </c>
      <c r="O38" s="352">
        <v>7.0442703188193678E-2</v>
      </c>
      <c r="P38" s="352">
        <v>0.27751998528773397</v>
      </c>
      <c r="Q38" s="352">
        <v>1.3341282402877103E-2</v>
      </c>
      <c r="R38" s="352">
        <v>8.9167978719232508</v>
      </c>
      <c r="S38" s="352">
        <v>35.129112061738475</v>
      </c>
      <c r="T38" s="352">
        <v>1.6887699244148231</v>
      </c>
      <c r="U38" s="352">
        <v>15.152992273570256</v>
      </c>
    </row>
    <row r="39" spans="1:21">
      <c r="A39" s="352" t="s">
        <v>561</v>
      </c>
      <c r="B39" s="352" t="s">
        <v>414</v>
      </c>
      <c r="C39" s="352" t="s">
        <v>415</v>
      </c>
      <c r="D39" s="352">
        <v>0.77600000000000002</v>
      </c>
      <c r="E39" s="352">
        <v>75</v>
      </c>
      <c r="F39" s="352">
        <v>1755</v>
      </c>
      <c r="G39" s="352">
        <v>5.641</v>
      </c>
      <c r="H39" s="352">
        <v>6112</v>
      </c>
      <c r="I39" s="352">
        <v>9.0649999999999995</v>
      </c>
      <c r="J39" s="352">
        <v>3533</v>
      </c>
      <c r="K39" s="352">
        <v>-1.669</v>
      </c>
      <c r="L39" s="352">
        <v>34.938000000000002</v>
      </c>
      <c r="M39" s="352">
        <v>172.458</v>
      </c>
      <c r="N39" s="352">
        <v>6.1859999999999999</v>
      </c>
      <c r="O39" s="352">
        <v>5.4270354508192564E-2</v>
      </c>
      <c r="P39" s="352">
        <v>0.32113779526014347</v>
      </c>
      <c r="Q39" s="352">
        <v>7.1443530255758548E-3</v>
      </c>
      <c r="R39" s="352">
        <v>6.9936023850763611</v>
      </c>
      <c r="S39" s="352">
        <v>41.383736502595809</v>
      </c>
      <c r="T39" s="352">
        <v>0.92066404968761018</v>
      </c>
      <c r="U39" s="352">
        <v>-6.6463102738515829</v>
      </c>
    </row>
    <row r="40" spans="1:21">
      <c r="A40" s="352" t="s">
        <v>562</v>
      </c>
      <c r="B40" s="352" t="s">
        <v>416</v>
      </c>
      <c r="C40" s="352" t="s">
        <v>417</v>
      </c>
      <c r="D40" s="352">
        <v>0.76200000000000001</v>
      </c>
      <c r="E40" s="352">
        <v>77</v>
      </c>
      <c r="F40" s="352">
        <v>1787</v>
      </c>
      <c r="G40" s="352">
        <v>5.1520000000000001</v>
      </c>
      <c r="H40" s="352">
        <v>5324</v>
      </c>
      <c r="I40" s="352">
        <v>10.654999999999999</v>
      </c>
      <c r="J40" s="352">
        <v>2683</v>
      </c>
      <c r="K40" s="352">
        <v>-3.0870000000000002</v>
      </c>
      <c r="L40" s="352">
        <v>35.69</v>
      </c>
      <c r="M40" s="352">
        <v>150.816</v>
      </c>
      <c r="N40" s="352">
        <v>4.8440000000000003</v>
      </c>
      <c r="O40" s="352">
        <v>5.5414330259049557E-2</v>
      </c>
      <c r="P40" s="352">
        <v>0.28132099741035077</v>
      </c>
      <c r="Q40" s="352">
        <v>5.8412694742849946E-3</v>
      </c>
      <c r="R40" s="352">
        <v>7.2722218187729073</v>
      </c>
      <c r="S40" s="352">
        <v>36.918766064350493</v>
      </c>
      <c r="T40" s="352">
        <v>0.76657079715026177</v>
      </c>
      <c r="U40" s="352">
        <v>-8.423544001359268</v>
      </c>
    </row>
    <row r="41" spans="1:21">
      <c r="A41" s="352" t="s">
        <v>565</v>
      </c>
      <c r="B41" s="352" t="s">
        <v>230</v>
      </c>
      <c r="C41" s="352" t="s">
        <v>506</v>
      </c>
      <c r="D41" s="352">
        <v>0.80300000000000005</v>
      </c>
      <c r="E41" s="352">
        <v>79</v>
      </c>
      <c r="F41" s="352">
        <v>2513</v>
      </c>
      <c r="G41" s="352">
        <v>-1.7350000000000001</v>
      </c>
      <c r="H41" s="352">
        <v>6188</v>
      </c>
      <c r="I41" s="352">
        <v>8.9570000000000007</v>
      </c>
      <c r="L41" s="352">
        <v>50.198</v>
      </c>
      <c r="M41" s="352">
        <v>176.249</v>
      </c>
      <c r="O41" s="352">
        <v>7.7484543282232338E-2</v>
      </c>
      <c r="P41" s="352">
        <v>0.32811245012792667</v>
      </c>
      <c r="R41" s="352">
        <v>9.6493827250600663</v>
      </c>
      <c r="S41" s="352">
        <v>40.860828160389374</v>
      </c>
    </row>
    <row r="42" spans="1:21">
      <c r="A42" s="352" t="s">
        <v>566</v>
      </c>
      <c r="B42" s="352" t="s">
        <v>231</v>
      </c>
      <c r="C42" s="352" t="s">
        <v>506</v>
      </c>
      <c r="D42" s="352">
        <v>0.73099999999999998</v>
      </c>
      <c r="E42" s="352">
        <v>81</v>
      </c>
      <c r="F42" s="352">
        <v>2302</v>
      </c>
      <c r="G42" s="352">
        <v>-1.7729999999999999</v>
      </c>
      <c r="H42" s="352">
        <v>5716</v>
      </c>
      <c r="I42" s="352">
        <v>9.0359999999999996</v>
      </c>
      <c r="L42" s="352">
        <v>45.8</v>
      </c>
      <c r="M42" s="352">
        <v>160.09100000000001</v>
      </c>
      <c r="O42" s="352">
        <v>7.0794110632938306E-2</v>
      </c>
      <c r="P42" s="352">
        <v>0.29838507651841967</v>
      </c>
      <c r="R42" s="352">
        <v>9.6845568581310957</v>
      </c>
      <c r="S42" s="352">
        <v>40.818751917704468</v>
      </c>
    </row>
    <row r="43" spans="1:21">
      <c r="A43" s="352" t="s">
        <v>567</v>
      </c>
      <c r="B43" s="352" t="s">
        <v>234</v>
      </c>
      <c r="C43" s="352" t="s">
        <v>512</v>
      </c>
      <c r="D43" s="352">
        <v>0.71299999999999997</v>
      </c>
      <c r="E43" s="352">
        <v>83</v>
      </c>
      <c r="F43" s="352">
        <v>2449</v>
      </c>
      <c r="G43" s="352">
        <v>29.02</v>
      </c>
      <c r="H43" s="352">
        <v>6016</v>
      </c>
      <c r="I43" s="352">
        <v>63.048000000000002</v>
      </c>
      <c r="L43" s="352">
        <v>48.756999999999998</v>
      </c>
      <c r="M43" s="352">
        <v>170.321</v>
      </c>
      <c r="O43" s="352">
        <v>7.5292430174539599E-2</v>
      </c>
      <c r="P43" s="352">
        <v>0.31720615784192857</v>
      </c>
      <c r="R43" s="352">
        <v>10.559948131071472</v>
      </c>
      <c r="S43" s="352">
        <v>44.488942193818879</v>
      </c>
    </row>
    <row r="44" spans="1:21">
      <c r="A44" s="352" t="s">
        <v>568</v>
      </c>
      <c r="B44" s="352" t="s">
        <v>235</v>
      </c>
      <c r="C44" s="352" t="s">
        <v>512</v>
      </c>
      <c r="D44" s="352">
        <v>0.71599999999999997</v>
      </c>
      <c r="E44" s="352">
        <v>85</v>
      </c>
      <c r="F44" s="352">
        <v>2458</v>
      </c>
      <c r="G44" s="352">
        <v>28.978000000000002</v>
      </c>
      <c r="H44" s="352">
        <v>5998</v>
      </c>
      <c r="I44" s="352">
        <v>63.034999999999997</v>
      </c>
      <c r="L44" s="352">
        <v>49.212000000000003</v>
      </c>
      <c r="M44" s="352">
        <v>171.43199999999999</v>
      </c>
      <c r="O44" s="352">
        <v>7.5984596353582068E-2</v>
      </c>
      <c r="P44" s="352">
        <v>0.31925016774910531</v>
      </c>
      <c r="R44" s="352">
        <v>10.61237379239973</v>
      </c>
      <c r="S44" s="352">
        <v>44.588012255461635</v>
      </c>
    </row>
    <row r="45" spans="1:21">
      <c r="A45" s="352" t="s">
        <v>563</v>
      </c>
      <c r="B45" s="352" t="s">
        <v>238</v>
      </c>
      <c r="C45" s="352" t="s">
        <v>25</v>
      </c>
      <c r="D45" s="352">
        <v>1.101</v>
      </c>
      <c r="E45" s="352">
        <v>87</v>
      </c>
      <c r="F45" s="352">
        <v>5226</v>
      </c>
      <c r="G45" s="352">
        <v>7.4950000000000001</v>
      </c>
      <c r="H45" s="352">
        <v>9557</v>
      </c>
      <c r="I45" s="352">
        <v>9.9730000000000008</v>
      </c>
      <c r="J45" s="352">
        <v>3669</v>
      </c>
      <c r="K45" s="352">
        <v>11.218999999999999</v>
      </c>
      <c r="L45" s="352">
        <v>105.747</v>
      </c>
      <c r="M45" s="352">
        <v>295.55700000000002</v>
      </c>
      <c r="N45" s="352">
        <v>6.3949999999999996</v>
      </c>
      <c r="O45" s="352">
        <v>0.16198814565504596</v>
      </c>
      <c r="P45" s="352">
        <v>0.54761446093390909</v>
      </c>
      <c r="Q45" s="352">
        <v>7.3472922671703328E-3</v>
      </c>
      <c r="R45" s="352">
        <v>14.712819768850677</v>
      </c>
      <c r="S45" s="352">
        <v>49.737916524424072</v>
      </c>
      <c r="T45" s="352">
        <v>0.66732899792646072</v>
      </c>
      <c r="U45" s="352">
        <v>6.2905003471663328</v>
      </c>
    </row>
    <row r="46" spans="1:21">
      <c r="A46" s="352" t="s">
        <v>564</v>
      </c>
      <c r="B46" s="352" t="s">
        <v>239</v>
      </c>
      <c r="C46" s="352" t="s">
        <v>25</v>
      </c>
      <c r="D46" s="352">
        <v>1.161</v>
      </c>
      <c r="E46" s="352">
        <v>89</v>
      </c>
      <c r="F46" s="352">
        <v>5493</v>
      </c>
      <c r="G46" s="352">
        <v>7.4950000000000001</v>
      </c>
      <c r="H46" s="352">
        <v>10078</v>
      </c>
      <c r="I46" s="352">
        <v>9.9149999999999991</v>
      </c>
      <c r="J46" s="352">
        <v>3901</v>
      </c>
      <c r="K46" s="352">
        <v>10.967000000000001</v>
      </c>
      <c r="L46" s="352">
        <v>111.11199999999999</v>
      </c>
      <c r="M46" s="352">
        <v>310.66300000000001</v>
      </c>
      <c r="N46" s="352">
        <v>6.8289999999999997</v>
      </c>
      <c r="O46" s="352">
        <v>0.17014962159034894</v>
      </c>
      <c r="P46" s="352">
        <v>0.57540637241708847</v>
      </c>
      <c r="Q46" s="352">
        <v>7.768706768854561E-3</v>
      </c>
      <c r="R46" s="352">
        <v>14.655436829487419</v>
      </c>
      <c r="S46" s="352">
        <v>49.561272387346122</v>
      </c>
      <c r="T46" s="352">
        <v>0.66913925657662021</v>
      </c>
      <c r="U46" s="352">
        <v>6.1349556571454542</v>
      </c>
    </row>
    <row r="47" spans="1:21">
      <c r="A47" s="352" t="s">
        <v>569</v>
      </c>
      <c r="B47" s="352" t="s">
        <v>242</v>
      </c>
      <c r="C47" s="352" t="s">
        <v>21</v>
      </c>
      <c r="D47" s="352">
        <v>7.0999999999999994E-2</v>
      </c>
      <c r="J47" s="352">
        <v>4512</v>
      </c>
      <c r="K47" s="352">
        <v>21.058</v>
      </c>
      <c r="N47" s="352">
        <v>7.6840000000000002</v>
      </c>
      <c r="Q47" s="352">
        <v>8.5989127571956103E-3</v>
      </c>
      <c r="T47" s="352">
        <v>12.111144728444522</v>
      </c>
      <c r="U47" s="352">
        <v>16.399238421191178</v>
      </c>
    </row>
    <row r="48" spans="1:21">
      <c r="A48" s="352" t="s">
        <v>570</v>
      </c>
      <c r="B48" s="352" t="s">
        <v>243</v>
      </c>
      <c r="C48" s="352" t="s">
        <v>21</v>
      </c>
      <c r="D48" s="352">
        <v>7.6999999999999999E-2</v>
      </c>
      <c r="J48" s="352">
        <v>5587</v>
      </c>
      <c r="K48" s="352">
        <v>21</v>
      </c>
      <c r="N48" s="352">
        <v>8.8279999999999994</v>
      </c>
      <c r="Q48" s="352">
        <v>9.7097380796074897E-3</v>
      </c>
      <c r="T48" s="352">
        <v>12.610049454035702</v>
      </c>
      <c r="U48" s="352">
        <v>16.545114342953042</v>
      </c>
    </row>
    <row r="49" spans="1:21">
      <c r="A49" s="352" t="s">
        <v>571</v>
      </c>
      <c r="B49" s="352" t="s">
        <v>247</v>
      </c>
      <c r="C49" s="352" t="s">
        <v>23</v>
      </c>
      <c r="D49" s="352">
        <v>8.2000000000000003E-2</v>
      </c>
      <c r="J49" s="352">
        <v>4149</v>
      </c>
      <c r="K49" s="352">
        <v>10.554</v>
      </c>
      <c r="N49" s="352">
        <v>7.758</v>
      </c>
      <c r="Q49" s="352">
        <v>8.6707668427362383E-3</v>
      </c>
      <c r="T49" s="352">
        <v>10.5741059057759</v>
      </c>
      <c r="U49" s="352">
        <v>5.9093175165351308</v>
      </c>
    </row>
    <row r="50" spans="1:21">
      <c r="A50" s="352" t="s">
        <v>572</v>
      </c>
      <c r="B50" s="352" t="s">
        <v>248</v>
      </c>
      <c r="C50" s="352" t="s">
        <v>23</v>
      </c>
      <c r="D50" s="352">
        <v>7.1999999999999995E-2</v>
      </c>
      <c r="J50" s="352">
        <v>4544</v>
      </c>
      <c r="K50" s="352">
        <v>10.426</v>
      </c>
      <c r="N50" s="352">
        <v>8.0359999999999996</v>
      </c>
      <c r="Q50" s="352">
        <v>8.9407051640915721E-3</v>
      </c>
      <c r="T50" s="352">
        <v>12.417646061238296</v>
      </c>
      <c r="U50" s="352">
        <v>5.8330354035184673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813-15CC-479C-BE1D-91F7E0EB6A51}">
  <dimension ref="A1:U50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21">
      <c r="B1" s="352" t="s">
        <v>3807</v>
      </c>
      <c r="C1" s="352" t="s">
        <v>3808</v>
      </c>
      <c r="D1" s="352" t="s">
        <v>3809</v>
      </c>
      <c r="E1" s="352" t="s">
        <v>3810</v>
      </c>
      <c r="F1" s="352" t="s">
        <v>576</v>
      </c>
      <c r="G1" s="352" t="s">
        <v>577</v>
      </c>
      <c r="H1" s="352" t="s">
        <v>578</v>
      </c>
      <c r="I1" s="352" t="s">
        <v>579</v>
      </c>
      <c r="J1" s="352" t="s">
        <v>580</v>
      </c>
      <c r="K1" s="352" t="s">
        <v>581</v>
      </c>
      <c r="L1" s="352" t="s">
        <v>3811</v>
      </c>
      <c r="M1" s="352" t="s">
        <v>3812</v>
      </c>
      <c r="N1" s="352" t="s">
        <v>3813</v>
      </c>
      <c r="O1" s="352" t="s">
        <v>3814</v>
      </c>
      <c r="P1" s="352" t="s">
        <v>3815</v>
      </c>
      <c r="Q1" s="352" t="s">
        <v>3816</v>
      </c>
      <c r="R1" s="352" t="s">
        <v>3817</v>
      </c>
      <c r="S1" s="352" t="s">
        <v>3818</v>
      </c>
      <c r="T1" s="352" t="s">
        <v>3819</v>
      </c>
      <c r="U1" s="352" t="s">
        <v>3820</v>
      </c>
    </row>
    <row r="2" spans="1:21">
      <c r="A2" s="352" t="s">
        <v>505</v>
      </c>
      <c r="B2" s="352" t="s">
        <v>2998</v>
      </c>
      <c r="C2" s="352" t="s">
        <v>506</v>
      </c>
      <c r="D2" s="352">
        <v>0.81699999999999995</v>
      </c>
      <c r="E2" s="352">
        <v>1</v>
      </c>
      <c r="F2" s="352">
        <v>2872</v>
      </c>
      <c r="G2" s="352">
        <v>-1.42</v>
      </c>
      <c r="H2" s="352">
        <v>5430</v>
      </c>
      <c r="I2" s="352">
        <v>8.6829999999999998</v>
      </c>
      <c r="L2" s="352">
        <v>81.811000000000007</v>
      </c>
      <c r="M2" s="352">
        <v>179.874</v>
      </c>
      <c r="O2" s="352">
        <v>0.12338140446631571</v>
      </c>
      <c r="P2" s="352">
        <v>0.3425888851961475</v>
      </c>
      <c r="R2" s="352">
        <v>15.101763092572304</v>
      </c>
      <c r="S2" s="352">
        <v>41.932544087655756</v>
      </c>
    </row>
    <row r="3" spans="1:21">
      <c r="A3" s="352" t="s">
        <v>507</v>
      </c>
      <c r="B3" s="352" t="s">
        <v>3008</v>
      </c>
      <c r="C3" s="352" t="s">
        <v>506</v>
      </c>
      <c r="D3" s="352">
        <v>0.27700000000000002</v>
      </c>
      <c r="E3" s="352">
        <v>3</v>
      </c>
      <c r="F3" s="352">
        <v>855</v>
      </c>
      <c r="G3" s="352">
        <v>-2.6749999999999998</v>
      </c>
      <c r="H3" s="352">
        <v>2164</v>
      </c>
      <c r="I3" s="352">
        <v>8.9920000000000009</v>
      </c>
      <c r="L3" s="352">
        <v>20.45</v>
      </c>
      <c r="M3" s="352">
        <v>58.021999999999998</v>
      </c>
      <c r="O3" s="352">
        <v>2.6827110541860686E-2</v>
      </c>
      <c r="P3" s="352">
        <v>0.11418407308986429</v>
      </c>
      <c r="R3" s="352">
        <v>9.6848774519352645</v>
      </c>
      <c r="S3" s="352">
        <v>41.221687036052089</v>
      </c>
    </row>
    <row r="4" spans="1:21">
      <c r="A4" s="352" t="s">
        <v>508</v>
      </c>
      <c r="B4" s="352" t="s">
        <v>249</v>
      </c>
      <c r="C4" s="352" t="s">
        <v>506</v>
      </c>
      <c r="D4" s="352">
        <v>0.46600000000000003</v>
      </c>
      <c r="E4" s="352">
        <v>5</v>
      </c>
      <c r="F4" s="352">
        <v>1444</v>
      </c>
      <c r="G4" s="352">
        <v>-1.98</v>
      </c>
      <c r="H4" s="352">
        <v>3629</v>
      </c>
      <c r="I4" s="352">
        <v>8.9209999999999994</v>
      </c>
      <c r="L4" s="352">
        <v>31.609000000000002</v>
      </c>
      <c r="M4" s="352">
        <v>98.78</v>
      </c>
      <c r="O4" s="352">
        <v>4.4386299047637877E-2</v>
      </c>
      <c r="P4" s="352">
        <v>0.1905826823193221</v>
      </c>
      <c r="R4" s="352">
        <v>9.5249568771755104</v>
      </c>
      <c r="S4" s="352">
        <v>40.897571313159247</v>
      </c>
    </row>
    <row r="5" spans="1:21">
      <c r="A5" s="352" t="s">
        <v>509</v>
      </c>
      <c r="B5" s="352" t="s">
        <v>250</v>
      </c>
      <c r="C5" s="352" t="s">
        <v>506</v>
      </c>
      <c r="D5" s="352">
        <v>1.044</v>
      </c>
      <c r="E5" s="352">
        <v>7</v>
      </c>
      <c r="F5" s="352">
        <v>3190</v>
      </c>
      <c r="G5" s="352">
        <v>-1.665</v>
      </c>
      <c r="H5" s="352">
        <v>7694</v>
      </c>
      <c r="I5" s="352">
        <v>8.7669999999999995</v>
      </c>
      <c r="L5" s="352">
        <v>66.53</v>
      </c>
      <c r="M5" s="352">
        <v>223.90899999999999</v>
      </c>
      <c r="O5" s="352">
        <v>9.9336063525659629E-2</v>
      </c>
      <c r="P5" s="352">
        <v>0.42513004907610169</v>
      </c>
      <c r="R5" s="352">
        <v>9.5149486135689294</v>
      </c>
      <c r="S5" s="352">
        <v>40.721269068592115</v>
      </c>
    </row>
    <row r="6" spans="1:21">
      <c r="A6" s="352" t="s">
        <v>510</v>
      </c>
      <c r="B6" s="352" t="s">
        <v>251</v>
      </c>
      <c r="C6" s="352" t="s">
        <v>506</v>
      </c>
      <c r="D6" s="352">
        <v>1.4930000000000001</v>
      </c>
      <c r="E6" s="352">
        <v>9</v>
      </c>
      <c r="F6" s="352">
        <v>4479</v>
      </c>
      <c r="G6" s="352">
        <v>-1.5669999999999999</v>
      </c>
      <c r="H6" s="352">
        <v>10370</v>
      </c>
      <c r="I6" s="352">
        <v>8.6489999999999991</v>
      </c>
      <c r="L6" s="352">
        <v>93.747</v>
      </c>
      <c r="M6" s="352">
        <v>322.435</v>
      </c>
      <c r="O6" s="352">
        <v>0.1421632374267025</v>
      </c>
      <c r="P6" s="352">
        <v>0.60981156860457608</v>
      </c>
      <c r="R6" s="352">
        <v>9.5219850922104818</v>
      </c>
      <c r="S6" s="352">
        <v>40.844713235403617</v>
      </c>
    </row>
    <row r="7" spans="1:21">
      <c r="A7" s="352" t="s">
        <v>499</v>
      </c>
      <c r="B7" s="352" t="s">
        <v>258</v>
      </c>
      <c r="C7" s="352" t="s">
        <v>25</v>
      </c>
      <c r="D7" s="352">
        <v>1.081</v>
      </c>
      <c r="E7" s="352">
        <v>11</v>
      </c>
      <c r="F7" s="352">
        <v>4974</v>
      </c>
      <c r="G7" s="352">
        <v>7.391</v>
      </c>
      <c r="H7" s="352">
        <v>9410</v>
      </c>
      <c r="I7" s="352">
        <v>9.8149999999999995</v>
      </c>
      <c r="J7" s="352">
        <v>2913</v>
      </c>
      <c r="K7" s="352">
        <v>8.9</v>
      </c>
      <c r="L7" s="352">
        <v>101.003</v>
      </c>
      <c r="M7" s="352">
        <v>280.303</v>
      </c>
      <c r="N7" s="352">
        <v>5.4930000000000003</v>
      </c>
      <c r="O7" s="352">
        <v>0.15358087984967225</v>
      </c>
      <c r="P7" s="352">
        <v>0.53083747262205694</v>
      </c>
      <c r="Q7" s="352">
        <v>6.9628384558803359E-3</v>
      </c>
      <c r="R7" s="352">
        <v>14.207296933364685</v>
      </c>
      <c r="S7" s="352">
        <v>49.106149178728678</v>
      </c>
      <c r="T7" s="352">
        <v>0.64411086548384244</v>
      </c>
      <c r="U7" s="352">
        <v>5.0500223614636131</v>
      </c>
    </row>
    <row r="8" spans="1:21">
      <c r="A8" s="352" t="s">
        <v>500</v>
      </c>
      <c r="B8" s="352" t="s">
        <v>259</v>
      </c>
      <c r="C8" s="352" t="s">
        <v>25</v>
      </c>
      <c r="D8" s="352">
        <v>1.0349999999999999</v>
      </c>
      <c r="E8" s="352">
        <v>13</v>
      </c>
      <c r="F8" s="352">
        <v>4721</v>
      </c>
      <c r="G8" s="352">
        <v>7.4219999999999997</v>
      </c>
      <c r="H8" s="352">
        <v>8956</v>
      </c>
      <c r="I8" s="352">
        <v>9.8659999999999997</v>
      </c>
      <c r="J8" s="352">
        <v>3482</v>
      </c>
      <c r="K8" s="352">
        <v>9.5299999999999994</v>
      </c>
      <c r="L8" s="352">
        <v>96.144000000000005</v>
      </c>
      <c r="M8" s="352">
        <v>267.10500000000002</v>
      </c>
      <c r="N8" s="352">
        <v>5.5119999999999996</v>
      </c>
      <c r="O8" s="352">
        <v>0.14593502475964884</v>
      </c>
      <c r="P8" s="352">
        <v>0.50609855401441228</v>
      </c>
      <c r="Q8" s="352">
        <v>6.9818377252987363E-3</v>
      </c>
      <c r="R8" s="352">
        <v>14.100002392236604</v>
      </c>
      <c r="S8" s="352">
        <v>48.898411015885245</v>
      </c>
      <c r="T8" s="352">
        <v>0.67457369326557848</v>
      </c>
      <c r="U8" s="352">
        <v>5.6848525866201669</v>
      </c>
    </row>
    <row r="9" spans="1:21">
      <c r="A9" s="352" t="s">
        <v>511</v>
      </c>
      <c r="B9" s="352" t="s">
        <v>254</v>
      </c>
      <c r="C9" s="352" t="s">
        <v>512</v>
      </c>
      <c r="D9" s="352">
        <v>0.754</v>
      </c>
      <c r="E9" s="352">
        <v>15</v>
      </c>
      <c r="F9" s="352">
        <v>2543</v>
      </c>
      <c r="G9" s="352">
        <v>28.463999999999999</v>
      </c>
      <c r="H9" s="352">
        <v>6238</v>
      </c>
      <c r="I9" s="352">
        <v>62.847000000000001</v>
      </c>
      <c r="L9" s="352">
        <v>51.521000000000001</v>
      </c>
      <c r="M9" s="352">
        <v>176.101</v>
      </c>
      <c r="O9" s="352">
        <v>7.5718726821366267E-2</v>
      </c>
      <c r="P9" s="352">
        <v>0.33551660607001904</v>
      </c>
      <c r="R9" s="352">
        <v>10.042271461719663</v>
      </c>
      <c r="S9" s="352">
        <v>44.498223616713403</v>
      </c>
    </row>
    <row r="10" spans="1:21">
      <c r="A10" s="352" t="s">
        <v>513</v>
      </c>
      <c r="B10" s="352" t="s">
        <v>255</v>
      </c>
      <c r="C10" s="352" t="s">
        <v>512</v>
      </c>
      <c r="D10" s="352">
        <v>0.78800000000000003</v>
      </c>
      <c r="E10" s="352">
        <v>17</v>
      </c>
      <c r="F10" s="352">
        <v>2655</v>
      </c>
      <c r="G10" s="352">
        <v>28.568999999999999</v>
      </c>
      <c r="H10" s="352">
        <v>6432</v>
      </c>
      <c r="I10" s="352">
        <v>62.898000000000003</v>
      </c>
      <c r="L10" s="352">
        <v>53.637</v>
      </c>
      <c r="M10" s="352">
        <v>183.91900000000001</v>
      </c>
      <c r="O10" s="352">
        <v>7.904834801307023E-2</v>
      </c>
      <c r="P10" s="352">
        <v>0.35017101322826777</v>
      </c>
      <c r="R10" s="352">
        <v>10.031516245313481</v>
      </c>
      <c r="S10" s="352">
        <v>44.437945841150729</v>
      </c>
    </row>
    <row r="11" spans="1:21">
      <c r="A11" s="352" t="s">
        <v>514</v>
      </c>
      <c r="B11" s="352" t="s">
        <v>262</v>
      </c>
      <c r="C11" s="352" t="s">
        <v>21</v>
      </c>
      <c r="D11" s="352">
        <v>8.5000000000000006E-2</v>
      </c>
      <c r="J11" s="352">
        <v>6175</v>
      </c>
      <c r="K11" s="352">
        <v>19.456</v>
      </c>
      <c r="N11" s="352">
        <v>9.5120000000000005</v>
      </c>
      <c r="Q11" s="352">
        <v>1.0981683918646195E-2</v>
      </c>
      <c r="T11" s="352">
        <v>12.919628139583757</v>
      </c>
      <c r="U11" s="352">
        <v>16.374106341023499</v>
      </c>
    </row>
    <row r="12" spans="1:21">
      <c r="A12" s="352" t="s">
        <v>515</v>
      </c>
      <c r="B12" s="352" t="s">
        <v>263</v>
      </c>
      <c r="C12" s="352" t="s">
        <v>21</v>
      </c>
      <c r="D12" s="352">
        <v>8.4000000000000005E-2</v>
      </c>
      <c r="J12" s="352">
        <v>5858</v>
      </c>
      <c r="K12" s="352">
        <v>19.559999999999999</v>
      </c>
      <c r="N12" s="352">
        <v>9.36</v>
      </c>
      <c r="Q12" s="352">
        <v>1.082968976329899E-2</v>
      </c>
      <c r="T12" s="352">
        <v>12.892487813451178</v>
      </c>
      <c r="U12" s="352">
        <v>16.455572333173205</v>
      </c>
    </row>
    <row r="13" spans="1:21">
      <c r="A13" s="352" t="s">
        <v>516</v>
      </c>
      <c r="B13" s="352" t="s">
        <v>266</v>
      </c>
      <c r="C13" s="352" t="s">
        <v>23</v>
      </c>
      <c r="D13" s="352">
        <v>4.2000000000000003E-2</v>
      </c>
      <c r="J13" s="352">
        <v>2641</v>
      </c>
      <c r="K13" s="352">
        <v>10.247999999999999</v>
      </c>
      <c r="N13" s="352">
        <v>4.1059999999999999</v>
      </c>
      <c r="Q13" s="352">
        <v>5.5758917883371043E-3</v>
      </c>
      <c r="T13" s="352">
        <v>13.275932829374057</v>
      </c>
      <c r="U13" s="352">
        <v>5.990919604065855</v>
      </c>
    </row>
    <row r="14" spans="1:21">
      <c r="A14" s="352" t="s">
        <v>517</v>
      </c>
      <c r="B14" s="352" t="s">
        <v>267</v>
      </c>
      <c r="C14" s="352" t="s">
        <v>23</v>
      </c>
      <c r="D14" s="352">
        <v>7.5999999999999998E-2</v>
      </c>
      <c r="J14" s="352">
        <v>4955</v>
      </c>
      <c r="K14" s="352">
        <v>8.8789999999999996</v>
      </c>
      <c r="N14" s="352">
        <v>8.1630000000000003</v>
      </c>
      <c r="Q14" s="352">
        <v>9.6327357899397646E-3</v>
      </c>
      <c r="T14" s="352">
        <v>12.674652355183902</v>
      </c>
      <c r="U14" s="352">
        <v>5.5831617425597475</v>
      </c>
    </row>
    <row r="15" spans="1:21">
      <c r="A15" s="352" t="s">
        <v>518</v>
      </c>
      <c r="B15" s="352" t="s">
        <v>268</v>
      </c>
      <c r="C15" s="352" t="s">
        <v>23</v>
      </c>
      <c r="D15" s="352">
        <v>0.14699999999999999</v>
      </c>
      <c r="J15" s="352">
        <v>10404</v>
      </c>
      <c r="K15" s="352">
        <v>8.1959999999999997</v>
      </c>
      <c r="N15" s="352">
        <v>17.613</v>
      </c>
      <c r="Q15" s="352">
        <v>1.9082372421723136E-2</v>
      </c>
      <c r="T15" s="352">
        <v>12.981205729063358</v>
      </c>
      <c r="U15" s="352">
        <v>5.9759186533743929</v>
      </c>
    </row>
    <row r="16" spans="1:21">
      <c r="A16" s="352" t="s">
        <v>495</v>
      </c>
      <c r="B16" s="352" t="s">
        <v>3121</v>
      </c>
      <c r="C16" s="352" t="s">
        <v>418</v>
      </c>
      <c r="D16" s="352">
        <v>0.753</v>
      </c>
      <c r="E16" s="352">
        <v>29</v>
      </c>
      <c r="F16" s="352">
        <v>1675</v>
      </c>
      <c r="G16" s="352">
        <v>1.5369999999999999</v>
      </c>
      <c r="H16" s="352">
        <v>6027</v>
      </c>
      <c r="I16" s="352">
        <v>5.1040000000000001</v>
      </c>
      <c r="J16" s="352">
        <v>1772</v>
      </c>
      <c r="K16" s="352">
        <v>5.2789999999999999</v>
      </c>
      <c r="L16" s="352">
        <v>33.197000000000003</v>
      </c>
      <c r="M16" s="352">
        <v>167.411</v>
      </c>
      <c r="N16" s="352">
        <v>3.1589999999999998</v>
      </c>
      <c r="O16" s="352">
        <v>4.6885088486402472E-2</v>
      </c>
      <c r="P16" s="352">
        <v>0.3192276833013849</v>
      </c>
      <c r="Q16" s="352">
        <v>4.6289282020620928E-3</v>
      </c>
      <c r="R16" s="352">
        <v>6.226439374024233</v>
      </c>
      <c r="S16" s="352">
        <v>42.394114648258288</v>
      </c>
      <c r="T16" s="352">
        <v>0.61473150093786089</v>
      </c>
      <c r="U16" s="352">
        <v>0.65514791376793013</v>
      </c>
    </row>
    <row r="17" spans="1:21">
      <c r="A17" s="352" t="s">
        <v>496</v>
      </c>
      <c r="B17" s="352" t="s">
        <v>3129</v>
      </c>
      <c r="C17" s="352" t="s">
        <v>419</v>
      </c>
      <c r="D17" s="352">
        <v>0.85299999999999998</v>
      </c>
      <c r="E17" s="352">
        <v>31</v>
      </c>
      <c r="F17" s="352">
        <v>1457</v>
      </c>
      <c r="G17" s="352">
        <v>5.89</v>
      </c>
      <c r="H17" s="352">
        <v>5483</v>
      </c>
      <c r="I17" s="352">
        <v>15.311</v>
      </c>
      <c r="J17" s="352">
        <v>2846</v>
      </c>
      <c r="K17" s="352">
        <v>-2.8919999999999999</v>
      </c>
      <c r="L17" s="352">
        <v>29.015999999999998</v>
      </c>
      <c r="M17" s="352">
        <v>150.62299999999999</v>
      </c>
      <c r="N17" s="352">
        <v>4.968</v>
      </c>
      <c r="O17" s="352">
        <v>4.030609689731255E-2</v>
      </c>
      <c r="P17" s="352">
        <v>0.28775950891245178</v>
      </c>
      <c r="Q17" s="352">
        <v>6.4378586430034815E-3</v>
      </c>
      <c r="R17" s="352">
        <v>4.7252165178561016</v>
      </c>
      <c r="S17" s="352">
        <v>33.734995183171371</v>
      </c>
      <c r="T17" s="352">
        <v>0.75473137667098256</v>
      </c>
      <c r="U17" s="352">
        <v>-6.8825029334440959</v>
      </c>
    </row>
    <row r="18" spans="1:21">
      <c r="A18" s="352" t="s">
        <v>497</v>
      </c>
      <c r="B18" s="352" t="s">
        <v>3137</v>
      </c>
      <c r="C18" s="352" t="s">
        <v>420</v>
      </c>
      <c r="D18" s="352">
        <v>0.78700000000000003</v>
      </c>
      <c r="E18" s="352">
        <v>33</v>
      </c>
      <c r="F18" s="352">
        <v>1893</v>
      </c>
      <c r="G18" s="352">
        <v>1.9910000000000001</v>
      </c>
      <c r="H18" s="352">
        <v>6290</v>
      </c>
      <c r="I18" s="352">
        <v>5.2850000000000001</v>
      </c>
      <c r="J18" s="352">
        <v>2095</v>
      </c>
      <c r="K18" s="352">
        <v>4.7649999999999997</v>
      </c>
      <c r="L18" s="352">
        <v>37.76</v>
      </c>
      <c r="M18" s="352">
        <v>177.76400000000001</v>
      </c>
      <c r="N18" s="352">
        <v>3.5489999999999999</v>
      </c>
      <c r="O18" s="352">
        <v>5.4065174260384125E-2</v>
      </c>
      <c r="P18" s="352">
        <v>0.33863380728569664</v>
      </c>
      <c r="Q18" s="352">
        <v>5.0189132059134701E-3</v>
      </c>
      <c r="R18" s="352">
        <v>6.8697807192355933</v>
      </c>
      <c r="S18" s="352">
        <v>43.028438028678096</v>
      </c>
      <c r="T18" s="352">
        <v>0.63772721803220711</v>
      </c>
      <c r="U18" s="352">
        <v>0.30398937698720729</v>
      </c>
    </row>
    <row r="19" spans="1:21">
      <c r="A19" s="352" t="s">
        <v>498</v>
      </c>
      <c r="B19" s="352" t="s">
        <v>3145</v>
      </c>
      <c r="C19" s="352" t="s">
        <v>421</v>
      </c>
      <c r="D19" s="352">
        <v>0.79700000000000004</v>
      </c>
      <c r="E19" s="352">
        <v>35</v>
      </c>
      <c r="F19" s="352">
        <v>2185</v>
      </c>
      <c r="G19" s="352">
        <v>2.3839999999999999</v>
      </c>
      <c r="H19" s="352">
        <v>6207</v>
      </c>
      <c r="I19" s="352">
        <v>6.0510000000000002</v>
      </c>
      <c r="J19" s="352">
        <v>2201</v>
      </c>
      <c r="K19" s="352">
        <v>5.6319999999999997</v>
      </c>
      <c r="L19" s="352">
        <v>43.46</v>
      </c>
      <c r="M19" s="352">
        <v>175.26499999999999</v>
      </c>
      <c r="N19" s="352">
        <v>3.5739999999999998</v>
      </c>
      <c r="O19" s="352">
        <v>6.303438068416134E-2</v>
      </c>
      <c r="P19" s="352">
        <v>0.33394957046189722</v>
      </c>
      <c r="Q19" s="352">
        <v>5.0439122446218924E-3</v>
      </c>
      <c r="R19" s="352">
        <v>7.9089561711620249</v>
      </c>
      <c r="S19" s="352">
        <v>41.900824399234274</v>
      </c>
      <c r="T19" s="352">
        <v>0.63286226406799151</v>
      </c>
      <c r="U19" s="352">
        <v>1.1808087156199587</v>
      </c>
    </row>
    <row r="20" spans="1:21">
      <c r="A20" s="352" t="s">
        <v>542</v>
      </c>
      <c r="B20" s="352" t="s">
        <v>3154</v>
      </c>
      <c r="C20" s="352" t="s">
        <v>422</v>
      </c>
      <c r="D20" s="352">
        <v>0.81299999999999994</v>
      </c>
      <c r="E20" s="352">
        <v>37</v>
      </c>
      <c r="F20" s="352">
        <v>2056</v>
      </c>
      <c r="G20" s="352">
        <v>2.3559999999999999</v>
      </c>
      <c r="H20" s="352">
        <v>6372</v>
      </c>
      <c r="I20" s="352">
        <v>4.3780000000000001</v>
      </c>
      <c r="J20" s="352">
        <v>4128</v>
      </c>
      <c r="K20" s="352">
        <v>4.9279999999999999</v>
      </c>
      <c r="L20" s="352">
        <v>40.430999999999997</v>
      </c>
      <c r="M20" s="352">
        <v>179.86500000000001</v>
      </c>
      <c r="N20" s="352">
        <v>6.7119999999999997</v>
      </c>
      <c r="O20" s="352">
        <v>5.8268112919666389E-2</v>
      </c>
      <c r="P20" s="352">
        <v>0.34257201519558161</v>
      </c>
      <c r="Q20" s="352">
        <v>8.1817915833029727E-3</v>
      </c>
      <c r="R20" s="352">
        <v>7.1670495596145622</v>
      </c>
      <c r="S20" s="352">
        <v>42.136779236848909</v>
      </c>
      <c r="T20" s="352">
        <v>1.0063704284505501</v>
      </c>
      <c r="U20" s="352">
        <v>1.3583847070075397</v>
      </c>
    </row>
    <row r="21" spans="1:21">
      <c r="A21" s="352" t="s">
        <v>543</v>
      </c>
      <c r="B21" s="352" t="s">
        <v>3161</v>
      </c>
      <c r="C21" s="352" t="s">
        <v>423</v>
      </c>
      <c r="D21" s="352">
        <v>0.747</v>
      </c>
      <c r="E21" s="352">
        <v>39</v>
      </c>
      <c r="F21" s="352">
        <v>747</v>
      </c>
      <c r="G21" s="352">
        <v>5.9470000000000001</v>
      </c>
      <c r="H21" s="352">
        <v>5111</v>
      </c>
      <c r="I21" s="352">
        <v>18.390999999999998</v>
      </c>
      <c r="J21" s="352">
        <v>2067</v>
      </c>
      <c r="K21" s="352">
        <v>-0.29499999999999998</v>
      </c>
      <c r="L21" s="352">
        <v>14.942</v>
      </c>
      <c r="M21" s="352">
        <v>142.71100000000001</v>
      </c>
      <c r="N21" s="352">
        <v>3.5680000000000001</v>
      </c>
      <c r="O21" s="352">
        <v>1.816002475551597E-2</v>
      </c>
      <c r="P21" s="352">
        <v>0.27292890397051478</v>
      </c>
      <c r="Q21" s="352">
        <v>5.0379124753318714E-3</v>
      </c>
      <c r="R21" s="352">
        <v>2.4310608775791125</v>
      </c>
      <c r="S21" s="352">
        <v>36.536667198194749</v>
      </c>
      <c r="T21" s="352">
        <v>0.67441934074054499</v>
      </c>
      <c r="U21" s="352">
        <v>-4.7485416471357578</v>
      </c>
    </row>
    <row r="22" spans="1:21">
      <c r="A22" s="352" t="s">
        <v>544</v>
      </c>
      <c r="B22" s="352" t="s">
        <v>3168</v>
      </c>
      <c r="C22" s="352" t="s">
        <v>424</v>
      </c>
      <c r="D22" s="352">
        <v>0.78400000000000003</v>
      </c>
      <c r="E22" s="352">
        <v>41</v>
      </c>
      <c r="F22" s="352">
        <v>2281</v>
      </c>
      <c r="G22" s="352">
        <v>2.4910000000000001</v>
      </c>
      <c r="H22" s="352">
        <v>6143</v>
      </c>
      <c r="I22" s="352">
        <v>5.6559999999999997</v>
      </c>
      <c r="J22" s="352">
        <v>2529</v>
      </c>
      <c r="K22" s="352">
        <v>4.266</v>
      </c>
      <c r="L22" s="352">
        <v>45.173999999999999</v>
      </c>
      <c r="M22" s="352">
        <v>173.39500000000001</v>
      </c>
      <c r="N22" s="352">
        <v>4.5069999999999997</v>
      </c>
      <c r="O22" s="352">
        <v>6.5731436791241007E-2</v>
      </c>
      <c r="P22" s="352">
        <v>0.33044435923320387</v>
      </c>
      <c r="Q22" s="352">
        <v>5.9768763692201873E-3</v>
      </c>
      <c r="R22" s="352">
        <v>8.3841118356174746</v>
      </c>
      <c r="S22" s="352">
        <v>42.148515208316816</v>
      </c>
      <c r="T22" s="352">
        <v>0.7623566797474729</v>
      </c>
      <c r="U22" s="352">
        <v>0.13926851385870709</v>
      </c>
    </row>
    <row r="23" spans="1:21">
      <c r="A23" s="352" t="s">
        <v>545</v>
      </c>
      <c r="B23" s="352" t="s">
        <v>3178</v>
      </c>
      <c r="C23" s="352" t="s">
        <v>425</v>
      </c>
      <c r="D23" s="352">
        <v>0.77200000000000002</v>
      </c>
      <c r="E23" s="352">
        <v>43</v>
      </c>
      <c r="F23" s="352">
        <v>1737</v>
      </c>
      <c r="G23" s="352">
        <v>1.4319999999999999</v>
      </c>
      <c r="H23" s="352">
        <v>6055</v>
      </c>
      <c r="I23" s="352">
        <v>5.3529999999999998</v>
      </c>
      <c r="J23" s="352">
        <v>1920</v>
      </c>
      <c r="K23" s="352">
        <v>4.9630000000000001</v>
      </c>
      <c r="L23" s="352">
        <v>34.667999999999999</v>
      </c>
      <c r="M23" s="352">
        <v>170.613</v>
      </c>
      <c r="N23" s="352">
        <v>3.327</v>
      </c>
      <c r="O23" s="352">
        <v>4.9199773161731644E-2</v>
      </c>
      <c r="P23" s="352">
        <v>0.32522965461383213</v>
      </c>
      <c r="Q23" s="352">
        <v>4.7969217421826868E-3</v>
      </c>
      <c r="R23" s="352">
        <v>6.3730276116232689</v>
      </c>
      <c r="S23" s="352">
        <v>42.128193602827999</v>
      </c>
      <c r="T23" s="352">
        <v>0.62136291997185067</v>
      </c>
      <c r="U23" s="352">
        <v>0.41163036629858585</v>
      </c>
    </row>
    <row r="24" spans="1:21">
      <c r="A24" s="352" t="s">
        <v>546</v>
      </c>
      <c r="B24" s="352" t="s">
        <v>3189</v>
      </c>
      <c r="C24" s="352" t="s">
        <v>426</v>
      </c>
      <c r="D24" s="352">
        <v>0.80100000000000005</v>
      </c>
      <c r="E24" s="352">
        <v>45</v>
      </c>
      <c r="F24" s="352">
        <v>2123</v>
      </c>
      <c r="G24" s="352">
        <v>4.8739999999999997</v>
      </c>
      <c r="H24" s="352">
        <v>5249</v>
      </c>
      <c r="I24" s="352">
        <v>13.89</v>
      </c>
      <c r="J24" s="352">
        <v>3540</v>
      </c>
      <c r="K24" s="352">
        <v>-4.7279999999999998</v>
      </c>
      <c r="L24" s="352">
        <v>42.204000000000001</v>
      </c>
      <c r="M24" s="352">
        <v>146.571</v>
      </c>
      <c r="N24" s="352">
        <v>5.782</v>
      </c>
      <c r="O24" s="352">
        <v>6.10580081809571E-2</v>
      </c>
      <c r="P24" s="352">
        <v>0.28016425976878029</v>
      </c>
      <c r="Q24" s="352">
        <v>7.2518273433496896E-3</v>
      </c>
      <c r="R24" s="352">
        <v>7.6227226193454554</v>
      </c>
      <c r="S24" s="352">
        <v>34.976811456776566</v>
      </c>
      <c r="T24" s="352">
        <v>0.90534673450058545</v>
      </c>
      <c r="U24" s="352">
        <v>-8.5062511088488062</v>
      </c>
    </row>
    <row r="25" spans="1:21">
      <c r="A25" s="352" t="s">
        <v>547</v>
      </c>
      <c r="B25" s="352" t="s">
        <v>3197</v>
      </c>
      <c r="C25" s="352" t="s">
        <v>427</v>
      </c>
      <c r="D25" s="352">
        <v>0.84899999999999998</v>
      </c>
      <c r="E25" s="352">
        <v>47</v>
      </c>
      <c r="F25" s="352">
        <v>2093</v>
      </c>
      <c r="G25" s="352">
        <v>3.1019999999999999</v>
      </c>
      <c r="H25" s="352">
        <v>7470</v>
      </c>
      <c r="I25" s="352">
        <v>4.8380000000000001</v>
      </c>
      <c r="J25" s="352">
        <v>2079</v>
      </c>
      <c r="K25" s="352">
        <v>2.6469999999999998</v>
      </c>
      <c r="L25" s="352">
        <v>41.323</v>
      </c>
      <c r="M25" s="352">
        <v>215.01499999999999</v>
      </c>
      <c r="N25" s="352">
        <v>3.637</v>
      </c>
      <c r="O25" s="352">
        <v>5.9671715047738196E-2</v>
      </c>
      <c r="P25" s="352">
        <v>0.40845873962797374</v>
      </c>
      <c r="Q25" s="352">
        <v>5.1069098221671145E-3</v>
      </c>
      <c r="R25" s="352">
        <v>7.0284705592153358</v>
      </c>
      <c r="S25" s="352">
        <v>48.110570038630598</v>
      </c>
      <c r="T25" s="352">
        <v>0.6015205915391183</v>
      </c>
      <c r="U25" s="352">
        <v>-1.7797480037475037</v>
      </c>
    </row>
    <row r="26" spans="1:21">
      <c r="A26" s="352" t="s">
        <v>548</v>
      </c>
      <c r="B26" s="352" t="s">
        <v>3202</v>
      </c>
      <c r="C26" s="352" t="s">
        <v>428</v>
      </c>
      <c r="D26" s="352">
        <v>0.77</v>
      </c>
      <c r="E26" s="352">
        <v>49</v>
      </c>
      <c r="F26" s="352">
        <v>2603</v>
      </c>
      <c r="G26" s="352">
        <v>5.3650000000000002</v>
      </c>
      <c r="H26" s="352">
        <v>6605</v>
      </c>
      <c r="I26" s="352">
        <v>4.5609999999999999</v>
      </c>
      <c r="J26" s="352">
        <v>2626</v>
      </c>
      <c r="K26" s="352">
        <v>2.2919999999999998</v>
      </c>
      <c r="L26" s="352">
        <v>51.784999999999997</v>
      </c>
      <c r="M26" s="352">
        <v>186.97800000000001</v>
      </c>
      <c r="N26" s="352">
        <v>4.633</v>
      </c>
      <c r="O26" s="352">
        <v>7.6134142697835944E-2</v>
      </c>
      <c r="P26" s="352">
        <v>0.35590493897616782</v>
      </c>
      <c r="Q26" s="352">
        <v>6.1028715243106324E-3</v>
      </c>
      <c r="R26" s="352">
        <v>9.8875509997189539</v>
      </c>
      <c r="S26" s="352">
        <v>46.221420646255559</v>
      </c>
      <c r="T26" s="352">
        <v>0.79258071744293923</v>
      </c>
      <c r="U26" s="352">
        <v>-1.7961609875532698</v>
      </c>
    </row>
    <row r="27" spans="1:21">
      <c r="A27" s="352" t="s">
        <v>549</v>
      </c>
      <c r="B27" s="352" t="s">
        <v>3211</v>
      </c>
      <c r="C27" s="352" t="s">
        <v>429</v>
      </c>
      <c r="D27" s="352">
        <v>0.84099999999999997</v>
      </c>
      <c r="E27" s="352">
        <v>51</v>
      </c>
      <c r="F27" s="352">
        <v>2506</v>
      </c>
      <c r="G27" s="352">
        <v>7.5529999999999999</v>
      </c>
      <c r="H27" s="352">
        <v>6323</v>
      </c>
      <c r="I27" s="352">
        <v>9.5050000000000008</v>
      </c>
      <c r="J27" s="352">
        <v>3943</v>
      </c>
      <c r="K27" s="352">
        <v>-7.2469999999999999</v>
      </c>
      <c r="L27" s="352">
        <v>49.831000000000003</v>
      </c>
      <c r="M27" s="352">
        <v>178.88399999999999</v>
      </c>
      <c r="N27" s="352">
        <v>7.282</v>
      </c>
      <c r="O27" s="352">
        <v>7.3059435793965663E-2</v>
      </c>
      <c r="P27" s="352">
        <v>0.340733185133898</v>
      </c>
      <c r="Q27" s="352">
        <v>8.751769665854987E-3</v>
      </c>
      <c r="R27" s="352">
        <v>8.6872099636106626</v>
      </c>
      <c r="S27" s="352">
        <v>40.515241989761954</v>
      </c>
      <c r="T27" s="352">
        <v>1.0406384858329354</v>
      </c>
      <c r="U27" s="352">
        <v>-10.702596425102849</v>
      </c>
    </row>
    <row r="28" spans="1:21">
      <c r="A28" s="352" t="s">
        <v>550</v>
      </c>
      <c r="B28" s="352" t="s">
        <v>3222</v>
      </c>
      <c r="C28" s="352" t="s">
        <v>430</v>
      </c>
      <c r="D28" s="352">
        <v>0.76400000000000001</v>
      </c>
      <c r="E28" s="352">
        <v>53</v>
      </c>
      <c r="F28" s="352">
        <v>1268</v>
      </c>
      <c r="G28" s="352">
        <v>7.6630000000000003</v>
      </c>
      <c r="H28" s="352">
        <v>4375</v>
      </c>
      <c r="I28" s="352">
        <v>9.4600000000000009</v>
      </c>
      <c r="J28" s="352">
        <v>1973</v>
      </c>
      <c r="K28" s="352">
        <v>6.4000000000000001E-2</v>
      </c>
      <c r="L28" s="352">
        <v>25.201000000000001</v>
      </c>
      <c r="M28" s="352">
        <v>119.416</v>
      </c>
      <c r="N28" s="352">
        <v>3.524</v>
      </c>
      <c r="O28" s="352">
        <v>3.4303022773328334E-2</v>
      </c>
      <c r="P28" s="352">
        <v>0.22926371917243293</v>
      </c>
      <c r="Q28" s="352">
        <v>4.9939141672050488E-3</v>
      </c>
      <c r="R28" s="352">
        <v>4.4899244467707247</v>
      </c>
      <c r="S28" s="352">
        <v>30.008340205815831</v>
      </c>
      <c r="T28" s="352">
        <v>0.65365368680694358</v>
      </c>
      <c r="U28" s="352">
        <v>-4.4068993764633699</v>
      </c>
    </row>
    <row r="29" spans="1:21">
      <c r="A29" s="352" t="s">
        <v>551</v>
      </c>
      <c r="B29" s="352" t="s">
        <v>3230</v>
      </c>
      <c r="C29" s="352" t="s">
        <v>431</v>
      </c>
      <c r="D29" s="352">
        <v>0.77400000000000002</v>
      </c>
      <c r="E29" s="352">
        <v>55</v>
      </c>
      <c r="F29" s="352">
        <v>2529</v>
      </c>
      <c r="G29" s="352">
        <v>2.9540000000000002</v>
      </c>
      <c r="H29" s="352">
        <v>6244</v>
      </c>
      <c r="I29" s="352">
        <v>7.266</v>
      </c>
      <c r="J29" s="352">
        <v>2210</v>
      </c>
      <c r="K29" s="352">
        <v>3.1560000000000001</v>
      </c>
      <c r="L29" s="352">
        <v>50.231000000000002</v>
      </c>
      <c r="M29" s="352">
        <v>175.41200000000001</v>
      </c>
      <c r="N29" s="352">
        <v>3.931</v>
      </c>
      <c r="O29" s="352">
        <v>7.3688853788616684E-2</v>
      </c>
      <c r="P29" s="352">
        <v>0.33422511380447373</v>
      </c>
      <c r="Q29" s="352">
        <v>5.4008985173781528E-3</v>
      </c>
      <c r="R29" s="352">
        <v>9.5205237452993128</v>
      </c>
      <c r="S29" s="352">
        <v>43.181539251223995</v>
      </c>
      <c r="T29" s="352">
        <v>0.69779050612120841</v>
      </c>
      <c r="U29" s="352">
        <v>-1.1620082834018768</v>
      </c>
    </row>
    <row r="30" spans="1:21">
      <c r="A30" s="352" t="s">
        <v>552</v>
      </c>
      <c r="B30" s="352" t="s">
        <v>3237</v>
      </c>
      <c r="C30" s="352" t="s">
        <v>432</v>
      </c>
      <c r="D30" s="352">
        <v>0.83099999999999996</v>
      </c>
      <c r="E30" s="352">
        <v>57</v>
      </c>
      <c r="F30" s="352">
        <v>1526</v>
      </c>
      <c r="G30" s="352">
        <v>3.9</v>
      </c>
      <c r="H30" s="352">
        <v>5425</v>
      </c>
      <c r="I30" s="352">
        <v>12.121</v>
      </c>
      <c r="J30" s="352">
        <v>2323</v>
      </c>
      <c r="K30" s="352">
        <v>-8.65</v>
      </c>
      <c r="L30" s="352">
        <v>30.306999999999999</v>
      </c>
      <c r="M30" s="352">
        <v>150.11500000000001</v>
      </c>
      <c r="N30" s="352">
        <v>4.0439999999999996</v>
      </c>
      <c r="O30" s="352">
        <v>4.2337543475048756E-2</v>
      </c>
      <c r="P30" s="352">
        <v>0.28680729110273184</v>
      </c>
      <c r="Q30" s="352">
        <v>5.5138941723402186E-3</v>
      </c>
      <c r="R30" s="352">
        <v>5.0947705746147722</v>
      </c>
      <c r="S30" s="352">
        <v>34.513512768078442</v>
      </c>
      <c r="T30" s="352">
        <v>0.66352517116007448</v>
      </c>
      <c r="U30" s="352">
        <v>-12.928364033199552</v>
      </c>
    </row>
    <row r="31" spans="1:21">
      <c r="A31" s="352" t="s">
        <v>553</v>
      </c>
      <c r="B31" s="352" t="s">
        <v>3246</v>
      </c>
      <c r="C31" s="352" t="s">
        <v>433</v>
      </c>
      <c r="D31" s="352">
        <v>0.85599999999999998</v>
      </c>
      <c r="E31" s="352">
        <v>59</v>
      </c>
      <c r="F31" s="352">
        <v>2648</v>
      </c>
      <c r="G31" s="352">
        <v>2.8109999999999999</v>
      </c>
      <c r="H31" s="352">
        <v>6596</v>
      </c>
      <c r="I31" s="352">
        <v>6.89</v>
      </c>
      <c r="J31" s="352">
        <v>2408</v>
      </c>
      <c r="K31" s="352">
        <v>1.9670000000000001</v>
      </c>
      <c r="L31" s="352">
        <v>52.67</v>
      </c>
      <c r="M31" s="352">
        <v>190.779</v>
      </c>
      <c r="N31" s="352">
        <v>4.5199999999999996</v>
      </c>
      <c r="O31" s="352">
        <v>7.7526730011001355E-2</v>
      </c>
      <c r="P31" s="352">
        <v>0.36302970254850131</v>
      </c>
      <c r="Q31" s="352">
        <v>5.9898758693485658E-3</v>
      </c>
      <c r="R31" s="352">
        <v>9.0568609825936157</v>
      </c>
      <c r="S31" s="352">
        <v>42.410011979965105</v>
      </c>
      <c r="T31" s="352">
        <v>0.69975185389586048</v>
      </c>
      <c r="U31" s="352">
        <v>-2.1557024273927188</v>
      </c>
    </row>
    <row r="32" spans="1:21">
      <c r="A32" s="352" t="s">
        <v>554</v>
      </c>
      <c r="B32" s="352" t="s">
        <v>3255</v>
      </c>
      <c r="C32" s="352" t="s">
        <v>434</v>
      </c>
      <c r="D32" s="352">
        <v>0.82</v>
      </c>
      <c r="E32" s="352">
        <v>61</v>
      </c>
      <c r="F32" s="352">
        <v>1901</v>
      </c>
      <c r="G32" s="352">
        <v>5.2039999999999997</v>
      </c>
      <c r="H32" s="352">
        <v>5912</v>
      </c>
      <c r="I32" s="352">
        <v>12.340999999999999</v>
      </c>
      <c r="J32" s="352">
        <v>2373</v>
      </c>
      <c r="K32" s="352">
        <v>-8.7680000000000007</v>
      </c>
      <c r="L32" s="352">
        <v>37.963999999999999</v>
      </c>
      <c r="M32" s="352">
        <v>166.48099999999999</v>
      </c>
      <c r="N32" s="352">
        <v>4.016</v>
      </c>
      <c r="O32" s="352">
        <v>5.4386177437656148E-2</v>
      </c>
      <c r="P32" s="352">
        <v>0.31748444990957481</v>
      </c>
      <c r="Q32" s="352">
        <v>5.4858952489867871E-3</v>
      </c>
      <c r="R32" s="352">
        <v>6.632460663128799</v>
      </c>
      <c r="S32" s="352">
        <v>38.717615842631076</v>
      </c>
      <c r="T32" s="352">
        <v>0.66901161573009604</v>
      </c>
      <c r="U32" s="352">
        <v>-13.056083179656147</v>
      </c>
    </row>
    <row r="33" spans="1:21">
      <c r="A33" s="352" t="s">
        <v>555</v>
      </c>
      <c r="B33" s="352" t="s">
        <v>3263</v>
      </c>
      <c r="C33" s="352" t="s">
        <v>435</v>
      </c>
      <c r="D33" s="352">
        <v>0.79700000000000004</v>
      </c>
      <c r="E33" s="352">
        <v>63</v>
      </c>
      <c r="F33" s="352">
        <v>2357</v>
      </c>
      <c r="G33" s="352">
        <v>7.3769999999999998</v>
      </c>
      <c r="H33" s="352">
        <v>6464</v>
      </c>
      <c r="I33" s="352">
        <v>8.8559999999999999</v>
      </c>
      <c r="J33" s="352">
        <v>2856</v>
      </c>
      <c r="K33" s="352">
        <v>-7.7469999999999999</v>
      </c>
      <c r="L33" s="352">
        <v>46.835999999999999</v>
      </c>
      <c r="M33" s="352">
        <v>182.899</v>
      </c>
      <c r="N33" s="352">
        <v>4.7450000000000001</v>
      </c>
      <c r="O33" s="352">
        <v>6.8346668559016041E-2</v>
      </c>
      <c r="P33" s="352">
        <v>0.34825907983079862</v>
      </c>
      <c r="Q33" s="352">
        <v>6.2148672177243609E-3</v>
      </c>
      <c r="R33" s="352">
        <v>8.575491663615562</v>
      </c>
      <c r="S33" s="352">
        <v>43.696245900978496</v>
      </c>
      <c r="T33" s="352">
        <v>0.77978258691648183</v>
      </c>
      <c r="U33" s="352">
        <v>-11.801746728639035</v>
      </c>
    </row>
    <row r="34" spans="1:21">
      <c r="A34" s="352" t="s">
        <v>556</v>
      </c>
      <c r="B34" s="352" t="s">
        <v>3271</v>
      </c>
      <c r="C34" s="352" t="s">
        <v>436</v>
      </c>
      <c r="D34" s="352">
        <v>0.76500000000000001</v>
      </c>
      <c r="E34" s="352">
        <v>65</v>
      </c>
      <c r="F34" s="352">
        <v>1485</v>
      </c>
      <c r="G34" s="352">
        <v>7.625</v>
      </c>
      <c r="H34" s="352">
        <v>4424</v>
      </c>
      <c r="I34" s="352">
        <v>10.025</v>
      </c>
      <c r="J34" s="352">
        <v>2022</v>
      </c>
      <c r="K34" s="352">
        <v>0.38</v>
      </c>
      <c r="L34" s="352">
        <v>29.541</v>
      </c>
      <c r="M34" s="352">
        <v>120.208</v>
      </c>
      <c r="N34" s="352">
        <v>3.4020000000000001</v>
      </c>
      <c r="O34" s="352">
        <v>4.1132208015292035E-2</v>
      </c>
      <c r="P34" s="352">
        <v>0.23074827922223248</v>
      </c>
      <c r="Q34" s="352">
        <v>4.8719188583079519E-3</v>
      </c>
      <c r="R34" s="352">
        <v>5.3767592176852332</v>
      </c>
      <c r="S34" s="352">
        <v>30.163173754540196</v>
      </c>
      <c r="T34" s="352">
        <v>0.63685213834090881</v>
      </c>
      <c r="U34" s="352">
        <v>-4.1401856130145083</v>
      </c>
    </row>
    <row r="35" spans="1:21">
      <c r="A35" s="352" t="s">
        <v>557</v>
      </c>
      <c r="B35" s="352" t="s">
        <v>3271</v>
      </c>
      <c r="C35" s="352" t="s">
        <v>308</v>
      </c>
      <c r="D35" s="352">
        <v>0.80500000000000005</v>
      </c>
      <c r="E35" s="352">
        <v>67</v>
      </c>
      <c r="F35" s="352">
        <v>1486</v>
      </c>
      <c r="G35" s="352">
        <v>7.5179999999999998</v>
      </c>
      <c r="H35" s="352">
        <v>4420</v>
      </c>
      <c r="I35" s="352">
        <v>10.335000000000001</v>
      </c>
      <c r="J35" s="352">
        <v>1893</v>
      </c>
      <c r="K35" s="352">
        <v>0.76100000000000001</v>
      </c>
      <c r="L35" s="352">
        <v>29.527000000000001</v>
      </c>
      <c r="M35" s="352">
        <v>121.289</v>
      </c>
      <c r="N35" s="352">
        <v>3.3740000000000001</v>
      </c>
      <c r="O35" s="352">
        <v>4.111017838547925E-2</v>
      </c>
      <c r="P35" s="352">
        <v>0.23277455373464831</v>
      </c>
      <c r="Q35" s="352">
        <v>4.8439199349545195E-3</v>
      </c>
      <c r="R35" s="352">
        <v>5.1068544578235091</v>
      </c>
      <c r="S35" s="352">
        <v>28.916093631633327</v>
      </c>
      <c r="T35" s="352">
        <v>0.60172918446639989</v>
      </c>
      <c r="U35" s="352">
        <v>-3.77074648243397</v>
      </c>
    </row>
    <row r="36" spans="1:21">
      <c r="A36" s="352" t="s">
        <v>558</v>
      </c>
      <c r="B36" s="352" t="s">
        <v>3287</v>
      </c>
      <c r="C36" s="352" t="s">
        <v>437</v>
      </c>
      <c r="D36" s="352">
        <v>0.77500000000000002</v>
      </c>
      <c r="E36" s="352">
        <v>69</v>
      </c>
      <c r="F36" s="352">
        <v>1869</v>
      </c>
      <c r="G36" s="352">
        <v>5.4889999999999999</v>
      </c>
      <c r="H36" s="352">
        <v>5946</v>
      </c>
      <c r="I36" s="352">
        <v>4.4370000000000003</v>
      </c>
      <c r="J36" s="352">
        <v>1679</v>
      </c>
      <c r="K36" s="352">
        <v>1.0489999999999999</v>
      </c>
      <c r="L36" s="352">
        <v>37.103999999999999</v>
      </c>
      <c r="M36" s="352">
        <v>168.11699999999999</v>
      </c>
      <c r="N36" s="352">
        <v>3.1549999999999998</v>
      </c>
      <c r="O36" s="352">
        <v>5.3032928749156431E-2</v>
      </c>
      <c r="P36" s="352">
        <v>0.3205510411235547</v>
      </c>
      <c r="Q36" s="352">
        <v>4.6249283558687454E-3</v>
      </c>
      <c r="R36" s="352">
        <v>6.8429585482782498</v>
      </c>
      <c r="S36" s="352">
        <v>41.361424661103833</v>
      </c>
      <c r="T36" s="352">
        <v>0.59676494914435418</v>
      </c>
      <c r="U36" s="352">
        <v>-3.5766244744801861</v>
      </c>
    </row>
    <row r="37" spans="1:21">
      <c r="A37" s="352" t="s">
        <v>559</v>
      </c>
      <c r="B37" s="352" t="s">
        <v>3296</v>
      </c>
      <c r="C37" s="352" t="s">
        <v>438</v>
      </c>
      <c r="D37" s="352">
        <v>0.81899999999999995</v>
      </c>
      <c r="E37" s="352">
        <v>71</v>
      </c>
      <c r="F37" s="352">
        <v>1727</v>
      </c>
      <c r="G37" s="352">
        <v>8.3390000000000004</v>
      </c>
      <c r="H37" s="352">
        <v>4722</v>
      </c>
      <c r="I37" s="352">
        <v>8.3529999999999998</v>
      </c>
      <c r="J37" s="352">
        <v>3646</v>
      </c>
      <c r="K37" s="352">
        <v>1.897</v>
      </c>
      <c r="L37" s="352">
        <v>34.406999999999996</v>
      </c>
      <c r="M37" s="352">
        <v>130.626</v>
      </c>
      <c r="N37" s="352">
        <v>6.0469999999999997</v>
      </c>
      <c r="O37" s="352">
        <v>4.8789077920221836E-2</v>
      </c>
      <c r="P37" s="352">
        <v>0.25027624209952015</v>
      </c>
      <c r="Q37" s="352">
        <v>7.5168171536589591E-3</v>
      </c>
      <c r="R37" s="352">
        <v>5.9571523712114578</v>
      </c>
      <c r="S37" s="352">
        <v>30.558759719111134</v>
      </c>
      <c r="T37" s="352">
        <v>0.91780429226605131</v>
      </c>
      <c r="U37" s="352">
        <v>-1.8185646262666093</v>
      </c>
    </row>
    <row r="38" spans="1:21">
      <c r="A38" s="352" t="s">
        <v>560</v>
      </c>
      <c r="B38" s="352" t="s">
        <v>3305</v>
      </c>
      <c r="C38" s="352" t="s">
        <v>439</v>
      </c>
      <c r="D38" s="352">
        <v>0.86699999999999999</v>
      </c>
      <c r="E38" s="352">
        <v>73</v>
      </c>
      <c r="F38" s="352">
        <v>1044</v>
      </c>
      <c r="G38" s="352">
        <v>10.502000000000001</v>
      </c>
      <c r="H38" s="352">
        <v>3200</v>
      </c>
      <c r="I38" s="352">
        <v>3.51</v>
      </c>
      <c r="J38" s="352">
        <v>1252</v>
      </c>
      <c r="K38" s="352">
        <v>1.534</v>
      </c>
      <c r="L38" s="352">
        <v>20.716000000000001</v>
      </c>
      <c r="M38" s="352">
        <v>85.960999999999999</v>
      </c>
      <c r="N38" s="352">
        <v>2.2530000000000001</v>
      </c>
      <c r="O38" s="352">
        <v>2.724567350830363E-2</v>
      </c>
      <c r="P38" s="352">
        <v>0.16655417817995266</v>
      </c>
      <c r="Q38" s="352">
        <v>3.7229630392688938E-3</v>
      </c>
      <c r="R38" s="352">
        <v>3.1425228959981122</v>
      </c>
      <c r="S38" s="352">
        <v>19.210401174158324</v>
      </c>
      <c r="T38" s="352">
        <v>0.42940750164577784</v>
      </c>
      <c r="U38" s="352">
        <v>-3.5626558452470478</v>
      </c>
    </row>
    <row r="39" spans="1:21">
      <c r="A39" s="352" t="s">
        <v>561</v>
      </c>
      <c r="B39" s="352" t="s">
        <v>3314</v>
      </c>
      <c r="C39" s="352" t="s">
        <v>440</v>
      </c>
      <c r="D39" s="352">
        <v>0.78</v>
      </c>
      <c r="E39" s="352">
        <v>75</v>
      </c>
      <c r="F39" s="352">
        <v>2409</v>
      </c>
      <c r="G39" s="352">
        <v>7.5030000000000001</v>
      </c>
      <c r="H39" s="352">
        <v>6350</v>
      </c>
      <c r="I39" s="352">
        <v>15.106999999999999</v>
      </c>
      <c r="J39" s="352">
        <v>5779</v>
      </c>
      <c r="K39" s="352">
        <v>0.76</v>
      </c>
      <c r="L39" s="352">
        <v>47.707000000000001</v>
      </c>
      <c r="M39" s="352">
        <v>180.65899999999999</v>
      </c>
      <c r="N39" s="352">
        <v>9.9860000000000007</v>
      </c>
      <c r="O39" s="352">
        <v>6.9717226242368674E-2</v>
      </c>
      <c r="P39" s="352">
        <v>0.3440603241343958</v>
      </c>
      <c r="Q39" s="352">
        <v>1.1455665692557869E-2</v>
      </c>
      <c r="R39" s="352">
        <v>8.9381059285088043</v>
      </c>
      <c r="S39" s="352">
        <v>44.110297965948178</v>
      </c>
      <c r="T39" s="352">
        <v>1.4686750887894704</v>
      </c>
      <c r="U39" s="352">
        <v>-2.2538672976877931</v>
      </c>
    </row>
    <row r="40" spans="1:21">
      <c r="A40" s="352" t="s">
        <v>562</v>
      </c>
      <c r="B40" s="352" t="s">
        <v>3319</v>
      </c>
      <c r="C40" s="352" t="s">
        <v>441</v>
      </c>
      <c r="D40" s="352">
        <v>0.60399999999999998</v>
      </c>
      <c r="E40" s="352">
        <v>77</v>
      </c>
      <c r="F40" s="352">
        <v>2245</v>
      </c>
      <c r="G40" s="352">
        <v>10.933999999999999</v>
      </c>
      <c r="H40" s="352">
        <v>4944</v>
      </c>
      <c r="I40" s="352">
        <v>7.92</v>
      </c>
      <c r="J40" s="352">
        <v>2588</v>
      </c>
      <c r="K40" s="352">
        <v>2.9159999999999999</v>
      </c>
      <c r="L40" s="352">
        <v>44.551000000000002</v>
      </c>
      <c r="M40" s="352">
        <v>139.27600000000001</v>
      </c>
      <c r="N40" s="352">
        <v>4.452</v>
      </c>
      <c r="O40" s="352">
        <v>6.4751118264572027E-2</v>
      </c>
      <c r="P40" s="352">
        <v>0.26649018708786132</v>
      </c>
      <c r="Q40" s="352">
        <v>5.9218784840616599E-3</v>
      </c>
      <c r="R40" s="352">
        <v>10.720383818637753</v>
      </c>
      <c r="S40" s="352">
        <v>44.120891901963795</v>
      </c>
      <c r="T40" s="352">
        <v>0.98044345762610252</v>
      </c>
      <c r="U40" s="352">
        <v>-1.2279070893643218</v>
      </c>
    </row>
    <row r="41" spans="1:21">
      <c r="A41" s="352" t="s">
        <v>565</v>
      </c>
      <c r="B41" s="352" t="s">
        <v>252</v>
      </c>
      <c r="C41" s="352" t="s">
        <v>506</v>
      </c>
      <c r="D41" s="352">
        <v>0.81699999999999995</v>
      </c>
      <c r="E41" s="352">
        <v>79</v>
      </c>
      <c r="F41" s="352">
        <v>2588</v>
      </c>
      <c r="G41" s="352">
        <v>-1.885</v>
      </c>
      <c r="H41" s="352">
        <v>6353</v>
      </c>
      <c r="I41" s="352">
        <v>8.9710000000000001</v>
      </c>
      <c r="L41" s="352">
        <v>51.404000000000003</v>
      </c>
      <c r="M41" s="352">
        <v>179.51400000000001</v>
      </c>
      <c r="O41" s="352">
        <v>7.553462205793085E-2</v>
      </c>
      <c r="P41" s="352">
        <v>0.34191408517351135</v>
      </c>
      <c r="R41" s="352">
        <v>9.2453637769805219</v>
      </c>
      <c r="S41" s="352">
        <v>41.849949225643982</v>
      </c>
    </row>
    <row r="42" spans="1:21">
      <c r="A42" s="352" t="s">
        <v>566</v>
      </c>
      <c r="B42" s="352" t="s">
        <v>253</v>
      </c>
      <c r="C42" s="352" t="s">
        <v>506</v>
      </c>
      <c r="D42" s="352">
        <v>0.82799999999999996</v>
      </c>
      <c r="E42" s="352">
        <v>81</v>
      </c>
      <c r="F42" s="352">
        <v>2631</v>
      </c>
      <c r="G42" s="352">
        <v>-1.823</v>
      </c>
      <c r="H42" s="352">
        <v>6469</v>
      </c>
      <c r="I42" s="352">
        <v>8.9600000000000009</v>
      </c>
      <c r="L42" s="352">
        <v>52.345999999999997</v>
      </c>
      <c r="M42" s="352">
        <v>182.04499999999999</v>
      </c>
      <c r="O42" s="352">
        <v>7.7016901435334018E-2</v>
      </c>
      <c r="P42" s="352">
        <v>0.34665830422154498</v>
      </c>
      <c r="R42" s="352">
        <v>9.3015581443640123</v>
      </c>
      <c r="S42" s="352">
        <v>41.866944954292876</v>
      </c>
    </row>
    <row r="43" spans="1:21">
      <c r="A43" s="352" t="s">
        <v>567</v>
      </c>
      <c r="B43" s="352" t="s">
        <v>256</v>
      </c>
      <c r="C43" s="352" t="s">
        <v>512</v>
      </c>
      <c r="D43" s="352">
        <v>0.748</v>
      </c>
      <c r="E43" s="352">
        <v>83</v>
      </c>
      <c r="F43" s="352">
        <v>2580</v>
      </c>
      <c r="G43" s="352">
        <v>28.835999999999999</v>
      </c>
      <c r="H43" s="352">
        <v>6382</v>
      </c>
      <c r="I43" s="352">
        <v>63.003</v>
      </c>
      <c r="L43" s="352">
        <v>51.488999999999997</v>
      </c>
      <c r="M43" s="352">
        <v>178.649</v>
      </c>
      <c r="O43" s="352">
        <v>7.5668373381794177E-2</v>
      </c>
      <c r="P43" s="352">
        <v>0.34029269067467721</v>
      </c>
      <c r="R43" s="352">
        <v>10.116092698100825</v>
      </c>
      <c r="S43" s="352">
        <v>45.493675223887323</v>
      </c>
    </row>
    <row r="44" spans="1:21">
      <c r="A44" s="352" t="s">
        <v>568</v>
      </c>
      <c r="B44" s="352" t="s">
        <v>257</v>
      </c>
      <c r="C44" s="352" t="s">
        <v>512</v>
      </c>
      <c r="D44" s="352">
        <v>0.752</v>
      </c>
      <c r="E44" s="352">
        <v>85</v>
      </c>
      <c r="F44" s="352">
        <v>2600</v>
      </c>
      <c r="G44" s="352">
        <v>28.922999999999998</v>
      </c>
      <c r="H44" s="352">
        <v>6358</v>
      </c>
      <c r="I44" s="352">
        <v>62.98</v>
      </c>
      <c r="L44" s="352">
        <v>51.784999999999997</v>
      </c>
      <c r="M44" s="352">
        <v>179.846</v>
      </c>
      <c r="O44" s="352">
        <v>7.6134142697835944E-2</v>
      </c>
      <c r="P44" s="352">
        <v>0.34253640074994246</v>
      </c>
      <c r="R44" s="352">
        <v>10.12422110343563</v>
      </c>
      <c r="S44" s="352">
        <v>45.550053291215754</v>
      </c>
    </row>
    <row r="45" spans="1:21">
      <c r="A45" s="352" t="s">
        <v>563</v>
      </c>
      <c r="B45" s="352" t="s">
        <v>260</v>
      </c>
      <c r="C45" s="352" t="s">
        <v>25</v>
      </c>
      <c r="D45" s="352">
        <v>1.0329999999999999</v>
      </c>
      <c r="E45" s="352">
        <v>87</v>
      </c>
      <c r="F45" s="352">
        <v>4938</v>
      </c>
      <c r="G45" s="352">
        <v>7.4080000000000004</v>
      </c>
      <c r="H45" s="352">
        <v>9190</v>
      </c>
      <c r="I45" s="352">
        <v>9.9830000000000005</v>
      </c>
      <c r="J45" s="352">
        <v>3580</v>
      </c>
      <c r="K45" s="352">
        <v>10.239000000000001</v>
      </c>
      <c r="L45" s="352">
        <v>100.29300000000001</v>
      </c>
      <c r="M45" s="352">
        <v>279.036</v>
      </c>
      <c r="N45" s="352">
        <v>5.87</v>
      </c>
      <c r="O45" s="352">
        <v>0.15246366290916669</v>
      </c>
      <c r="P45" s="352">
        <v>0.52846255143127918</v>
      </c>
      <c r="Q45" s="352">
        <v>7.339823959603334E-3</v>
      </c>
      <c r="R45" s="352">
        <v>14.759309090916428</v>
      </c>
      <c r="S45" s="352">
        <v>51.158039828778243</v>
      </c>
      <c r="T45" s="352">
        <v>0.71053474923555993</v>
      </c>
      <c r="U45" s="352">
        <v>6.4818786160817989</v>
      </c>
    </row>
    <row r="46" spans="1:21">
      <c r="A46" s="352" t="s">
        <v>564</v>
      </c>
      <c r="B46" s="352" t="s">
        <v>261</v>
      </c>
      <c r="C46" s="352" t="s">
        <v>25</v>
      </c>
      <c r="D46" s="352">
        <v>1.046</v>
      </c>
      <c r="E46" s="352">
        <v>89</v>
      </c>
      <c r="F46" s="352">
        <v>4981</v>
      </c>
      <c r="G46" s="352">
        <v>7.39</v>
      </c>
      <c r="H46" s="352">
        <v>9267</v>
      </c>
      <c r="I46" s="352">
        <v>9.9440000000000008</v>
      </c>
      <c r="J46" s="352">
        <v>3404</v>
      </c>
      <c r="K46" s="352">
        <v>9.2620000000000005</v>
      </c>
      <c r="L46" s="352">
        <v>100.971</v>
      </c>
      <c r="M46" s="352">
        <v>282.45699999999999</v>
      </c>
      <c r="N46" s="352">
        <v>5.8940000000000001</v>
      </c>
      <c r="O46" s="352">
        <v>0.15353052641010018</v>
      </c>
      <c r="P46" s="352">
        <v>0.53487502609083004</v>
      </c>
      <c r="Q46" s="352">
        <v>7.3638230367634189E-3</v>
      </c>
      <c r="R46" s="352">
        <v>14.677870593699824</v>
      </c>
      <c r="S46" s="352">
        <v>51.135279740997127</v>
      </c>
      <c r="T46" s="352">
        <v>0.70399837827566147</v>
      </c>
      <c r="U46" s="352">
        <v>5.5105863039910261</v>
      </c>
    </row>
    <row r="47" spans="1:21">
      <c r="A47" s="352" t="s">
        <v>569</v>
      </c>
      <c r="B47" s="352" t="s">
        <v>264</v>
      </c>
      <c r="C47" s="352" t="s">
        <v>21</v>
      </c>
      <c r="D47" s="352">
        <v>8.6999999999999994E-2</v>
      </c>
      <c r="J47" s="352">
        <v>6179</v>
      </c>
      <c r="K47" s="352">
        <v>20.161999999999999</v>
      </c>
      <c r="N47" s="352">
        <v>10.106</v>
      </c>
      <c r="Q47" s="352">
        <v>1.1575661078358293E-2</v>
      </c>
      <c r="T47" s="352">
        <v>13.305357561331371</v>
      </c>
      <c r="U47" s="352">
        <v>17.164842324501599</v>
      </c>
    </row>
    <row r="48" spans="1:21">
      <c r="A48" s="352" t="s">
        <v>570</v>
      </c>
      <c r="B48" s="352" t="s">
        <v>265</v>
      </c>
      <c r="C48" s="352" t="s">
        <v>21</v>
      </c>
      <c r="D48" s="352">
        <v>7.5999999999999998E-2</v>
      </c>
      <c r="J48" s="352">
        <v>5316</v>
      </c>
      <c r="K48" s="352">
        <v>20.613</v>
      </c>
      <c r="N48" s="352">
        <v>8.6379999999999999</v>
      </c>
      <c r="Q48" s="352">
        <v>1.0107717525399774E-2</v>
      </c>
      <c r="T48" s="352">
        <v>13.299628322894442</v>
      </c>
      <c r="U48" s="352">
        <v>17.39628016519049</v>
      </c>
    </row>
    <row r="49" spans="1:21">
      <c r="A49" s="352" t="s">
        <v>571</v>
      </c>
      <c r="B49" s="352" t="s">
        <v>269</v>
      </c>
      <c r="C49" s="352" t="s">
        <v>23</v>
      </c>
      <c r="D49" s="352">
        <v>7.2999999999999995E-2</v>
      </c>
      <c r="J49" s="352">
        <v>4087</v>
      </c>
      <c r="K49" s="352">
        <v>8.1910000000000007</v>
      </c>
      <c r="N49" s="352">
        <v>7.8319999999999999</v>
      </c>
      <c r="Q49" s="352">
        <v>9.3017485174402611E-3</v>
      </c>
      <c r="T49" s="352">
        <v>12.742121256767483</v>
      </c>
      <c r="U49" s="352">
        <v>4.8372576653463693</v>
      </c>
    </row>
    <row r="50" spans="1:21">
      <c r="A50" s="352" t="s">
        <v>572</v>
      </c>
      <c r="B50" s="352" t="s">
        <v>270</v>
      </c>
      <c r="C50" s="352" t="s">
        <v>23</v>
      </c>
      <c r="D50" s="352">
        <v>0.08</v>
      </c>
      <c r="J50" s="352">
        <v>6006</v>
      </c>
      <c r="K50" s="352">
        <v>10.176</v>
      </c>
      <c r="N50" s="352">
        <v>9.2929999999999993</v>
      </c>
      <c r="Q50" s="352">
        <v>1.076269233956042E-2</v>
      </c>
      <c r="T50" s="352">
        <v>13.453365424450524</v>
      </c>
      <c r="U50" s="352">
        <v>7.0615231359398427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0D32-984F-4F6E-8D20-8F914487F122}">
  <dimension ref="A1:U49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21">
      <c r="B1" s="352" t="s">
        <v>3807</v>
      </c>
      <c r="C1" s="352" t="s">
        <v>3808</v>
      </c>
      <c r="D1" s="352" t="s">
        <v>3809</v>
      </c>
      <c r="E1" s="352" t="s">
        <v>3810</v>
      </c>
      <c r="F1" s="352" t="s">
        <v>576</v>
      </c>
      <c r="G1" s="352" t="s">
        <v>577</v>
      </c>
      <c r="H1" s="352" t="s">
        <v>578</v>
      </c>
      <c r="I1" s="352" t="s">
        <v>579</v>
      </c>
      <c r="J1" s="352" t="s">
        <v>580</v>
      </c>
      <c r="K1" s="352" t="s">
        <v>581</v>
      </c>
      <c r="L1" s="352" t="s">
        <v>3811</v>
      </c>
      <c r="M1" s="352" t="s">
        <v>3812</v>
      </c>
      <c r="N1" s="352" t="s">
        <v>3813</v>
      </c>
      <c r="O1" s="352" t="s">
        <v>3814</v>
      </c>
      <c r="P1" s="352" t="s">
        <v>3815</v>
      </c>
      <c r="Q1" s="352" t="s">
        <v>3816</v>
      </c>
      <c r="R1" s="352" t="s">
        <v>3817</v>
      </c>
      <c r="S1" s="352" t="s">
        <v>3818</v>
      </c>
      <c r="T1" s="352" t="s">
        <v>3819</v>
      </c>
      <c r="U1" s="352" t="s">
        <v>3820</v>
      </c>
    </row>
    <row r="2" spans="1:21">
      <c r="A2" s="352" t="s">
        <v>505</v>
      </c>
      <c r="B2" s="352" t="s">
        <v>3389</v>
      </c>
      <c r="C2" s="352" t="s">
        <v>506</v>
      </c>
      <c r="D2" s="352">
        <v>0.71199999999999997</v>
      </c>
      <c r="E2" s="352">
        <v>1</v>
      </c>
      <c r="F2" s="352">
        <v>2576</v>
      </c>
      <c r="G2" s="352">
        <v>-1.5509999999999999</v>
      </c>
      <c r="H2" s="352">
        <v>5928</v>
      </c>
      <c r="I2" s="352">
        <v>8.4990000000000006</v>
      </c>
      <c r="L2" s="352">
        <v>56.137</v>
      </c>
      <c r="M2" s="352">
        <v>167.43</v>
      </c>
      <c r="O2" s="352">
        <v>7.1634389827346739E-2</v>
      </c>
      <c r="P2" s="352">
        <v>0.29190159098989177</v>
      </c>
      <c r="R2" s="352">
        <v>10.061009807211621</v>
      </c>
      <c r="S2" s="352">
        <v>40.997414464872442</v>
      </c>
    </row>
    <row r="3" spans="1:21">
      <c r="A3" s="352" t="s">
        <v>507</v>
      </c>
      <c r="B3" s="352" t="s">
        <v>3403</v>
      </c>
      <c r="C3" s="352" t="s">
        <v>506</v>
      </c>
      <c r="D3" s="352">
        <v>0.28000000000000003</v>
      </c>
      <c r="E3" s="352">
        <v>3</v>
      </c>
      <c r="F3" s="352">
        <v>991</v>
      </c>
      <c r="G3" s="352">
        <v>-2.0289999999999999</v>
      </c>
      <c r="H3" s="352">
        <v>2366</v>
      </c>
      <c r="I3" s="352">
        <v>9.08</v>
      </c>
      <c r="L3" s="352">
        <v>24.263000000000002</v>
      </c>
      <c r="M3" s="352">
        <v>64.451999999999998</v>
      </c>
      <c r="O3" s="352">
        <v>2.7069271399896681E-2</v>
      </c>
      <c r="P3" s="352">
        <v>0.11398224873868701</v>
      </c>
      <c r="R3" s="352">
        <v>9.6675969285345271</v>
      </c>
      <c r="S3" s="352">
        <v>40.707945978102501</v>
      </c>
    </row>
    <row r="4" spans="1:21">
      <c r="A4" s="352" t="s">
        <v>508</v>
      </c>
      <c r="B4" s="352" t="s">
        <v>203</v>
      </c>
      <c r="C4" s="352" t="s">
        <v>506</v>
      </c>
      <c r="D4" s="352">
        <v>0.435</v>
      </c>
      <c r="E4" s="352">
        <v>5</v>
      </c>
      <c r="F4" s="352">
        <v>1517</v>
      </c>
      <c r="G4" s="352">
        <v>-1.85</v>
      </c>
      <c r="H4" s="352">
        <v>3673</v>
      </c>
      <c r="I4" s="352">
        <v>8.9920000000000009</v>
      </c>
      <c r="L4" s="352">
        <v>34.393000000000001</v>
      </c>
      <c r="M4" s="352">
        <v>100.96</v>
      </c>
      <c r="O4" s="352">
        <v>4.1232685143702569E-2</v>
      </c>
      <c r="P4" s="352">
        <v>0.17705862764395788</v>
      </c>
      <c r="R4" s="352">
        <v>9.4787781939546143</v>
      </c>
      <c r="S4" s="352">
        <v>40.703132791714459</v>
      </c>
    </row>
    <row r="5" spans="1:21">
      <c r="A5" s="352" t="s">
        <v>509</v>
      </c>
      <c r="B5" s="352" t="s">
        <v>204</v>
      </c>
      <c r="C5" s="352" t="s">
        <v>506</v>
      </c>
      <c r="D5" s="352">
        <v>1.0580000000000001</v>
      </c>
      <c r="E5" s="352">
        <v>7</v>
      </c>
      <c r="F5" s="352">
        <v>3697</v>
      </c>
      <c r="G5" s="352">
        <v>-1.667</v>
      </c>
      <c r="H5" s="352">
        <v>8564</v>
      </c>
      <c r="I5" s="352">
        <v>8.82</v>
      </c>
      <c r="L5" s="352">
        <v>77.230999999999995</v>
      </c>
      <c r="M5" s="352">
        <v>248.99</v>
      </c>
      <c r="O5" s="352">
        <v>0.10112728711380689</v>
      </c>
      <c r="P5" s="352">
        <v>0.43281617035643866</v>
      </c>
      <c r="R5" s="352">
        <v>9.5583447177511225</v>
      </c>
      <c r="S5" s="352">
        <v>40.908900789833517</v>
      </c>
    </row>
    <row r="6" spans="1:21">
      <c r="A6" s="352" t="s">
        <v>510</v>
      </c>
      <c r="B6" s="352" t="s">
        <v>205</v>
      </c>
      <c r="C6" s="352" t="s">
        <v>506</v>
      </c>
      <c r="D6" s="352">
        <v>1.5629999999999999</v>
      </c>
      <c r="E6" s="352">
        <v>9</v>
      </c>
      <c r="F6" s="352">
        <v>5338</v>
      </c>
      <c r="G6" s="352">
        <v>-1.583</v>
      </c>
      <c r="H6" s="352">
        <v>11652</v>
      </c>
      <c r="I6" s="352">
        <v>8.6620000000000008</v>
      </c>
      <c r="L6" s="352">
        <v>111.164</v>
      </c>
      <c r="M6" s="352">
        <v>367.33100000000002</v>
      </c>
      <c r="O6" s="352">
        <v>0.14857122774249054</v>
      </c>
      <c r="P6" s="352">
        <v>0.63727880199960352</v>
      </c>
      <c r="R6" s="352">
        <v>9.5055168101401506</v>
      </c>
      <c r="S6" s="352">
        <v>40.772796033243992</v>
      </c>
    </row>
    <row r="7" spans="1:21">
      <c r="A7" s="352" t="s">
        <v>499</v>
      </c>
      <c r="B7" s="352" t="s">
        <v>212</v>
      </c>
      <c r="C7" s="352" t="s">
        <v>25</v>
      </c>
      <c r="D7" s="352">
        <v>1.0249999999999999</v>
      </c>
      <c r="E7" s="352">
        <v>11</v>
      </c>
      <c r="F7" s="352">
        <v>5418</v>
      </c>
      <c r="G7" s="352">
        <v>7.2679999999999998</v>
      </c>
      <c r="H7" s="352">
        <v>9713</v>
      </c>
      <c r="I7" s="352">
        <v>9.8629999999999995</v>
      </c>
      <c r="J7" s="352">
        <v>3614</v>
      </c>
      <c r="K7" s="352">
        <v>10.803000000000001</v>
      </c>
      <c r="L7" s="352">
        <v>111.473</v>
      </c>
      <c r="M7" s="352">
        <v>295.76799999999997</v>
      </c>
      <c r="N7" s="352">
        <v>6.1470000000000002</v>
      </c>
      <c r="O7" s="352">
        <v>0.14900326079745954</v>
      </c>
      <c r="P7" s="352">
        <v>0.51363645227905175</v>
      </c>
      <c r="Q7" s="352">
        <v>7.415791980676243E-3</v>
      </c>
      <c r="R7" s="352">
        <v>14.53690349243508</v>
      </c>
      <c r="S7" s="352">
        <v>50.110873393078222</v>
      </c>
      <c r="T7" s="352">
        <v>0.72349190055377988</v>
      </c>
      <c r="U7" s="352">
        <v>6.0894779874584888</v>
      </c>
    </row>
    <row r="8" spans="1:21">
      <c r="A8" s="352" t="s">
        <v>500</v>
      </c>
      <c r="B8" s="352" t="s">
        <v>213</v>
      </c>
      <c r="C8" s="352" t="s">
        <v>25</v>
      </c>
      <c r="D8" s="352">
        <v>1.1279999999999999</v>
      </c>
      <c r="E8" s="352">
        <v>13</v>
      </c>
      <c r="F8" s="352">
        <v>5936</v>
      </c>
      <c r="G8" s="352">
        <v>7.3769999999999998</v>
      </c>
      <c r="H8" s="352">
        <v>10445</v>
      </c>
      <c r="I8" s="352">
        <v>9.8070000000000004</v>
      </c>
      <c r="J8" s="352">
        <v>4409</v>
      </c>
      <c r="K8" s="352">
        <v>10.622999999999999</v>
      </c>
      <c r="L8" s="352">
        <v>123.602</v>
      </c>
      <c r="M8" s="352">
        <v>327.61399999999998</v>
      </c>
      <c r="N8" s="352">
        <v>7.1420000000000003</v>
      </c>
      <c r="O8" s="352">
        <v>0.16596160682891281</v>
      </c>
      <c r="P8" s="352">
        <v>0.56865810130439576</v>
      </c>
      <c r="Q8" s="352">
        <v>8.2979138618557036E-3</v>
      </c>
      <c r="R8" s="352">
        <v>14.712908406818512</v>
      </c>
      <c r="S8" s="352">
        <v>50.412952243297504</v>
      </c>
      <c r="T8" s="352">
        <v>0.73563066151203049</v>
      </c>
      <c r="U8" s="352">
        <v>6.1161077994994884</v>
      </c>
    </row>
    <row r="9" spans="1:21">
      <c r="A9" s="352" t="s">
        <v>511</v>
      </c>
      <c r="B9" s="352" t="s">
        <v>208</v>
      </c>
      <c r="C9" s="352" t="s">
        <v>512</v>
      </c>
      <c r="D9" s="352">
        <v>0.83199999999999996</v>
      </c>
      <c r="E9" s="352">
        <v>15</v>
      </c>
      <c r="F9" s="352">
        <v>3099</v>
      </c>
      <c r="G9" s="352">
        <v>28.32</v>
      </c>
      <c r="H9" s="352">
        <v>7263</v>
      </c>
      <c r="I9" s="352">
        <v>62.991</v>
      </c>
      <c r="L9" s="352">
        <v>63.442999999999998</v>
      </c>
      <c r="M9" s="352">
        <v>210.084</v>
      </c>
      <c r="O9" s="352">
        <v>8.1849384971694791E-2</v>
      </c>
      <c r="P9" s="352">
        <v>0.36559666784497624</v>
      </c>
      <c r="R9" s="352">
        <v>9.8376664629440871</v>
      </c>
      <c r="S9" s="352">
        <v>43.941907192905802</v>
      </c>
    </row>
    <row r="10" spans="1:21">
      <c r="A10" s="352" t="s">
        <v>513</v>
      </c>
      <c r="B10" s="352" t="s">
        <v>209</v>
      </c>
      <c r="C10" s="352" t="s">
        <v>512</v>
      </c>
      <c r="D10" s="352">
        <v>0.77600000000000002</v>
      </c>
      <c r="E10" s="352">
        <v>17</v>
      </c>
      <c r="F10" s="352">
        <v>2922</v>
      </c>
      <c r="G10" s="352">
        <v>28.555</v>
      </c>
      <c r="H10" s="352">
        <v>6941</v>
      </c>
      <c r="I10" s="352">
        <v>62.997</v>
      </c>
      <c r="L10" s="352">
        <v>59.365000000000002</v>
      </c>
      <c r="M10" s="352">
        <v>196.64599999999999</v>
      </c>
      <c r="O10" s="352">
        <v>7.6147667178285083E-2</v>
      </c>
      <c r="P10" s="352">
        <v>0.34237928043046351</v>
      </c>
      <c r="R10" s="352">
        <v>9.8128437085418927</v>
      </c>
      <c r="S10" s="352">
        <v>44.121041292585502</v>
      </c>
    </row>
    <row r="11" spans="1:21">
      <c r="A11" s="352" t="s">
        <v>514</v>
      </c>
      <c r="B11" s="352" t="s">
        <v>218</v>
      </c>
      <c r="C11" s="352" t="s">
        <v>21</v>
      </c>
      <c r="D11" s="352">
        <v>7.8E-2</v>
      </c>
      <c r="J11" s="352">
        <v>5528</v>
      </c>
      <c r="K11" s="352">
        <v>19.806999999999999</v>
      </c>
      <c r="N11" s="352">
        <v>9.1649999999999991</v>
      </c>
      <c r="Q11" s="352">
        <v>1.0091413927811533E-2</v>
      </c>
      <c r="T11" s="352">
        <v>12.937710163860942</v>
      </c>
      <c r="U11" s="352">
        <v>15.643597266091366</v>
      </c>
    </row>
    <row r="12" spans="1:21">
      <c r="A12" s="352" t="s">
        <v>515</v>
      </c>
      <c r="B12" s="352" t="s">
        <v>219</v>
      </c>
      <c r="C12" s="352" t="s">
        <v>21</v>
      </c>
      <c r="D12" s="352">
        <v>7.2999999999999995E-2</v>
      </c>
      <c r="J12" s="352">
        <v>4541</v>
      </c>
      <c r="K12" s="352">
        <v>19.681999999999999</v>
      </c>
      <c r="N12" s="352">
        <v>7.8979999999999997</v>
      </c>
      <c r="Q12" s="352">
        <v>8.9681491806212037E-3</v>
      </c>
      <c r="T12" s="352">
        <v>12.285135863864664</v>
      </c>
      <c r="U12" s="352">
        <v>15.313684044253375</v>
      </c>
    </row>
    <row r="13" spans="1:21">
      <c r="A13" s="352" t="s">
        <v>516</v>
      </c>
      <c r="B13" s="352" t="s">
        <v>222</v>
      </c>
      <c r="C13" s="352" t="s">
        <v>23</v>
      </c>
      <c r="D13" s="352">
        <v>4.7E-2</v>
      </c>
      <c r="J13" s="352">
        <v>2951</v>
      </c>
      <c r="K13" s="352">
        <v>10.877000000000001</v>
      </c>
      <c r="N13" s="352">
        <v>4.9539999999999997</v>
      </c>
      <c r="Q13" s="352">
        <v>6.3581322779153408E-3</v>
      </c>
      <c r="T13" s="352">
        <v>13.527941016841149</v>
      </c>
      <c r="U13" s="352">
        <v>5.8663063480392044</v>
      </c>
    </row>
    <row r="14" spans="1:21">
      <c r="A14" s="352" t="s">
        <v>517</v>
      </c>
      <c r="B14" s="352" t="s">
        <v>223</v>
      </c>
      <c r="C14" s="352" t="s">
        <v>23</v>
      </c>
      <c r="D14" s="352">
        <v>7.8E-2</v>
      </c>
      <c r="J14" s="352">
        <v>5071</v>
      </c>
      <c r="K14" s="352">
        <v>10.048999999999999</v>
      </c>
      <c r="N14" s="352">
        <v>8.7579999999999991</v>
      </c>
      <c r="Q14" s="352">
        <v>9.7305861834496819E-3</v>
      </c>
      <c r="T14" s="352">
        <v>12.475110491602157</v>
      </c>
      <c r="U14" s="352">
        <v>5.8230357842764198</v>
      </c>
    </row>
    <row r="15" spans="1:21">
      <c r="A15" s="352" t="s">
        <v>518</v>
      </c>
      <c r="B15" s="352" t="s">
        <v>224</v>
      </c>
      <c r="C15" s="352" t="s">
        <v>23</v>
      </c>
      <c r="D15" s="352">
        <v>0.158</v>
      </c>
      <c r="J15" s="352">
        <v>13257</v>
      </c>
      <c r="K15" s="352">
        <v>8.8859999999999992</v>
      </c>
      <c r="N15" s="352">
        <v>20.940999999999999</v>
      </c>
      <c r="Q15" s="352">
        <v>2.0531481538634981E-2</v>
      </c>
      <c r="T15" s="352">
        <v>12.994608568756316</v>
      </c>
      <c r="U15" s="352">
        <v>5.8606578676843704</v>
      </c>
    </row>
    <row r="16" spans="1:21">
      <c r="A16" s="352" t="s">
        <v>495</v>
      </c>
      <c r="B16" s="352" t="s">
        <v>3512</v>
      </c>
      <c r="C16" s="352" t="s">
        <v>442</v>
      </c>
      <c r="D16" s="352">
        <v>0.755</v>
      </c>
      <c r="E16" s="352">
        <v>29</v>
      </c>
      <c r="F16" s="352">
        <v>2294</v>
      </c>
      <c r="G16" s="352">
        <v>6.4340000000000002</v>
      </c>
      <c r="H16" s="352">
        <v>6330</v>
      </c>
      <c r="I16" s="352">
        <v>15.243</v>
      </c>
      <c r="J16" s="352">
        <v>7388</v>
      </c>
      <c r="K16" s="352">
        <v>2.9860000000000002</v>
      </c>
      <c r="L16" s="352">
        <v>45.982999999999997</v>
      </c>
      <c r="M16" s="352">
        <v>173.54400000000001</v>
      </c>
      <c r="N16" s="352">
        <v>11.724</v>
      </c>
      <c r="O16" s="352">
        <v>5.743742011810634E-2</v>
      </c>
      <c r="P16" s="352">
        <v>0.30246500121852182</v>
      </c>
      <c r="Q16" s="352">
        <v>1.2360107288553482E-2</v>
      </c>
      <c r="R16" s="352">
        <v>7.6076053136564692</v>
      </c>
      <c r="S16" s="352">
        <v>40.061589565367129</v>
      </c>
      <c r="T16" s="352">
        <v>1.6371003031196665</v>
      </c>
      <c r="U16" s="352">
        <v>-0.83825564462395441</v>
      </c>
    </row>
    <row r="17" spans="1:21">
      <c r="A17" s="352" t="s">
        <v>496</v>
      </c>
      <c r="B17" s="352" t="s">
        <v>3521</v>
      </c>
      <c r="C17" s="352" t="s">
        <v>443</v>
      </c>
      <c r="D17" s="352">
        <v>0.79300000000000004</v>
      </c>
      <c r="E17" s="352">
        <v>31</v>
      </c>
      <c r="F17" s="352">
        <v>2865</v>
      </c>
      <c r="G17" s="352">
        <v>3.089</v>
      </c>
      <c r="H17" s="352">
        <v>6894</v>
      </c>
      <c r="I17" s="352">
        <v>6.8739999999999997</v>
      </c>
      <c r="J17" s="352">
        <v>2686</v>
      </c>
      <c r="K17" s="352">
        <v>7.0750000000000002</v>
      </c>
      <c r="L17" s="352">
        <v>57.38</v>
      </c>
      <c r="M17" s="352">
        <v>198.40700000000001</v>
      </c>
      <c r="N17" s="352">
        <v>4.4420000000000002</v>
      </c>
      <c r="O17" s="352">
        <v>7.3372309203807815E-2</v>
      </c>
      <c r="P17" s="352">
        <v>0.34542183283684524</v>
      </c>
      <c r="Q17" s="352">
        <v>5.9042162948360613E-3</v>
      </c>
      <c r="R17" s="352">
        <v>9.2524980080463823</v>
      </c>
      <c r="S17" s="352">
        <v>43.558869210194857</v>
      </c>
      <c r="T17" s="352">
        <v>0.74454177740681726</v>
      </c>
      <c r="U17" s="352">
        <v>1.9140592776815017</v>
      </c>
    </row>
    <row r="18" spans="1:21">
      <c r="A18" s="352" t="s">
        <v>497</v>
      </c>
      <c r="B18" s="352" t="s">
        <v>3531</v>
      </c>
      <c r="C18" s="352" t="s">
        <v>444</v>
      </c>
      <c r="D18" s="352">
        <v>0.77400000000000002</v>
      </c>
      <c r="E18" s="352">
        <v>33</v>
      </c>
      <c r="F18" s="352">
        <v>2608</v>
      </c>
      <c r="G18" s="352">
        <v>11.624000000000001</v>
      </c>
      <c r="H18" s="352">
        <v>6743</v>
      </c>
      <c r="I18" s="352">
        <v>9.5570000000000004</v>
      </c>
      <c r="J18" s="352">
        <v>3027</v>
      </c>
      <c r="K18" s="352">
        <v>1.732</v>
      </c>
      <c r="L18" s="352">
        <v>52.274000000000001</v>
      </c>
      <c r="M18" s="352">
        <v>185.46299999999999</v>
      </c>
      <c r="N18" s="352">
        <v>5.0170000000000003</v>
      </c>
      <c r="O18" s="352">
        <v>6.6233277557620956E-2</v>
      </c>
      <c r="P18" s="352">
        <v>0.32305794961810336</v>
      </c>
      <c r="Q18" s="352">
        <v>6.4139852211458001E-3</v>
      </c>
      <c r="R18" s="352">
        <v>8.5572710022766092</v>
      </c>
      <c r="S18" s="352">
        <v>41.738753180633509</v>
      </c>
      <c r="T18" s="352">
        <v>0.8286802611299483</v>
      </c>
      <c r="U18" s="352">
        <v>-3.2612893636891291</v>
      </c>
    </row>
    <row r="19" spans="1:21">
      <c r="A19" s="352" t="s">
        <v>498</v>
      </c>
      <c r="B19" s="352" t="s">
        <v>3540</v>
      </c>
      <c r="C19" s="352" t="s">
        <v>445</v>
      </c>
      <c r="D19" s="352">
        <v>0.75</v>
      </c>
      <c r="E19" s="352">
        <v>35</v>
      </c>
      <c r="F19" s="352">
        <v>2461</v>
      </c>
      <c r="G19" s="352">
        <v>10.425000000000001</v>
      </c>
      <c r="H19" s="352">
        <v>6011</v>
      </c>
      <c r="I19" s="352">
        <v>7.1040000000000001</v>
      </c>
      <c r="J19" s="352">
        <v>2482</v>
      </c>
      <c r="K19" s="352">
        <v>5.5330000000000004</v>
      </c>
      <c r="L19" s="352">
        <v>49.112000000000002</v>
      </c>
      <c r="M19" s="352">
        <v>164.27199999999999</v>
      </c>
      <c r="N19" s="352">
        <v>4.6829999999999998</v>
      </c>
      <c r="O19" s="352">
        <v>6.1812279111627434E-2</v>
      </c>
      <c r="P19" s="352">
        <v>0.28644538400559116</v>
      </c>
      <c r="Q19" s="352">
        <v>6.117875966558925E-3</v>
      </c>
      <c r="R19" s="352">
        <v>8.2416372148836583</v>
      </c>
      <c r="S19" s="352">
        <v>38.192717867412156</v>
      </c>
      <c r="T19" s="352">
        <v>0.81571679554119003</v>
      </c>
      <c r="U19" s="352">
        <v>0.44482617114538314</v>
      </c>
    </row>
    <row r="20" spans="1:21">
      <c r="A20" s="352" t="s">
        <v>542</v>
      </c>
      <c r="B20" s="352" t="s">
        <v>3550</v>
      </c>
      <c r="C20" s="352" t="s">
        <v>446</v>
      </c>
      <c r="D20" s="352">
        <v>0.85399999999999998</v>
      </c>
      <c r="E20" s="352">
        <v>37</v>
      </c>
      <c r="F20" s="352">
        <v>2037</v>
      </c>
      <c r="G20" s="352">
        <v>4.9349999999999996</v>
      </c>
      <c r="H20" s="352">
        <v>9162</v>
      </c>
      <c r="I20" s="352">
        <v>3.698</v>
      </c>
      <c r="J20" s="352">
        <v>2065</v>
      </c>
      <c r="K20" s="352">
        <v>6.7530000000000001</v>
      </c>
      <c r="L20" s="352">
        <v>41.247999999999998</v>
      </c>
      <c r="M20" s="352">
        <v>267.93099999999998</v>
      </c>
      <c r="N20" s="352">
        <v>3.5419999999999998</v>
      </c>
      <c r="O20" s="352">
        <v>5.0817107770927579E-2</v>
      </c>
      <c r="P20" s="352">
        <v>0.46554131807323312</v>
      </c>
      <c r="Q20" s="352">
        <v>5.1063171058295127E-3</v>
      </c>
      <c r="R20" s="352">
        <v>5.9504810036214968</v>
      </c>
      <c r="S20" s="352">
        <v>54.513034903188895</v>
      </c>
      <c r="T20" s="352">
        <v>0.59792940349291723</v>
      </c>
      <c r="U20" s="352">
        <v>1.2802274960344793</v>
      </c>
    </row>
    <row r="21" spans="1:21">
      <c r="A21" s="352" t="s">
        <v>543</v>
      </c>
      <c r="B21" s="352" t="s">
        <v>3559</v>
      </c>
      <c r="C21" s="352" t="s">
        <v>447</v>
      </c>
      <c r="D21" s="352">
        <v>0.85599999999999998</v>
      </c>
      <c r="E21" s="352">
        <v>39</v>
      </c>
      <c r="F21" s="352">
        <v>2016</v>
      </c>
      <c r="G21" s="352">
        <v>8.8209999999999997</v>
      </c>
      <c r="H21" s="352">
        <v>6349</v>
      </c>
      <c r="I21" s="352">
        <v>14.019</v>
      </c>
      <c r="J21" s="352">
        <v>4147</v>
      </c>
      <c r="K21" s="352">
        <v>2.6779999999999999</v>
      </c>
      <c r="L21" s="352">
        <v>40.173000000000002</v>
      </c>
      <c r="M21" s="352">
        <v>175.09800000000001</v>
      </c>
      <c r="N21" s="352">
        <v>7.1050000000000004</v>
      </c>
      <c r="O21" s="352">
        <v>4.9314080152507905E-2</v>
      </c>
      <c r="P21" s="352">
        <v>0.30514991117849749</v>
      </c>
      <c r="Q21" s="352">
        <v>8.265111339640991E-3</v>
      </c>
      <c r="R21" s="352">
        <v>5.7609906720219515</v>
      </c>
      <c r="S21" s="352">
        <v>35.648354109637559</v>
      </c>
      <c r="T21" s="352">
        <v>0.96555039014497557</v>
      </c>
      <c r="U21" s="352">
        <v>-1.836045854514162</v>
      </c>
    </row>
    <row r="22" spans="1:21">
      <c r="A22" s="352" t="s">
        <v>544</v>
      </c>
      <c r="B22" s="352" t="s">
        <v>3568</v>
      </c>
      <c r="C22" s="352" t="s">
        <v>448</v>
      </c>
      <c r="D22" s="352">
        <v>0.79900000000000004</v>
      </c>
      <c r="E22" s="352">
        <v>41</v>
      </c>
      <c r="F22" s="352">
        <v>2965</v>
      </c>
      <c r="G22" s="352">
        <v>10.566000000000001</v>
      </c>
      <c r="H22" s="352">
        <v>7401</v>
      </c>
      <c r="I22" s="352">
        <v>12.067</v>
      </c>
      <c r="J22" s="352">
        <v>5456</v>
      </c>
      <c r="K22" s="352">
        <v>2.141</v>
      </c>
      <c r="L22" s="352">
        <v>59.6</v>
      </c>
      <c r="M22" s="352">
        <v>209.55600000000001</v>
      </c>
      <c r="N22" s="352">
        <v>8.3719999999999999</v>
      </c>
      <c r="O22" s="352">
        <v>7.647623600649775E-2</v>
      </c>
      <c r="P22" s="352">
        <v>0.36468442044544785</v>
      </c>
      <c r="Q22" s="352">
        <v>9.3883760868313185E-3</v>
      </c>
      <c r="R22" s="352">
        <v>9.5714938681474031</v>
      </c>
      <c r="S22" s="352">
        <v>45.64260581294716</v>
      </c>
      <c r="T22" s="352">
        <v>1.1750157805796393</v>
      </c>
      <c r="U22" s="352">
        <v>-2.1470442745004004</v>
      </c>
    </row>
    <row r="23" spans="1:21">
      <c r="A23" s="352" t="s">
        <v>545</v>
      </c>
      <c r="B23" s="352" t="s">
        <v>3576</v>
      </c>
      <c r="C23" s="352" t="s">
        <v>449</v>
      </c>
      <c r="D23" s="352">
        <v>0.80100000000000005</v>
      </c>
      <c r="E23" s="352">
        <v>43</v>
      </c>
      <c r="F23" s="352">
        <v>2142</v>
      </c>
      <c r="G23" s="352">
        <v>10.19</v>
      </c>
      <c r="H23" s="352">
        <v>6158</v>
      </c>
      <c r="I23" s="352">
        <v>12.542</v>
      </c>
      <c r="J23" s="352">
        <v>1643</v>
      </c>
      <c r="K23" s="352">
        <v>5.2779999999999996</v>
      </c>
      <c r="L23" s="352">
        <v>42.999000000000002</v>
      </c>
      <c r="M23" s="352">
        <v>170.44900000000001</v>
      </c>
      <c r="N23" s="352">
        <v>2.871</v>
      </c>
      <c r="O23" s="352">
        <v>5.3265295082418611E-2</v>
      </c>
      <c r="P23" s="352">
        <v>0.29711764193530138</v>
      </c>
      <c r="Q23" s="352">
        <v>4.511438932692409E-3</v>
      </c>
      <c r="R23" s="352">
        <v>6.649849573335656</v>
      </c>
      <c r="S23" s="352">
        <v>37.093338568701796</v>
      </c>
      <c r="T23" s="352">
        <v>0.563225834293684</v>
      </c>
      <c r="U23" s="352">
        <v>-0.48404180474179626</v>
      </c>
    </row>
    <row r="24" spans="1:21">
      <c r="A24" s="352" t="s">
        <v>546</v>
      </c>
      <c r="B24" s="352" t="s">
        <v>3582</v>
      </c>
      <c r="C24" s="352" t="s">
        <v>450</v>
      </c>
      <c r="D24" s="352">
        <v>0.5</v>
      </c>
      <c r="E24" s="352">
        <v>45</v>
      </c>
      <c r="F24" s="352">
        <v>2093</v>
      </c>
      <c r="G24" s="352">
        <v>9.4280000000000008</v>
      </c>
      <c r="H24" s="352">
        <v>4489</v>
      </c>
      <c r="I24" s="352">
        <v>7.476</v>
      </c>
      <c r="J24" s="352">
        <v>1655</v>
      </c>
      <c r="K24" s="352">
        <v>4.6909999999999998</v>
      </c>
      <c r="L24" s="352">
        <v>42.158999999999999</v>
      </c>
      <c r="M24" s="352">
        <v>123.964</v>
      </c>
      <c r="N24" s="352">
        <v>2.798</v>
      </c>
      <c r="O24" s="352">
        <v>5.2090836292211604E-2</v>
      </c>
      <c r="P24" s="352">
        <v>0.21680358820977499</v>
      </c>
      <c r="Q24" s="352">
        <v>4.446720442917434E-3</v>
      </c>
      <c r="R24" s="352">
        <v>10.41816725844232</v>
      </c>
      <c r="S24" s="352">
        <v>43.360717641954999</v>
      </c>
      <c r="T24" s="352">
        <v>0.88934408858348679</v>
      </c>
      <c r="U24" s="352">
        <v>-1.1065140815706833</v>
      </c>
    </row>
    <row r="25" spans="1:21">
      <c r="A25" s="352" t="s">
        <v>547</v>
      </c>
      <c r="B25" s="352" t="s">
        <v>3591</v>
      </c>
      <c r="C25" s="352" t="s">
        <v>451</v>
      </c>
      <c r="D25" s="352">
        <v>0.77800000000000002</v>
      </c>
      <c r="E25" s="352">
        <v>47</v>
      </c>
      <c r="F25" s="352">
        <v>2592</v>
      </c>
      <c r="G25" s="352">
        <v>10.159000000000001</v>
      </c>
      <c r="H25" s="352">
        <v>6459</v>
      </c>
      <c r="I25" s="352">
        <v>6.96</v>
      </c>
      <c r="J25" s="352">
        <v>3066</v>
      </c>
      <c r="K25" s="352">
        <v>5.1369999999999996</v>
      </c>
      <c r="L25" s="352">
        <v>51.959000000000003</v>
      </c>
      <c r="M25" s="352">
        <v>182.36799999999999</v>
      </c>
      <c r="N25" s="352">
        <v>5.0949999999999998</v>
      </c>
      <c r="O25" s="352">
        <v>6.5792855511293324E-2</v>
      </c>
      <c r="P25" s="352">
        <v>0.31771059033488291</v>
      </c>
      <c r="Q25" s="352">
        <v>6.4831364841930333E-3</v>
      </c>
      <c r="R25" s="352">
        <v>8.4566652328140517</v>
      </c>
      <c r="S25" s="352">
        <v>40.836836803969526</v>
      </c>
      <c r="T25" s="352">
        <v>0.83330803138727938</v>
      </c>
      <c r="U25" s="352">
        <v>0.16495847746473835</v>
      </c>
    </row>
    <row r="26" spans="1:21">
      <c r="A26" s="352" t="s">
        <v>548</v>
      </c>
      <c r="B26" s="352" t="s">
        <v>3600</v>
      </c>
      <c r="C26" s="352" t="s">
        <v>452</v>
      </c>
      <c r="D26" s="352">
        <v>0.75</v>
      </c>
      <c r="E26" s="352">
        <v>49</v>
      </c>
      <c r="F26" s="352">
        <v>2171</v>
      </c>
      <c r="G26" s="352">
        <v>5.593</v>
      </c>
      <c r="H26" s="352">
        <v>5739</v>
      </c>
      <c r="I26" s="352">
        <v>8.5269999999999992</v>
      </c>
      <c r="J26" s="352">
        <v>2217</v>
      </c>
      <c r="K26" s="352">
        <v>10.009</v>
      </c>
      <c r="L26" s="352">
        <v>43.600999999999999</v>
      </c>
      <c r="M26" s="352">
        <v>160.834</v>
      </c>
      <c r="N26" s="352">
        <v>3.782</v>
      </c>
      <c r="O26" s="352">
        <v>5.4106990548733629E-2</v>
      </c>
      <c r="P26" s="352">
        <v>0.28050540946093466</v>
      </c>
      <c r="Q26" s="352">
        <v>5.3190902228979261E-3</v>
      </c>
      <c r="R26" s="352">
        <v>7.2142654064978178</v>
      </c>
      <c r="S26" s="352">
        <v>37.400721261457953</v>
      </c>
      <c r="T26" s="352">
        <v>0.70921202971972352</v>
      </c>
      <c r="U26" s="352">
        <v>4.6265231989852671</v>
      </c>
    </row>
    <row r="27" spans="1:21">
      <c r="A27" s="352" t="s">
        <v>549</v>
      </c>
      <c r="B27" s="352" t="s">
        <v>3610</v>
      </c>
      <c r="C27" s="352" t="s">
        <v>453</v>
      </c>
      <c r="D27" s="352">
        <v>0.56499999999999995</v>
      </c>
      <c r="E27" s="352">
        <v>51</v>
      </c>
      <c r="F27" s="352">
        <v>1402</v>
      </c>
      <c r="G27" s="352">
        <v>9.2279999999999998</v>
      </c>
      <c r="H27" s="352">
        <v>4307</v>
      </c>
      <c r="I27" s="352">
        <v>10.476000000000001</v>
      </c>
      <c r="J27" s="352">
        <v>1373</v>
      </c>
      <c r="K27" s="352">
        <v>6.8159999999999998</v>
      </c>
      <c r="L27" s="352">
        <v>28.062000000000001</v>
      </c>
      <c r="M27" s="352">
        <v>114.33</v>
      </c>
      <c r="N27" s="352">
        <v>2.4380000000000002</v>
      </c>
      <c r="O27" s="352">
        <v>3.2380901095130497E-2</v>
      </c>
      <c r="P27" s="352">
        <v>0.20015852865095557</v>
      </c>
      <c r="Q27" s="352">
        <v>4.1275607673148147E-3</v>
      </c>
      <c r="R27" s="352">
        <v>5.731132937191239</v>
      </c>
      <c r="S27" s="352">
        <v>35.426288256806302</v>
      </c>
      <c r="T27" s="352">
        <v>0.73054172872828582</v>
      </c>
      <c r="U27" s="352">
        <v>0.82879905322506264</v>
      </c>
    </row>
    <row r="28" spans="1:21">
      <c r="A28" s="352" t="s">
        <v>550</v>
      </c>
      <c r="B28" s="352" t="s">
        <v>3619</v>
      </c>
      <c r="C28" s="352" t="s">
        <v>454</v>
      </c>
      <c r="D28" s="352">
        <v>0.77700000000000002</v>
      </c>
      <c r="E28" s="352">
        <v>53</v>
      </c>
      <c r="F28" s="352">
        <v>2359</v>
      </c>
      <c r="G28" s="352">
        <v>10.670999999999999</v>
      </c>
      <c r="H28" s="352">
        <v>6554</v>
      </c>
      <c r="I28" s="352">
        <v>12.598000000000001</v>
      </c>
      <c r="J28" s="352">
        <v>6485</v>
      </c>
      <c r="K28" s="352">
        <v>3.008</v>
      </c>
      <c r="L28" s="352">
        <v>47.439</v>
      </c>
      <c r="M28" s="352">
        <v>185.654</v>
      </c>
      <c r="N28" s="352">
        <v>10.673</v>
      </c>
      <c r="O28" s="352">
        <v>5.9473148687798481E-2</v>
      </c>
      <c r="P28" s="352">
        <v>0.32338794820391764</v>
      </c>
      <c r="Q28" s="352">
        <v>1.1428338346724725E-2</v>
      </c>
      <c r="R28" s="352">
        <v>7.6542018903215547</v>
      </c>
      <c r="S28" s="352">
        <v>41.620070553914751</v>
      </c>
      <c r="T28" s="352">
        <v>1.470828616052088</v>
      </c>
      <c r="U28" s="352">
        <v>-0.94560986550158521</v>
      </c>
    </row>
    <row r="29" spans="1:21">
      <c r="A29" s="352" t="s">
        <v>551</v>
      </c>
      <c r="B29" s="352" t="s">
        <v>3628</v>
      </c>
      <c r="C29" s="352" t="s">
        <v>455</v>
      </c>
      <c r="D29" s="352">
        <v>0.76</v>
      </c>
      <c r="E29" s="352">
        <v>55</v>
      </c>
      <c r="F29" s="352">
        <v>1397</v>
      </c>
      <c r="G29" s="352">
        <v>13.055999999999999</v>
      </c>
      <c r="H29" s="352">
        <v>3202</v>
      </c>
      <c r="I29" s="352">
        <v>6.4660000000000002</v>
      </c>
      <c r="J29" s="352">
        <v>1161</v>
      </c>
      <c r="K29" s="352">
        <v>6.3769999999999998</v>
      </c>
      <c r="L29" s="352">
        <v>27.972000000000001</v>
      </c>
      <c r="M29" s="352">
        <v>84.034000000000006</v>
      </c>
      <c r="N29" s="352">
        <v>2.089</v>
      </c>
      <c r="O29" s="352">
        <v>3.2255066224751175E-2</v>
      </c>
      <c r="P29" s="352">
        <v>0.14781487862043938</v>
      </c>
      <c r="Q29" s="352">
        <v>3.8181531929111648E-3</v>
      </c>
      <c r="R29" s="352">
        <v>4.24408766115147</v>
      </c>
      <c r="S29" s="352">
        <v>19.44932613426834</v>
      </c>
      <c r="T29" s="352">
        <v>0.50238857801462689</v>
      </c>
      <c r="U29" s="352">
        <v>0.1770213105832843</v>
      </c>
    </row>
    <row r="30" spans="1:21">
      <c r="A30" s="352" t="s">
        <v>552</v>
      </c>
      <c r="B30" s="352" t="s">
        <v>3637</v>
      </c>
      <c r="C30" s="352" t="s">
        <v>456</v>
      </c>
      <c r="D30" s="352">
        <v>0.75700000000000001</v>
      </c>
      <c r="E30" s="352">
        <v>57</v>
      </c>
      <c r="F30" s="352">
        <v>850</v>
      </c>
      <c r="G30" s="352">
        <v>11.438000000000001</v>
      </c>
      <c r="H30" s="352">
        <v>2853</v>
      </c>
      <c r="I30" s="352">
        <v>10.170999999999999</v>
      </c>
      <c r="J30" s="352">
        <v>936</v>
      </c>
      <c r="K30" s="352">
        <v>8.3290000000000006</v>
      </c>
      <c r="L30" s="352">
        <v>17.109000000000002</v>
      </c>
      <c r="M30" s="352">
        <v>75.734999999999999</v>
      </c>
      <c r="N30" s="352">
        <v>1.665</v>
      </c>
      <c r="O30" s="352">
        <v>1.7066797369967031E-2</v>
      </c>
      <c r="P30" s="352">
        <v>0.13347635367974572</v>
      </c>
      <c r="Q30" s="352">
        <v>3.4422540194236359E-3</v>
      </c>
      <c r="R30" s="352">
        <v>2.2545306961647333</v>
      </c>
      <c r="S30" s="352">
        <v>17.632279217932066</v>
      </c>
      <c r="T30" s="352">
        <v>0.4547231201352227</v>
      </c>
      <c r="U30" s="352">
        <v>1.8165736515433535</v>
      </c>
    </row>
    <row r="31" spans="1:21">
      <c r="A31" s="352" t="s">
        <v>553</v>
      </c>
      <c r="B31" s="352" t="s">
        <v>3646</v>
      </c>
      <c r="C31" s="352" t="s">
        <v>457</v>
      </c>
      <c r="D31" s="352">
        <v>0.84599999999999997</v>
      </c>
      <c r="E31" s="352">
        <v>59</v>
      </c>
      <c r="F31" s="352">
        <v>2002</v>
      </c>
      <c r="G31" s="352">
        <v>6.1509999999999998</v>
      </c>
      <c r="H31" s="352">
        <v>4991</v>
      </c>
      <c r="I31" s="352">
        <v>8.2729999999999997</v>
      </c>
      <c r="J31" s="352">
        <v>2265</v>
      </c>
      <c r="K31" s="352">
        <v>10.103999999999999</v>
      </c>
      <c r="L31" s="352">
        <v>40.143000000000001</v>
      </c>
      <c r="M31" s="352">
        <v>138.99299999999999</v>
      </c>
      <c r="N31" s="352">
        <v>3.7410000000000001</v>
      </c>
      <c r="O31" s="352">
        <v>4.92721351957148E-2</v>
      </c>
      <c r="P31" s="352">
        <v>0.24276981201188183</v>
      </c>
      <c r="Q31" s="352">
        <v>5.2827414820654055E-3</v>
      </c>
      <c r="R31" s="352">
        <v>5.8241294557582508</v>
      </c>
      <c r="S31" s="352">
        <v>28.696195273272085</v>
      </c>
      <c r="T31" s="352">
        <v>0.62443752743089909</v>
      </c>
      <c r="U31" s="352">
        <v>4.7065109502936373</v>
      </c>
    </row>
    <row r="32" spans="1:21">
      <c r="A32" s="352" t="s">
        <v>554</v>
      </c>
      <c r="B32" s="352" t="s">
        <v>3658</v>
      </c>
      <c r="C32" s="352" t="s">
        <v>458</v>
      </c>
      <c r="D32" s="352">
        <v>0.80300000000000005</v>
      </c>
      <c r="E32" s="352">
        <v>61</v>
      </c>
      <c r="F32" s="352">
        <v>1770</v>
      </c>
      <c r="G32" s="352">
        <v>6.8970000000000002</v>
      </c>
      <c r="H32" s="352">
        <v>5356</v>
      </c>
      <c r="I32" s="352">
        <v>7.7439999999999998</v>
      </c>
      <c r="J32" s="352">
        <v>2286</v>
      </c>
      <c r="K32" s="352">
        <v>5.1479999999999997</v>
      </c>
      <c r="L32" s="352">
        <v>35.387999999999998</v>
      </c>
      <c r="M32" s="352">
        <v>147.72399999999999</v>
      </c>
      <c r="N32" s="352">
        <v>3.9689999999999999</v>
      </c>
      <c r="O32" s="352">
        <v>4.2623859544007291E-2</v>
      </c>
      <c r="P32" s="352">
        <v>0.25785472118855318</v>
      </c>
      <c r="Q32" s="352">
        <v>5.4848759432803975E-3</v>
      </c>
      <c r="R32" s="352">
        <v>5.3080771536746312</v>
      </c>
      <c r="S32" s="352">
        <v>32.111422314888316</v>
      </c>
      <c r="T32" s="352">
        <v>0.68304806267501839</v>
      </c>
      <c r="U32" s="352">
        <v>-0.16800815866021601</v>
      </c>
    </row>
    <row r="33" spans="1:21">
      <c r="A33" s="352" t="s">
        <v>555</v>
      </c>
      <c r="B33" s="352" t="s">
        <v>3667</v>
      </c>
      <c r="C33" s="352" t="s">
        <v>459</v>
      </c>
      <c r="D33" s="352">
        <v>0.85799999999999998</v>
      </c>
      <c r="E33" s="352">
        <v>63</v>
      </c>
      <c r="F33" s="352">
        <v>2546</v>
      </c>
      <c r="G33" s="352">
        <v>8.67</v>
      </c>
      <c r="H33" s="352">
        <v>7122</v>
      </c>
      <c r="I33" s="352">
        <v>12.25</v>
      </c>
      <c r="J33" s="352">
        <v>6828</v>
      </c>
      <c r="K33" s="352">
        <v>3.3069999999999999</v>
      </c>
      <c r="L33" s="352">
        <v>51.567999999999998</v>
      </c>
      <c r="M33" s="352">
        <v>203.745</v>
      </c>
      <c r="N33" s="352">
        <v>10.898999999999999</v>
      </c>
      <c r="O33" s="352">
        <v>6.5246172907756486E-2</v>
      </c>
      <c r="P33" s="352">
        <v>0.35464451582677442</v>
      </c>
      <c r="Q33" s="352">
        <v>1.1628699698630812E-2</v>
      </c>
      <c r="R33" s="352">
        <v>7.6044490568480754</v>
      </c>
      <c r="S33" s="352">
        <v>41.333859653470213</v>
      </c>
      <c r="T33" s="352">
        <v>1.3553263052017264</v>
      </c>
      <c r="U33" s="352">
        <v>-0.61775077946635992</v>
      </c>
    </row>
    <row r="34" spans="1:21">
      <c r="A34" s="352" t="s">
        <v>556</v>
      </c>
      <c r="B34" s="352" t="s">
        <v>3676</v>
      </c>
      <c r="C34" s="352" t="s">
        <v>460</v>
      </c>
      <c r="D34" s="352">
        <v>0.78500000000000003</v>
      </c>
      <c r="E34" s="352">
        <v>65</v>
      </c>
      <c r="F34" s="352">
        <v>3683</v>
      </c>
      <c r="G34" s="352">
        <v>13.281000000000001</v>
      </c>
      <c r="H34" s="352">
        <v>6947</v>
      </c>
      <c r="I34" s="352">
        <v>6.8109999999999999</v>
      </c>
      <c r="J34" s="352">
        <v>4830</v>
      </c>
      <c r="K34" s="352">
        <v>2.496</v>
      </c>
      <c r="L34" s="352">
        <v>74.096999999999994</v>
      </c>
      <c r="M34" s="352">
        <v>195.72200000000001</v>
      </c>
      <c r="N34" s="352">
        <v>8.0229999999999997</v>
      </c>
      <c r="O34" s="352">
        <v>9.6745437294153622E-2</v>
      </c>
      <c r="P34" s="352">
        <v>0.34078284748128884</v>
      </c>
      <c r="Q34" s="352">
        <v>9.0789685124276678E-3</v>
      </c>
      <c r="R34" s="352">
        <v>12.324259527917658</v>
      </c>
      <c r="S34" s="352">
        <v>43.41182770462278</v>
      </c>
      <c r="T34" s="352">
        <v>1.1565564983984291</v>
      </c>
      <c r="U34" s="352">
        <v>-1.8506889074510871</v>
      </c>
    </row>
    <row r="35" spans="1:21">
      <c r="A35" s="352" t="s">
        <v>557</v>
      </c>
      <c r="B35" s="352" t="s">
        <v>3685</v>
      </c>
      <c r="C35" s="352" t="s">
        <v>461</v>
      </c>
      <c r="D35" s="352">
        <v>0.76200000000000001</v>
      </c>
      <c r="E35" s="352">
        <v>67</v>
      </c>
      <c r="F35" s="352">
        <v>1625</v>
      </c>
      <c r="G35" s="352">
        <v>5.81</v>
      </c>
      <c r="H35" s="352">
        <v>4037</v>
      </c>
      <c r="I35" s="352">
        <v>9.4309999999999992</v>
      </c>
      <c r="J35" s="352">
        <v>1536</v>
      </c>
      <c r="K35" s="352">
        <v>10.744999999999999</v>
      </c>
      <c r="L35" s="352">
        <v>32.74</v>
      </c>
      <c r="M35" s="352">
        <v>110.54300000000001</v>
      </c>
      <c r="N35" s="352">
        <v>2.5539999999999998</v>
      </c>
      <c r="O35" s="352">
        <v>3.8921518024402357E-2</v>
      </c>
      <c r="P35" s="352">
        <v>0.19361557239714106</v>
      </c>
      <c r="Q35" s="352">
        <v>4.2304011072312143E-3</v>
      </c>
      <c r="R35" s="352">
        <v>5.1078107643572643</v>
      </c>
      <c r="S35" s="352">
        <v>25.408867768653682</v>
      </c>
      <c r="T35" s="352">
        <v>0.55517074898047436</v>
      </c>
      <c r="U35" s="352">
        <v>4.8218182549563116</v>
      </c>
    </row>
    <row r="36" spans="1:21">
      <c r="A36" s="352" t="s">
        <v>558</v>
      </c>
      <c r="B36" s="352" t="s">
        <v>3691</v>
      </c>
      <c r="C36" s="352" t="s">
        <v>462</v>
      </c>
      <c r="D36" s="352">
        <v>0.76600000000000001</v>
      </c>
      <c r="E36" s="352">
        <v>69</v>
      </c>
      <c r="F36" s="352">
        <v>922</v>
      </c>
      <c r="G36" s="352">
        <v>12.448</v>
      </c>
      <c r="H36" s="352">
        <v>2222</v>
      </c>
      <c r="I36" s="352">
        <v>6.8929999999999998</v>
      </c>
      <c r="J36" s="352">
        <v>933</v>
      </c>
      <c r="K36" s="352">
        <v>7.9550000000000001</v>
      </c>
      <c r="L36" s="352">
        <v>18.565000000000001</v>
      </c>
      <c r="M36" s="352">
        <v>59.360999999999997</v>
      </c>
      <c r="N36" s="352">
        <v>1.6</v>
      </c>
      <c r="O36" s="352">
        <v>1.9102525939659172E-2</v>
      </c>
      <c r="P36" s="352">
        <v>0.10518631784664323</v>
      </c>
      <c r="Q36" s="352">
        <v>3.3846279668842743E-3</v>
      </c>
      <c r="R36" s="352">
        <v>2.4938023419920587</v>
      </c>
      <c r="S36" s="352">
        <v>13.73189528024063</v>
      </c>
      <c r="T36" s="352">
        <v>0.44185743693006196</v>
      </c>
      <c r="U36" s="352">
        <v>1.387728756273181</v>
      </c>
    </row>
    <row r="37" spans="1:21">
      <c r="A37" s="352" t="s">
        <v>559</v>
      </c>
      <c r="B37" s="352" t="s">
        <v>3700</v>
      </c>
      <c r="C37" s="352" t="s">
        <v>463</v>
      </c>
      <c r="D37" s="352">
        <v>0.80700000000000005</v>
      </c>
      <c r="E37" s="352">
        <v>71</v>
      </c>
      <c r="F37" s="352">
        <v>2448</v>
      </c>
      <c r="G37" s="352">
        <v>11.206</v>
      </c>
      <c r="H37" s="352">
        <v>5978</v>
      </c>
      <c r="I37" s="352">
        <v>5.6139999999999999</v>
      </c>
      <c r="J37" s="352">
        <v>2240</v>
      </c>
      <c r="K37" s="352">
        <v>3.7749999999999999</v>
      </c>
      <c r="L37" s="352">
        <v>49.055999999999997</v>
      </c>
      <c r="M37" s="352">
        <v>165.749</v>
      </c>
      <c r="N37" s="352">
        <v>3.8130000000000002</v>
      </c>
      <c r="O37" s="352">
        <v>6.1733981858946969E-2</v>
      </c>
      <c r="P37" s="352">
        <v>0.28899725788646896</v>
      </c>
      <c r="Q37" s="352">
        <v>5.3465734171859293E-3</v>
      </c>
      <c r="R37" s="352">
        <v>7.6498118784320903</v>
      </c>
      <c r="S37" s="352">
        <v>35.811308288286114</v>
      </c>
      <c r="T37" s="352">
        <v>0.6625245870118871</v>
      </c>
      <c r="U37" s="352">
        <v>-1.5962337292464084</v>
      </c>
    </row>
    <row r="38" spans="1:21">
      <c r="A38" s="352" t="s">
        <v>560</v>
      </c>
      <c r="B38" s="352" t="s">
        <v>3709</v>
      </c>
      <c r="C38" s="352" t="s">
        <v>464</v>
      </c>
      <c r="D38" s="352">
        <v>0.751</v>
      </c>
      <c r="E38" s="352">
        <v>73</v>
      </c>
      <c r="F38" s="352">
        <v>2514</v>
      </c>
      <c r="G38" s="352">
        <v>11.678000000000001</v>
      </c>
      <c r="H38" s="352">
        <v>6345</v>
      </c>
      <c r="I38" s="352">
        <v>10.294</v>
      </c>
      <c r="J38" s="352">
        <v>3224</v>
      </c>
      <c r="K38" s="352">
        <v>2.7970000000000002</v>
      </c>
      <c r="L38" s="352">
        <v>50.457000000000001</v>
      </c>
      <c r="M38" s="352">
        <v>176.422</v>
      </c>
      <c r="N38" s="352">
        <v>5.2990000000000004</v>
      </c>
      <c r="O38" s="352">
        <v>6.3692811341185082E-2</v>
      </c>
      <c r="P38" s="352">
        <v>0.30743744064246642</v>
      </c>
      <c r="Q38" s="352">
        <v>6.6639936337011844E-3</v>
      </c>
      <c r="R38" s="352">
        <v>8.4810667564827007</v>
      </c>
      <c r="S38" s="352">
        <v>40.937075984349725</v>
      </c>
      <c r="T38" s="352">
        <v>0.88734935202412579</v>
      </c>
      <c r="U38" s="352">
        <v>-2.1209720809532269</v>
      </c>
    </row>
    <row r="39" spans="1:21">
      <c r="A39" s="352" t="s">
        <v>561</v>
      </c>
      <c r="B39" s="352" t="s">
        <v>3717</v>
      </c>
      <c r="C39" s="352" t="s">
        <v>465</v>
      </c>
      <c r="D39" s="352">
        <v>0.85299999999999998</v>
      </c>
      <c r="E39" s="352">
        <v>75</v>
      </c>
      <c r="F39" s="352">
        <v>3432</v>
      </c>
      <c r="G39" s="352">
        <v>12.037000000000001</v>
      </c>
      <c r="H39" s="352">
        <v>7180</v>
      </c>
      <c r="I39" s="352">
        <v>6.2850000000000001</v>
      </c>
      <c r="J39" s="352">
        <v>3961</v>
      </c>
      <c r="K39" s="352">
        <v>2.1579999999999999</v>
      </c>
      <c r="L39" s="352">
        <v>69.453999999999994</v>
      </c>
      <c r="M39" s="352">
        <v>207.548</v>
      </c>
      <c r="N39" s="352">
        <v>6.4749999999999996</v>
      </c>
      <c r="O39" s="352">
        <v>9.0253756147807049E-2</v>
      </c>
      <c r="P39" s="352">
        <v>0.36121511594118072</v>
      </c>
      <c r="Q39" s="352">
        <v>7.7065819073364062E-3</v>
      </c>
      <c r="R39" s="352">
        <v>10.580745152146195</v>
      </c>
      <c r="S39" s="352">
        <v>42.346437976691767</v>
      </c>
      <c r="T39" s="352">
        <v>0.90346798444740983</v>
      </c>
      <c r="U39" s="352">
        <v>-2.4839254600878253</v>
      </c>
    </row>
    <row r="40" spans="1:21">
      <c r="A40" s="352" t="s">
        <v>562</v>
      </c>
      <c r="B40" s="352" t="s">
        <v>206</v>
      </c>
      <c r="C40" s="352" t="s">
        <v>506</v>
      </c>
      <c r="D40" s="352">
        <v>0.83399999999999996</v>
      </c>
      <c r="E40" s="352">
        <v>77</v>
      </c>
      <c r="F40" s="352">
        <v>2824</v>
      </c>
      <c r="G40" s="352">
        <v>-1.859</v>
      </c>
      <c r="H40" s="352">
        <v>6916</v>
      </c>
      <c r="I40" s="352">
        <v>8.9480000000000004</v>
      </c>
      <c r="L40" s="352">
        <v>56.468000000000004</v>
      </c>
      <c r="M40" s="352">
        <v>193.15600000000001</v>
      </c>
      <c r="O40" s="352">
        <v>7.2097182517297353E-2</v>
      </c>
      <c r="P40" s="352">
        <v>0.33634946333888371</v>
      </c>
      <c r="R40" s="352">
        <v>8.6447461051915298</v>
      </c>
      <c r="S40" s="352">
        <v>40.329671863175506</v>
      </c>
    </row>
    <row r="41" spans="1:21">
      <c r="A41" s="352" t="s">
        <v>565</v>
      </c>
      <c r="B41" s="352" t="s">
        <v>207</v>
      </c>
      <c r="C41" s="352" t="s">
        <v>506</v>
      </c>
      <c r="D41" s="352">
        <v>0.85</v>
      </c>
      <c r="E41" s="352">
        <v>79</v>
      </c>
      <c r="F41" s="352">
        <v>2885</v>
      </c>
      <c r="G41" s="352">
        <v>-1.8120000000000001</v>
      </c>
      <c r="H41" s="352">
        <v>6827</v>
      </c>
      <c r="I41" s="352">
        <v>8.9380000000000006</v>
      </c>
      <c r="L41" s="352">
        <v>58.39</v>
      </c>
      <c r="M41" s="352">
        <v>197.48699999999999</v>
      </c>
      <c r="O41" s="352">
        <v>7.4784456082509096E-2</v>
      </c>
      <c r="P41" s="352">
        <v>0.3438323108528184</v>
      </c>
      <c r="R41" s="352">
        <v>8.7981713038245992</v>
      </c>
      <c r="S41" s="352">
        <v>40.450860100331575</v>
      </c>
    </row>
    <row r="42" spans="1:21">
      <c r="A42" s="352" t="s">
        <v>566</v>
      </c>
      <c r="B42" s="352" t="s">
        <v>210</v>
      </c>
      <c r="C42" s="352" t="s">
        <v>512</v>
      </c>
      <c r="D42" s="352">
        <v>0.78100000000000003</v>
      </c>
      <c r="E42" s="352">
        <v>81</v>
      </c>
      <c r="F42" s="352">
        <v>2907</v>
      </c>
      <c r="G42" s="352">
        <v>29.001999999999999</v>
      </c>
      <c r="H42" s="352">
        <v>6920</v>
      </c>
      <c r="I42" s="352">
        <v>62.93</v>
      </c>
      <c r="L42" s="352">
        <v>58.143999999999998</v>
      </c>
      <c r="M42" s="352">
        <v>197.80199999999999</v>
      </c>
      <c r="O42" s="352">
        <v>7.4440507436805609E-2</v>
      </c>
      <c r="P42" s="352">
        <v>0.34437654935821888</v>
      </c>
      <c r="R42" s="352">
        <v>9.5314350111146737</v>
      </c>
      <c r="S42" s="352">
        <v>44.094308496570918</v>
      </c>
    </row>
    <row r="43" spans="1:21">
      <c r="A43" s="352" t="s">
        <v>567</v>
      </c>
      <c r="B43" s="352" t="s">
        <v>211</v>
      </c>
      <c r="C43" s="352" t="s">
        <v>512</v>
      </c>
      <c r="D43" s="352">
        <v>0.84499999999999997</v>
      </c>
      <c r="E43" s="352">
        <v>83</v>
      </c>
      <c r="F43" s="352">
        <v>3116</v>
      </c>
      <c r="G43" s="352">
        <v>28.974</v>
      </c>
      <c r="H43" s="352">
        <v>7360</v>
      </c>
      <c r="I43" s="352">
        <v>62.95</v>
      </c>
      <c r="L43" s="352">
        <v>62.936</v>
      </c>
      <c r="M43" s="352">
        <v>213.83699999999999</v>
      </c>
      <c r="O43" s="352">
        <v>8.1140515201891278E-2</v>
      </c>
      <c r="P43" s="352">
        <v>0.37208088089503322</v>
      </c>
      <c r="R43" s="352">
        <v>9.6024278345433469</v>
      </c>
      <c r="S43" s="352">
        <v>44.033240342607485</v>
      </c>
    </row>
    <row r="44" spans="1:21">
      <c r="A44" s="352" t="s">
        <v>568</v>
      </c>
      <c r="B44" s="352" t="s">
        <v>214</v>
      </c>
      <c r="C44" s="352" t="s">
        <v>25</v>
      </c>
      <c r="D44" s="352">
        <v>1.087</v>
      </c>
      <c r="E44" s="352">
        <v>85</v>
      </c>
      <c r="F44" s="352">
        <v>5635</v>
      </c>
      <c r="G44" s="352">
        <v>7.44</v>
      </c>
      <c r="H44" s="352">
        <v>10194</v>
      </c>
      <c r="I44" s="352">
        <v>9.9369999999999994</v>
      </c>
      <c r="J44" s="352">
        <v>3884</v>
      </c>
      <c r="K44" s="352">
        <v>11.743</v>
      </c>
      <c r="L44" s="352">
        <v>115.254</v>
      </c>
      <c r="M44" s="352">
        <v>314.21100000000001</v>
      </c>
      <c r="N44" s="352">
        <v>6.4630000000000001</v>
      </c>
      <c r="O44" s="352">
        <v>0.1542897235186175</v>
      </c>
      <c r="P44" s="352">
        <v>0.5455011848349276</v>
      </c>
      <c r="Q44" s="352">
        <v>7.6959432514829857E-3</v>
      </c>
      <c r="R44" s="352">
        <v>14.194086800240802</v>
      </c>
      <c r="S44" s="352">
        <v>50.184101640747713</v>
      </c>
      <c r="T44" s="352">
        <v>0.70799845919806681</v>
      </c>
      <c r="U44" s="352">
        <v>7.0985197047818502</v>
      </c>
    </row>
    <row r="45" spans="1:21">
      <c r="A45" s="352" t="s">
        <v>563</v>
      </c>
      <c r="B45" s="352" t="s">
        <v>215</v>
      </c>
      <c r="C45" s="352" t="s">
        <v>25</v>
      </c>
      <c r="D45" s="352">
        <v>1.1240000000000001</v>
      </c>
      <c r="E45" s="352">
        <v>87</v>
      </c>
      <c r="F45" s="352">
        <v>5808</v>
      </c>
      <c r="G45" s="352">
        <v>7.4409999999999998</v>
      </c>
      <c r="H45" s="352">
        <v>10597</v>
      </c>
      <c r="I45" s="352">
        <v>9.9469999999999992</v>
      </c>
      <c r="J45" s="352">
        <v>4240</v>
      </c>
      <c r="K45" s="352">
        <v>11.631</v>
      </c>
      <c r="L45" s="352">
        <v>119.133</v>
      </c>
      <c r="M45" s="352">
        <v>323.78800000000001</v>
      </c>
      <c r="N45" s="352">
        <v>6.8760000000000003</v>
      </c>
      <c r="O45" s="352">
        <v>0.15971320643196626</v>
      </c>
      <c r="P45" s="352">
        <v>0.56204776314038885</v>
      </c>
      <c r="Q45" s="352">
        <v>8.0620903237715452E-3</v>
      </c>
      <c r="R45" s="352">
        <v>14.209360002843974</v>
      </c>
      <c r="S45" s="352">
        <v>50.004249389714303</v>
      </c>
      <c r="T45" s="352">
        <v>0.71726782239960363</v>
      </c>
      <c r="U45" s="352">
        <v>7.071832519146465</v>
      </c>
    </row>
    <row r="46" spans="1:21">
      <c r="A46" s="352" t="s">
        <v>564</v>
      </c>
      <c r="B46" s="352" t="s">
        <v>220</v>
      </c>
      <c r="C46" s="352" t="s">
        <v>21</v>
      </c>
      <c r="D46" s="352">
        <v>8.4000000000000005E-2</v>
      </c>
      <c r="J46" s="352">
        <v>5222</v>
      </c>
      <c r="K46" s="352">
        <v>20.832000000000001</v>
      </c>
      <c r="N46" s="352">
        <v>9.34</v>
      </c>
      <c r="Q46" s="352">
        <v>1.0246560992340583E-2</v>
      </c>
      <c r="T46" s="352">
        <v>12.198286895643552</v>
      </c>
      <c r="U46" s="352">
        <v>16.694647436106106</v>
      </c>
    </row>
    <row r="47" spans="1:21">
      <c r="A47" s="352" t="s">
        <v>569</v>
      </c>
      <c r="B47" s="352" t="s">
        <v>221</v>
      </c>
      <c r="C47" s="352" t="s">
        <v>21</v>
      </c>
      <c r="D47" s="352">
        <v>7.5999999999999998E-2</v>
      </c>
      <c r="J47" s="352">
        <v>5799</v>
      </c>
      <c r="K47" s="352">
        <v>20.744</v>
      </c>
      <c r="N47" s="352">
        <v>9.0069999999999997</v>
      </c>
      <c r="Q47" s="352">
        <v>9.9513382924081607E-3</v>
      </c>
      <c r="T47" s="352">
        <v>13.093866174221263</v>
      </c>
      <c r="U47" s="352">
        <v>16.556646800600724</v>
      </c>
    </row>
    <row r="48" spans="1:21">
      <c r="A48" s="352" t="s">
        <v>570</v>
      </c>
      <c r="B48" s="352" t="s">
        <v>225</v>
      </c>
      <c r="C48" s="352" t="s">
        <v>23</v>
      </c>
      <c r="D48" s="352">
        <v>8.5999999999999993E-2</v>
      </c>
      <c r="J48" s="352">
        <v>6350</v>
      </c>
      <c r="K48" s="352">
        <v>10.917999999999999</v>
      </c>
      <c r="N48" s="352">
        <v>10.170999999999999</v>
      </c>
      <c r="Q48" s="352">
        <v>1.0983287910189963E-2</v>
      </c>
      <c r="T48" s="352">
        <v>12.771265011848795</v>
      </c>
      <c r="U48" s="352">
        <v>6.8980379392109441</v>
      </c>
    </row>
    <row r="49" spans="1:21">
      <c r="A49" s="352" t="s">
        <v>571</v>
      </c>
      <c r="B49" s="352" t="s">
        <v>226</v>
      </c>
      <c r="C49" s="352" t="s">
        <v>23</v>
      </c>
      <c r="D49" s="352">
        <v>8.1000000000000003E-2</v>
      </c>
      <c r="J49" s="352">
        <v>5804</v>
      </c>
      <c r="K49" s="352">
        <v>10.984999999999999</v>
      </c>
      <c r="N49" s="352">
        <v>9.4510000000000005</v>
      </c>
      <c r="Q49" s="352">
        <v>1.0344968558984723E-2</v>
      </c>
      <c r="T49" s="352">
        <v>12.771566122203362</v>
      </c>
      <c r="U49" s="352">
        <v>6.8639189062331942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DB52-1395-46AE-87B6-140946A5ACB8}">
  <dimension ref="A1:P19"/>
  <sheetViews>
    <sheetView workbookViewId="0">
      <selection activeCell="P2" activeCellId="1" sqref="D2:E6 P2:V6"/>
    </sheetView>
  </sheetViews>
  <sheetFormatPr baseColWidth="10" defaultColWidth="9.1640625" defaultRowHeight="15"/>
  <cols>
    <col min="1" max="1" width="10.6640625" style="352" bestFit="1" customWidth="1"/>
    <col min="2" max="16384" width="9.1640625" style="352"/>
  </cols>
  <sheetData>
    <row r="1" spans="1:16">
      <c r="C1" s="352" t="s">
        <v>3810</v>
      </c>
      <c r="D1" s="352" t="s">
        <v>3807</v>
      </c>
      <c r="E1" s="352" t="s">
        <v>3808</v>
      </c>
      <c r="F1" s="352" t="s">
        <v>3809</v>
      </c>
      <c r="G1" s="352" t="s">
        <v>576</v>
      </c>
      <c r="H1" s="352" t="s">
        <v>577</v>
      </c>
      <c r="I1" s="352" t="s">
        <v>578</v>
      </c>
      <c r="J1" s="352" t="s">
        <v>579</v>
      </c>
      <c r="K1" s="352" t="s">
        <v>580</v>
      </c>
      <c r="L1" s="352" t="s">
        <v>581</v>
      </c>
      <c r="M1" s="352" t="s">
        <v>3820</v>
      </c>
      <c r="N1" s="352" t="s">
        <v>3817</v>
      </c>
      <c r="O1" s="352" t="s">
        <v>3818</v>
      </c>
      <c r="P1" s="352" t="s">
        <v>3819</v>
      </c>
    </row>
    <row r="2" spans="1:16">
      <c r="A2" s="351">
        <v>45589</v>
      </c>
      <c r="B2" s="352" t="s">
        <v>505</v>
      </c>
      <c r="C2" s="352">
        <v>1</v>
      </c>
      <c r="D2" s="352" t="s">
        <v>154</v>
      </c>
      <c r="E2" s="352" t="s">
        <v>506</v>
      </c>
      <c r="F2" s="352">
        <v>0.79800000000000004</v>
      </c>
      <c r="G2" s="352">
        <v>2677</v>
      </c>
      <c r="H2" s="352">
        <v>-1.3160000000000001</v>
      </c>
      <c r="I2" s="352">
        <v>5509</v>
      </c>
      <c r="J2" s="352">
        <v>8.0259999999999998</v>
      </c>
      <c r="N2" s="352">
        <v>9.5510000000000002</v>
      </c>
      <c r="O2" s="352">
        <v>40.137999999999998</v>
      </c>
    </row>
    <row r="3" spans="1:16">
      <c r="A3" s="351">
        <v>45589</v>
      </c>
      <c r="B3" s="352" t="s">
        <v>507</v>
      </c>
      <c r="C3" s="352">
        <v>3</v>
      </c>
      <c r="D3" s="352" t="s">
        <v>155</v>
      </c>
      <c r="E3" s="352" t="s">
        <v>506</v>
      </c>
      <c r="F3" s="352">
        <v>0.29499999999999998</v>
      </c>
      <c r="G3" s="352">
        <v>964</v>
      </c>
      <c r="H3" s="352">
        <v>-1.583</v>
      </c>
      <c r="I3" s="352">
        <v>2229</v>
      </c>
      <c r="J3" s="352">
        <v>8.5530000000000008</v>
      </c>
      <c r="N3" s="352">
        <v>9.7230000000000008</v>
      </c>
      <c r="O3" s="352">
        <v>41.606999999999999</v>
      </c>
    </row>
    <row r="4" spans="1:16">
      <c r="A4" s="351">
        <v>45589</v>
      </c>
      <c r="B4" s="352" t="s">
        <v>508</v>
      </c>
      <c r="C4" s="352">
        <v>5</v>
      </c>
      <c r="D4" s="352" t="s">
        <v>156</v>
      </c>
      <c r="E4" s="352" t="s">
        <v>506</v>
      </c>
      <c r="F4" s="352">
        <v>0.48399999999999999</v>
      </c>
      <c r="G4" s="352">
        <v>1589</v>
      </c>
      <c r="H4" s="352">
        <v>-1.383</v>
      </c>
      <c r="I4" s="352">
        <v>3654</v>
      </c>
      <c r="J4" s="352">
        <v>8.5020000000000007</v>
      </c>
      <c r="N4" s="352">
        <v>9.6180000000000003</v>
      </c>
      <c r="O4" s="352">
        <v>40.987000000000002</v>
      </c>
    </row>
    <row r="5" spans="1:16">
      <c r="A5" s="351">
        <v>45589</v>
      </c>
      <c r="B5" s="352" t="s">
        <v>509</v>
      </c>
      <c r="C5" s="352">
        <v>7</v>
      </c>
      <c r="D5" s="352" t="s">
        <v>157</v>
      </c>
      <c r="E5" s="352" t="s">
        <v>506</v>
      </c>
      <c r="F5" s="352">
        <v>1.036</v>
      </c>
      <c r="G5" s="352">
        <v>3412</v>
      </c>
      <c r="H5" s="352">
        <v>-1.425</v>
      </c>
      <c r="I5" s="352">
        <v>7436</v>
      </c>
      <c r="J5" s="352">
        <v>8.2919999999999998</v>
      </c>
      <c r="N5" s="352">
        <v>9.423</v>
      </c>
      <c r="O5" s="352">
        <v>40.631</v>
      </c>
    </row>
    <row r="6" spans="1:16">
      <c r="A6" s="351">
        <v>45589</v>
      </c>
      <c r="B6" s="352" t="s">
        <v>510</v>
      </c>
      <c r="C6" s="352">
        <v>9</v>
      </c>
      <c r="D6" s="352" t="s">
        <v>158</v>
      </c>
      <c r="E6" s="352" t="s">
        <v>506</v>
      </c>
      <c r="F6" s="352">
        <v>1.4970000000000001</v>
      </c>
      <c r="G6" s="352">
        <v>4888</v>
      </c>
      <c r="H6" s="352">
        <v>-1.288</v>
      </c>
      <c r="I6" s="352">
        <v>9995</v>
      </c>
      <c r="J6" s="352">
        <v>8.1150000000000002</v>
      </c>
      <c r="N6" s="352">
        <v>9.5559999999999992</v>
      </c>
      <c r="O6" s="352">
        <v>40.877000000000002</v>
      </c>
    </row>
    <row r="7" spans="1:16">
      <c r="A7" s="351">
        <v>45589</v>
      </c>
      <c r="B7" s="352" t="s">
        <v>499</v>
      </c>
      <c r="C7" s="352">
        <v>11</v>
      </c>
      <c r="D7" s="352" t="s">
        <v>161</v>
      </c>
      <c r="E7" s="352" t="s">
        <v>25</v>
      </c>
      <c r="F7" s="352">
        <v>1.056</v>
      </c>
      <c r="G7" s="352">
        <v>5063</v>
      </c>
      <c r="H7" s="352">
        <v>7.7140000000000004</v>
      </c>
      <c r="I7" s="352">
        <v>8701</v>
      </c>
      <c r="J7" s="352">
        <v>9.3580000000000005</v>
      </c>
      <c r="K7" s="352">
        <v>3906</v>
      </c>
      <c r="L7" s="352">
        <v>10.583</v>
      </c>
      <c r="M7" s="352">
        <v>5.95</v>
      </c>
      <c r="N7" s="352">
        <v>13.898</v>
      </c>
      <c r="O7" s="352">
        <v>48.119</v>
      </c>
      <c r="P7" s="352">
        <v>0.66600000000000004</v>
      </c>
    </row>
    <row r="8" spans="1:16">
      <c r="A8" s="351">
        <v>45589</v>
      </c>
      <c r="B8" s="352" t="s">
        <v>500</v>
      </c>
      <c r="C8" s="352">
        <v>13</v>
      </c>
      <c r="D8" s="352" t="s">
        <v>162</v>
      </c>
      <c r="E8" s="352" t="s">
        <v>25</v>
      </c>
      <c r="F8" s="352">
        <v>1.0409999999999999</v>
      </c>
      <c r="G8" s="352">
        <v>5013</v>
      </c>
      <c r="H8" s="352">
        <v>7.7169999999999996</v>
      </c>
      <c r="I8" s="352">
        <v>8500</v>
      </c>
      <c r="J8" s="352">
        <v>9.4019999999999992</v>
      </c>
      <c r="K8" s="352">
        <v>3708</v>
      </c>
      <c r="L8" s="352">
        <v>10.879</v>
      </c>
      <c r="M8" s="352">
        <v>6.1909999999999998</v>
      </c>
      <c r="N8" s="352">
        <v>13.753</v>
      </c>
      <c r="O8" s="352">
        <v>47.719000000000001</v>
      </c>
      <c r="P8" s="352">
        <v>0.65700000000000003</v>
      </c>
    </row>
    <row r="9" spans="1:16">
      <c r="A9" s="351">
        <v>45589</v>
      </c>
      <c r="B9" s="352" t="s">
        <v>511</v>
      </c>
      <c r="C9" s="352">
        <v>15</v>
      </c>
      <c r="D9" s="352" t="s">
        <v>159</v>
      </c>
      <c r="E9" s="352" t="s">
        <v>512</v>
      </c>
      <c r="F9" s="352">
        <v>0.755</v>
      </c>
      <c r="G9" s="352">
        <v>2686</v>
      </c>
      <c r="H9" s="352">
        <v>29.402999999999999</v>
      </c>
      <c r="I9" s="352">
        <v>5971</v>
      </c>
      <c r="J9" s="352">
        <v>62.295000000000002</v>
      </c>
      <c r="N9" s="352">
        <v>10.297000000000001</v>
      </c>
      <c r="O9" s="352">
        <v>44.383000000000003</v>
      </c>
    </row>
    <row r="10" spans="1:16">
      <c r="A10" s="351">
        <v>45589</v>
      </c>
      <c r="B10" s="352" t="s">
        <v>513</v>
      </c>
      <c r="C10" s="352">
        <v>17</v>
      </c>
      <c r="D10" s="352" t="s">
        <v>160</v>
      </c>
      <c r="E10" s="352" t="s">
        <v>512</v>
      </c>
      <c r="F10" s="352">
        <v>0.81100000000000005</v>
      </c>
      <c r="G10" s="352">
        <v>2900</v>
      </c>
      <c r="H10" s="352">
        <v>29.390999999999998</v>
      </c>
      <c r="I10" s="352">
        <v>6434</v>
      </c>
      <c r="J10" s="352">
        <v>62.220999999999997</v>
      </c>
      <c r="N10" s="352">
        <v>10.25</v>
      </c>
      <c r="O10" s="352">
        <v>44.371000000000002</v>
      </c>
    </row>
    <row r="11" spans="1:16">
      <c r="A11" s="351">
        <v>45589</v>
      </c>
      <c r="B11" s="352" t="s">
        <v>514</v>
      </c>
      <c r="D11" s="352" t="s">
        <v>163</v>
      </c>
      <c r="E11" s="352" t="s">
        <v>21</v>
      </c>
      <c r="F11" s="352">
        <v>8.3000000000000004E-2</v>
      </c>
      <c r="K11" s="352">
        <v>5876</v>
      </c>
      <c r="L11" s="352">
        <v>19.913</v>
      </c>
      <c r="M11" s="352">
        <v>15.936</v>
      </c>
      <c r="P11" s="352">
        <v>12.042999999999999</v>
      </c>
    </row>
    <row r="12" spans="1:16">
      <c r="A12" s="351">
        <v>45589</v>
      </c>
      <c r="B12" s="352" t="s">
        <v>515</v>
      </c>
      <c r="D12" s="352" t="s">
        <v>164</v>
      </c>
      <c r="E12" s="352" t="s">
        <v>21</v>
      </c>
      <c r="F12" s="352">
        <v>8.7999999999999995E-2</v>
      </c>
      <c r="K12" s="352">
        <v>6532</v>
      </c>
      <c r="L12" s="352">
        <v>19.983000000000001</v>
      </c>
      <c r="M12" s="352">
        <v>16.18</v>
      </c>
      <c r="P12" s="352">
        <v>12.500999999999999</v>
      </c>
    </row>
    <row r="13" spans="1:16">
      <c r="A13" s="351">
        <v>45589</v>
      </c>
      <c r="B13" s="352" t="s">
        <v>516</v>
      </c>
      <c r="D13" s="352" t="s">
        <v>165</v>
      </c>
      <c r="E13" s="352" t="s">
        <v>23</v>
      </c>
      <c r="F13" s="352">
        <v>3.7999999999999999E-2</v>
      </c>
      <c r="K13" s="352">
        <v>2620</v>
      </c>
      <c r="L13" s="352">
        <v>11.273999999999999</v>
      </c>
      <c r="M13" s="352">
        <v>5.944</v>
      </c>
      <c r="P13" s="352">
        <v>13.021000000000001</v>
      </c>
    </row>
    <row r="14" spans="1:16">
      <c r="A14" s="351">
        <v>45589</v>
      </c>
      <c r="B14" s="352" t="s">
        <v>517</v>
      </c>
      <c r="D14" s="352" t="s">
        <v>166</v>
      </c>
      <c r="E14" s="352" t="s">
        <v>23</v>
      </c>
      <c r="F14" s="352">
        <v>8.4000000000000005E-2</v>
      </c>
      <c r="K14" s="352">
        <v>6415</v>
      </c>
      <c r="L14" s="352">
        <v>9.4619999999999997</v>
      </c>
      <c r="M14" s="352">
        <v>5.6289999999999996</v>
      </c>
      <c r="P14" s="352">
        <v>12.881</v>
      </c>
    </row>
    <row r="15" spans="1:16">
      <c r="A15" s="351">
        <v>45589</v>
      </c>
      <c r="B15" s="352" t="s">
        <v>518</v>
      </c>
      <c r="D15" s="352" t="s">
        <v>167</v>
      </c>
      <c r="E15" s="352" t="s">
        <v>23</v>
      </c>
      <c r="F15" s="352">
        <v>0.156</v>
      </c>
      <c r="K15" s="352">
        <v>11763</v>
      </c>
      <c r="L15" s="352">
        <v>8.7010000000000005</v>
      </c>
      <c r="M15" s="352">
        <v>5.9770000000000003</v>
      </c>
      <c r="P15" s="352">
        <v>12.952</v>
      </c>
    </row>
    <row r="16" spans="1:16">
      <c r="A16" s="351">
        <v>45589</v>
      </c>
      <c r="B16" s="352" t="s">
        <v>495</v>
      </c>
      <c r="C16" s="352">
        <v>29</v>
      </c>
      <c r="D16" s="352" t="s">
        <v>271</v>
      </c>
      <c r="E16" s="352" t="s">
        <v>272</v>
      </c>
      <c r="F16" s="352">
        <v>0.8</v>
      </c>
      <c r="G16" s="352">
        <v>1716</v>
      </c>
      <c r="H16" s="352">
        <v>7.2370000000000001</v>
      </c>
      <c r="I16" s="352">
        <v>4151</v>
      </c>
      <c r="J16" s="352">
        <v>3.6120000000000001</v>
      </c>
      <c r="K16" s="352">
        <v>2625</v>
      </c>
      <c r="L16" s="352">
        <v>12.867000000000001</v>
      </c>
      <c r="M16" s="352">
        <v>7.5469999999999997</v>
      </c>
      <c r="N16" s="352">
        <v>6.1980000000000004</v>
      </c>
      <c r="O16" s="352">
        <v>28.073</v>
      </c>
      <c r="P16" s="352">
        <v>0.622</v>
      </c>
    </row>
    <row r="17" spans="1:16">
      <c r="A17" s="351">
        <v>45589</v>
      </c>
      <c r="B17" s="352" t="s">
        <v>496</v>
      </c>
      <c r="C17" s="352">
        <v>31</v>
      </c>
      <c r="D17" s="352" t="s">
        <v>273</v>
      </c>
      <c r="E17" s="352" t="s">
        <v>274</v>
      </c>
      <c r="F17" s="352">
        <v>0.85599999999999998</v>
      </c>
      <c r="G17" s="352">
        <v>811</v>
      </c>
      <c r="H17" s="352">
        <v>11.125</v>
      </c>
      <c r="I17" s="352">
        <v>2106</v>
      </c>
      <c r="J17" s="352">
        <v>9.5869999999999997</v>
      </c>
      <c r="K17" s="352">
        <v>1049</v>
      </c>
      <c r="L17" s="352">
        <v>3.9780000000000002</v>
      </c>
      <c r="M17" s="352">
        <v>-2.8330000000000002</v>
      </c>
      <c r="N17" s="352">
        <v>2.758</v>
      </c>
      <c r="O17" s="352">
        <v>13.36</v>
      </c>
      <c r="P17" s="352">
        <v>0.30199999999999999</v>
      </c>
    </row>
    <row r="18" spans="1:16">
      <c r="A18" s="351">
        <v>45589</v>
      </c>
      <c r="B18" s="352" t="s">
        <v>497</v>
      </c>
      <c r="C18" s="352">
        <v>33</v>
      </c>
      <c r="D18" s="352" t="s">
        <v>275</v>
      </c>
      <c r="E18" s="352" t="s">
        <v>276</v>
      </c>
      <c r="F18" s="352">
        <v>0.76600000000000001</v>
      </c>
      <c r="G18" s="352">
        <v>1306</v>
      </c>
      <c r="H18" s="352">
        <v>9.5139999999999993</v>
      </c>
      <c r="I18" s="352">
        <v>3697</v>
      </c>
      <c r="J18" s="352">
        <v>5.1150000000000002</v>
      </c>
      <c r="K18" s="352">
        <v>2763</v>
      </c>
      <c r="L18" s="352">
        <v>3.1970000000000001</v>
      </c>
      <c r="M18" s="352">
        <v>-2.0129999999999999</v>
      </c>
      <c r="N18" s="352">
        <v>4.944</v>
      </c>
      <c r="O18" s="352">
        <v>26.138999999999999</v>
      </c>
      <c r="P18" s="352">
        <v>0.68500000000000005</v>
      </c>
    </row>
    <row r="19" spans="1:16">
      <c r="A19" s="351">
        <v>45589</v>
      </c>
      <c r="B19" s="352" t="s">
        <v>498</v>
      </c>
      <c r="C19" s="352">
        <v>35</v>
      </c>
      <c r="D19" s="352" t="s">
        <v>277</v>
      </c>
      <c r="E19" s="352" t="s">
        <v>278</v>
      </c>
      <c r="F19" s="352">
        <v>0.44600000000000001</v>
      </c>
      <c r="G19" s="352">
        <v>1979</v>
      </c>
      <c r="H19" s="352">
        <v>15.786</v>
      </c>
      <c r="I19" s="352">
        <v>3722</v>
      </c>
      <c r="J19" s="352">
        <v>8.5329999999999995</v>
      </c>
      <c r="K19" s="352">
        <v>2083</v>
      </c>
      <c r="L19" s="352">
        <v>0.98599999999999999</v>
      </c>
      <c r="M19" s="352">
        <v>-4.6660000000000004</v>
      </c>
      <c r="N19" s="352">
        <v>12.756</v>
      </c>
      <c r="O19" s="352">
        <v>44.854999999999997</v>
      </c>
      <c r="P19" s="352">
        <v>0.95099999999999996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D4F8-E0B3-4985-B7A1-BAA8582B25E4}">
  <dimension ref="A1:N74"/>
  <sheetViews>
    <sheetView zoomScaleNormal="100" workbookViewId="0">
      <pane ySplit="1" topLeftCell="A41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8.83203125" defaultRowHeight="13"/>
  <cols>
    <col min="1" max="2" width="9.1640625" style="350"/>
    <col min="3" max="3" width="33.1640625" style="350" bestFit="1" customWidth="1"/>
    <col min="4" max="4" width="22.5" style="350" bestFit="1" customWidth="1"/>
    <col min="5" max="224" width="9.1640625" style="350"/>
    <col min="225" max="225" width="33.1640625" style="350" bestFit="1" customWidth="1"/>
    <col min="226" max="226" width="22.5" style="350" bestFit="1" customWidth="1"/>
    <col min="227" max="480" width="9.1640625" style="350"/>
    <col min="481" max="481" width="33.1640625" style="350" bestFit="1" customWidth="1"/>
    <col min="482" max="482" width="22.5" style="350" bestFit="1" customWidth="1"/>
    <col min="483" max="736" width="9.1640625" style="350"/>
    <col min="737" max="737" width="33.1640625" style="350" bestFit="1" customWidth="1"/>
    <col min="738" max="738" width="22.5" style="350" bestFit="1" customWidth="1"/>
    <col min="739" max="992" width="9.1640625" style="350"/>
    <col min="993" max="993" width="33.1640625" style="350" bestFit="1" customWidth="1"/>
    <col min="994" max="994" width="22.5" style="350" bestFit="1" customWidth="1"/>
    <col min="995" max="1248" width="9.1640625" style="350"/>
    <col min="1249" max="1249" width="33.1640625" style="350" bestFit="1" customWidth="1"/>
    <col min="1250" max="1250" width="22.5" style="350" bestFit="1" customWidth="1"/>
    <col min="1251" max="1504" width="9.1640625" style="350"/>
    <col min="1505" max="1505" width="33.1640625" style="350" bestFit="1" customWidth="1"/>
    <col min="1506" max="1506" width="22.5" style="350" bestFit="1" customWidth="1"/>
    <col min="1507" max="1760" width="9.1640625" style="350"/>
    <col min="1761" max="1761" width="33.1640625" style="350" bestFit="1" customWidth="1"/>
    <col min="1762" max="1762" width="22.5" style="350" bestFit="1" customWidth="1"/>
    <col min="1763" max="2016" width="9.1640625" style="350"/>
    <col min="2017" max="2017" width="33.1640625" style="350" bestFit="1" customWidth="1"/>
    <col min="2018" max="2018" width="22.5" style="350" bestFit="1" customWidth="1"/>
    <col min="2019" max="2272" width="9.1640625" style="350"/>
    <col min="2273" max="2273" width="33.1640625" style="350" bestFit="1" customWidth="1"/>
    <col min="2274" max="2274" width="22.5" style="350" bestFit="1" customWidth="1"/>
    <col min="2275" max="2528" width="9.1640625" style="350"/>
    <col min="2529" max="2529" width="33.1640625" style="350" bestFit="1" customWidth="1"/>
    <col min="2530" max="2530" width="22.5" style="350" bestFit="1" customWidth="1"/>
    <col min="2531" max="2784" width="9.1640625" style="350"/>
    <col min="2785" max="2785" width="33.1640625" style="350" bestFit="1" customWidth="1"/>
    <col min="2786" max="2786" width="22.5" style="350" bestFit="1" customWidth="1"/>
    <col min="2787" max="3040" width="9.1640625" style="350"/>
    <col min="3041" max="3041" width="33.1640625" style="350" bestFit="1" customWidth="1"/>
    <col min="3042" max="3042" width="22.5" style="350" bestFit="1" customWidth="1"/>
    <col min="3043" max="3296" width="9.1640625" style="350"/>
    <col min="3297" max="3297" width="33.1640625" style="350" bestFit="1" customWidth="1"/>
    <col min="3298" max="3298" width="22.5" style="350" bestFit="1" customWidth="1"/>
    <col min="3299" max="3552" width="9.1640625" style="350"/>
    <col min="3553" max="3553" width="33.1640625" style="350" bestFit="1" customWidth="1"/>
    <col min="3554" max="3554" width="22.5" style="350" bestFit="1" customWidth="1"/>
    <col min="3555" max="3808" width="9.1640625" style="350"/>
    <col min="3809" max="3809" width="33.1640625" style="350" bestFit="1" customWidth="1"/>
    <col min="3810" max="3810" width="22.5" style="350" bestFit="1" customWidth="1"/>
    <col min="3811" max="4064" width="9.1640625" style="350"/>
    <col min="4065" max="4065" width="33.1640625" style="350" bestFit="1" customWidth="1"/>
    <col min="4066" max="4066" width="22.5" style="350" bestFit="1" customWidth="1"/>
    <col min="4067" max="4320" width="9.1640625" style="350"/>
    <col min="4321" max="4321" width="33.1640625" style="350" bestFit="1" customWidth="1"/>
    <col min="4322" max="4322" width="22.5" style="350" bestFit="1" customWidth="1"/>
    <col min="4323" max="4576" width="9.1640625" style="350"/>
    <col min="4577" max="4577" width="33.1640625" style="350" bestFit="1" customWidth="1"/>
    <col min="4578" max="4578" width="22.5" style="350" bestFit="1" customWidth="1"/>
    <col min="4579" max="4832" width="9.1640625" style="350"/>
    <col min="4833" max="4833" width="33.1640625" style="350" bestFit="1" customWidth="1"/>
    <col min="4834" max="4834" width="22.5" style="350" bestFit="1" customWidth="1"/>
    <col min="4835" max="5088" width="9.1640625" style="350"/>
    <col min="5089" max="5089" width="33.1640625" style="350" bestFit="1" customWidth="1"/>
    <col min="5090" max="5090" width="22.5" style="350" bestFit="1" customWidth="1"/>
    <col min="5091" max="5344" width="9.1640625" style="350"/>
    <col min="5345" max="5345" width="33.1640625" style="350" bestFit="1" customWidth="1"/>
    <col min="5346" max="5346" width="22.5" style="350" bestFit="1" customWidth="1"/>
    <col min="5347" max="5600" width="9.1640625" style="350"/>
    <col min="5601" max="5601" width="33.1640625" style="350" bestFit="1" customWidth="1"/>
    <col min="5602" max="5602" width="22.5" style="350" bestFit="1" customWidth="1"/>
    <col min="5603" max="5856" width="9.1640625" style="350"/>
    <col min="5857" max="5857" width="33.1640625" style="350" bestFit="1" customWidth="1"/>
    <col min="5858" max="5858" width="22.5" style="350" bestFit="1" customWidth="1"/>
    <col min="5859" max="6112" width="9.1640625" style="350"/>
    <col min="6113" max="6113" width="33.1640625" style="350" bestFit="1" customWidth="1"/>
    <col min="6114" max="6114" width="22.5" style="350" bestFit="1" customWidth="1"/>
    <col min="6115" max="6368" width="9.1640625" style="350"/>
    <col min="6369" max="6369" width="33.1640625" style="350" bestFit="1" customWidth="1"/>
    <col min="6370" max="6370" width="22.5" style="350" bestFit="1" customWidth="1"/>
    <col min="6371" max="6624" width="9.1640625" style="350"/>
    <col min="6625" max="6625" width="33.1640625" style="350" bestFit="1" customWidth="1"/>
    <col min="6626" max="6626" width="22.5" style="350" bestFit="1" customWidth="1"/>
    <col min="6627" max="6880" width="9.1640625" style="350"/>
    <col min="6881" max="6881" width="33.1640625" style="350" bestFit="1" customWidth="1"/>
    <col min="6882" max="6882" width="22.5" style="350" bestFit="1" customWidth="1"/>
    <col min="6883" max="7136" width="9.1640625" style="350"/>
    <col min="7137" max="7137" width="33.1640625" style="350" bestFit="1" customWidth="1"/>
    <col min="7138" max="7138" width="22.5" style="350" bestFit="1" customWidth="1"/>
    <col min="7139" max="7392" width="9.1640625" style="350"/>
    <col min="7393" max="7393" width="33.1640625" style="350" bestFit="1" customWidth="1"/>
    <col min="7394" max="7394" width="22.5" style="350" bestFit="1" customWidth="1"/>
    <col min="7395" max="7648" width="9.1640625" style="350"/>
    <col min="7649" max="7649" width="33.1640625" style="350" bestFit="1" customWidth="1"/>
    <col min="7650" max="7650" width="22.5" style="350" bestFit="1" customWidth="1"/>
    <col min="7651" max="7904" width="9.1640625" style="350"/>
    <col min="7905" max="7905" width="33.1640625" style="350" bestFit="1" customWidth="1"/>
    <col min="7906" max="7906" width="22.5" style="350" bestFit="1" customWidth="1"/>
    <col min="7907" max="8160" width="9.1640625" style="350"/>
    <col min="8161" max="8161" width="33.1640625" style="350" bestFit="1" customWidth="1"/>
    <col min="8162" max="8162" width="22.5" style="350" bestFit="1" customWidth="1"/>
    <col min="8163" max="8416" width="9.1640625" style="350"/>
    <col min="8417" max="8417" width="33.1640625" style="350" bestFit="1" customWidth="1"/>
    <col min="8418" max="8418" width="22.5" style="350" bestFit="1" customWidth="1"/>
    <col min="8419" max="8672" width="9.1640625" style="350"/>
    <col min="8673" max="8673" width="33.1640625" style="350" bestFit="1" customWidth="1"/>
    <col min="8674" max="8674" width="22.5" style="350" bestFit="1" customWidth="1"/>
    <col min="8675" max="8928" width="9.1640625" style="350"/>
    <col min="8929" max="8929" width="33.1640625" style="350" bestFit="1" customWidth="1"/>
    <col min="8930" max="8930" width="22.5" style="350" bestFit="1" customWidth="1"/>
    <col min="8931" max="9184" width="9.1640625" style="350"/>
    <col min="9185" max="9185" width="33.1640625" style="350" bestFit="1" customWidth="1"/>
    <col min="9186" max="9186" width="22.5" style="350" bestFit="1" customWidth="1"/>
    <col min="9187" max="9440" width="9.1640625" style="350"/>
    <col min="9441" max="9441" width="33.1640625" style="350" bestFit="1" customWidth="1"/>
    <col min="9442" max="9442" width="22.5" style="350" bestFit="1" customWidth="1"/>
    <col min="9443" max="9696" width="9.1640625" style="350"/>
    <col min="9697" max="9697" width="33.1640625" style="350" bestFit="1" customWidth="1"/>
    <col min="9698" max="9698" width="22.5" style="350" bestFit="1" customWidth="1"/>
    <col min="9699" max="9952" width="9.1640625" style="350"/>
    <col min="9953" max="9953" width="33.1640625" style="350" bestFit="1" customWidth="1"/>
    <col min="9954" max="9954" width="22.5" style="350" bestFit="1" customWidth="1"/>
    <col min="9955" max="10208" width="9.1640625" style="350"/>
    <col min="10209" max="10209" width="33.1640625" style="350" bestFit="1" customWidth="1"/>
    <col min="10210" max="10210" width="22.5" style="350" bestFit="1" customWidth="1"/>
    <col min="10211" max="10464" width="9.1640625" style="350"/>
    <col min="10465" max="10465" width="33.1640625" style="350" bestFit="1" customWidth="1"/>
    <col min="10466" max="10466" width="22.5" style="350" bestFit="1" customWidth="1"/>
    <col min="10467" max="10720" width="9.1640625" style="350"/>
    <col min="10721" max="10721" width="33.1640625" style="350" bestFit="1" customWidth="1"/>
    <col min="10722" max="10722" width="22.5" style="350" bestFit="1" customWidth="1"/>
    <col min="10723" max="10976" width="9.1640625" style="350"/>
    <col min="10977" max="10977" width="33.1640625" style="350" bestFit="1" customWidth="1"/>
    <col min="10978" max="10978" width="22.5" style="350" bestFit="1" customWidth="1"/>
    <col min="10979" max="11232" width="9.1640625" style="350"/>
    <col min="11233" max="11233" width="33.1640625" style="350" bestFit="1" customWidth="1"/>
    <col min="11234" max="11234" width="22.5" style="350" bestFit="1" customWidth="1"/>
    <col min="11235" max="11488" width="9.1640625" style="350"/>
    <col min="11489" max="11489" width="33.1640625" style="350" bestFit="1" customWidth="1"/>
    <col min="11490" max="11490" width="22.5" style="350" bestFit="1" customWidth="1"/>
    <col min="11491" max="11744" width="9.1640625" style="350"/>
    <col min="11745" max="11745" width="33.1640625" style="350" bestFit="1" customWidth="1"/>
    <col min="11746" max="11746" width="22.5" style="350" bestFit="1" customWidth="1"/>
    <col min="11747" max="12000" width="9.1640625" style="350"/>
    <col min="12001" max="12001" width="33.1640625" style="350" bestFit="1" customWidth="1"/>
    <col min="12002" max="12002" width="22.5" style="350" bestFit="1" customWidth="1"/>
    <col min="12003" max="12256" width="9.1640625" style="350"/>
    <col min="12257" max="12257" width="33.1640625" style="350" bestFit="1" customWidth="1"/>
    <col min="12258" max="12258" width="22.5" style="350" bestFit="1" customWidth="1"/>
    <col min="12259" max="12512" width="9.1640625" style="350"/>
    <col min="12513" max="12513" width="33.1640625" style="350" bestFit="1" customWidth="1"/>
    <col min="12514" max="12514" width="22.5" style="350" bestFit="1" customWidth="1"/>
    <col min="12515" max="12768" width="9.1640625" style="350"/>
    <col min="12769" max="12769" width="33.1640625" style="350" bestFit="1" customWidth="1"/>
    <col min="12770" max="12770" width="22.5" style="350" bestFit="1" customWidth="1"/>
    <col min="12771" max="13024" width="9.1640625" style="350"/>
    <col min="13025" max="13025" width="33.1640625" style="350" bestFit="1" customWidth="1"/>
    <col min="13026" max="13026" width="22.5" style="350" bestFit="1" customWidth="1"/>
    <col min="13027" max="13280" width="9.1640625" style="350"/>
    <col min="13281" max="13281" width="33.1640625" style="350" bestFit="1" customWidth="1"/>
    <col min="13282" max="13282" width="22.5" style="350" bestFit="1" customWidth="1"/>
    <col min="13283" max="13536" width="9.1640625" style="350"/>
    <col min="13537" max="13537" width="33.1640625" style="350" bestFit="1" customWidth="1"/>
    <col min="13538" max="13538" width="22.5" style="350" bestFit="1" customWidth="1"/>
    <col min="13539" max="13792" width="9.1640625" style="350"/>
    <col min="13793" max="13793" width="33.1640625" style="350" bestFit="1" customWidth="1"/>
    <col min="13794" max="13794" width="22.5" style="350" bestFit="1" customWidth="1"/>
    <col min="13795" max="14048" width="9.1640625" style="350"/>
    <col min="14049" max="14049" width="33.1640625" style="350" bestFit="1" customWidth="1"/>
    <col min="14050" max="14050" width="22.5" style="350" bestFit="1" customWidth="1"/>
    <col min="14051" max="14304" width="9.1640625" style="350"/>
    <col min="14305" max="14305" width="33.1640625" style="350" bestFit="1" customWidth="1"/>
    <col min="14306" max="14306" width="22.5" style="350" bestFit="1" customWidth="1"/>
    <col min="14307" max="14560" width="9.1640625" style="350"/>
    <col min="14561" max="14561" width="33.1640625" style="350" bestFit="1" customWidth="1"/>
    <col min="14562" max="14562" width="22.5" style="350" bestFit="1" customWidth="1"/>
    <col min="14563" max="14816" width="9.1640625" style="350"/>
    <col min="14817" max="14817" width="33.1640625" style="350" bestFit="1" customWidth="1"/>
    <col min="14818" max="14818" width="22.5" style="350" bestFit="1" customWidth="1"/>
    <col min="14819" max="15072" width="9.1640625" style="350"/>
    <col min="15073" max="15073" width="33.1640625" style="350" bestFit="1" customWidth="1"/>
    <col min="15074" max="15074" width="22.5" style="350" bestFit="1" customWidth="1"/>
    <col min="15075" max="15328" width="9.1640625" style="350"/>
    <col min="15329" max="15329" width="33.1640625" style="350" bestFit="1" customWidth="1"/>
    <col min="15330" max="15330" width="22.5" style="350" bestFit="1" customWidth="1"/>
    <col min="15331" max="15584" width="9.1640625" style="350"/>
    <col min="15585" max="15585" width="33.1640625" style="350" bestFit="1" customWidth="1"/>
    <col min="15586" max="15586" width="22.5" style="350" bestFit="1" customWidth="1"/>
    <col min="15587" max="15840" width="9.1640625" style="350"/>
    <col min="15841" max="15841" width="33.1640625" style="350" bestFit="1" customWidth="1"/>
    <col min="15842" max="15842" width="22.5" style="350" bestFit="1" customWidth="1"/>
    <col min="15843" max="16096" width="9.1640625" style="350"/>
    <col min="16097" max="16097" width="33.1640625" style="350" bestFit="1" customWidth="1"/>
    <col min="16098" max="16098" width="22.5" style="350" bestFit="1" customWidth="1"/>
    <col min="16099" max="16384" width="9.1640625" style="350"/>
  </cols>
  <sheetData>
    <row r="1" spans="1:14">
      <c r="A1" s="349" t="s">
        <v>475</v>
      </c>
      <c r="B1" s="349" t="s">
        <v>476</v>
      </c>
      <c r="C1" s="349" t="s">
        <v>74</v>
      </c>
      <c r="D1" s="349" t="s">
        <v>478</v>
      </c>
      <c r="E1" s="349" t="s">
        <v>479</v>
      </c>
      <c r="F1" s="349" t="s">
        <v>480</v>
      </c>
      <c r="G1" s="349" t="s">
        <v>481</v>
      </c>
      <c r="H1" s="349" t="s">
        <v>483</v>
      </c>
      <c r="I1" s="349" t="s">
        <v>484</v>
      </c>
      <c r="J1" s="349" t="s">
        <v>486</v>
      </c>
      <c r="K1" s="349" t="s">
        <v>487</v>
      </c>
      <c r="L1" s="350" t="s">
        <v>489</v>
      </c>
      <c r="M1" s="350" t="s">
        <v>490</v>
      </c>
      <c r="N1" s="350" t="s">
        <v>491</v>
      </c>
    </row>
    <row r="2" spans="1:14">
      <c r="A2" s="349" t="s">
        <v>182</v>
      </c>
      <c r="B2" s="349">
        <v>1</v>
      </c>
      <c r="C2" s="349" t="s">
        <v>1065</v>
      </c>
      <c r="D2" s="349" t="s">
        <v>536</v>
      </c>
      <c r="E2" s="349">
        <v>0.74099999999999999</v>
      </c>
      <c r="F2" s="349">
        <v>2459</v>
      </c>
      <c r="G2" s="349">
        <v>-1.583</v>
      </c>
      <c r="H2" s="349">
        <v>5413</v>
      </c>
      <c r="I2" s="349">
        <v>7.9039999999999999</v>
      </c>
      <c r="L2" s="393">
        <v>10.331293927125508</v>
      </c>
      <c r="M2" s="393">
        <v>40.8914338731444</v>
      </c>
      <c r="N2" s="362"/>
    </row>
    <row r="3" spans="1:14">
      <c r="A3" s="349" t="s">
        <v>182</v>
      </c>
      <c r="B3" s="349">
        <v>3</v>
      </c>
      <c r="C3" s="349" t="s">
        <v>168</v>
      </c>
      <c r="D3" s="349" t="s">
        <v>536</v>
      </c>
      <c r="E3" s="349">
        <v>0.26600000000000001</v>
      </c>
      <c r="F3" s="349">
        <v>858</v>
      </c>
      <c r="G3" s="349">
        <v>-2.0750000000000002</v>
      </c>
      <c r="H3" s="349">
        <v>2114</v>
      </c>
      <c r="I3" s="349">
        <v>8.8680000000000003</v>
      </c>
      <c r="L3" s="393">
        <v>9.7387578947368407</v>
      </c>
      <c r="M3" s="393">
        <v>40.80682180451128</v>
      </c>
      <c r="N3" s="362"/>
    </row>
    <row r="4" spans="1:14">
      <c r="A4" s="349" t="s">
        <v>182</v>
      </c>
      <c r="B4" s="349">
        <v>5</v>
      </c>
      <c r="C4" s="349" t="s">
        <v>169</v>
      </c>
      <c r="D4" s="349" t="s">
        <v>536</v>
      </c>
      <c r="E4" s="349">
        <v>0.41</v>
      </c>
      <c r="F4" s="349">
        <v>1311</v>
      </c>
      <c r="G4" s="349">
        <v>-1.974</v>
      </c>
      <c r="H4" s="349">
        <v>3246</v>
      </c>
      <c r="I4" s="349">
        <v>8.718</v>
      </c>
      <c r="L4" s="393">
        <v>9.3707209756097569</v>
      </c>
      <c r="M4" s="393">
        <v>40.818697560975615</v>
      </c>
      <c r="N4" s="362"/>
    </row>
    <row r="5" spans="1:14">
      <c r="A5" s="349" t="s">
        <v>182</v>
      </c>
      <c r="B5" s="349">
        <v>7</v>
      </c>
      <c r="C5" s="349" t="s">
        <v>170</v>
      </c>
      <c r="D5" s="349" t="s">
        <v>536</v>
      </c>
      <c r="E5" s="349">
        <v>1.022</v>
      </c>
      <c r="F5" s="349">
        <v>3264</v>
      </c>
      <c r="G5" s="349">
        <v>-1.5489999999999999</v>
      </c>
      <c r="H5" s="349">
        <v>7662</v>
      </c>
      <c r="I5" s="349">
        <v>8.3989999999999991</v>
      </c>
      <c r="L5" s="393">
        <v>9.5062579256360067</v>
      </c>
      <c r="M5" s="393">
        <v>40.788228767123286</v>
      </c>
      <c r="N5" s="362"/>
    </row>
    <row r="6" spans="1:14">
      <c r="A6" s="349" t="s">
        <v>182</v>
      </c>
      <c r="B6" s="349">
        <v>9</v>
      </c>
      <c r="C6" s="349" t="s">
        <v>171</v>
      </c>
      <c r="D6" s="349" t="s">
        <v>536</v>
      </c>
      <c r="E6" s="349">
        <v>1.476</v>
      </c>
      <c r="F6" s="349">
        <v>4651</v>
      </c>
      <c r="G6" s="349">
        <v>-1.4990000000000001</v>
      </c>
      <c r="H6" s="349">
        <v>10456</v>
      </c>
      <c r="I6" s="349">
        <v>8.2070000000000007</v>
      </c>
      <c r="L6" s="393">
        <v>9.5283333333333324</v>
      </c>
      <c r="M6" s="393">
        <v>40.810266124661247</v>
      </c>
      <c r="N6" s="362"/>
    </row>
    <row r="7" spans="1:14">
      <c r="A7" s="349" t="s">
        <v>182</v>
      </c>
      <c r="B7" s="349">
        <v>11</v>
      </c>
      <c r="C7" s="349" t="s">
        <v>184</v>
      </c>
      <c r="D7" s="349" t="s">
        <v>25</v>
      </c>
      <c r="E7" s="349">
        <v>1.024</v>
      </c>
      <c r="F7" s="349">
        <v>4789</v>
      </c>
      <c r="G7" s="349">
        <v>7.306</v>
      </c>
      <c r="H7" s="349">
        <v>8936</v>
      </c>
      <c r="I7" s="349">
        <v>9.4239999999999995</v>
      </c>
      <c r="J7" s="349">
        <v>3260</v>
      </c>
      <c r="K7" s="349">
        <v>11.018000000000001</v>
      </c>
      <c r="L7" s="393">
        <v>14.102316210937499</v>
      </c>
      <c r="M7" s="393">
        <v>48.819601269531248</v>
      </c>
      <c r="N7" s="362"/>
    </row>
    <row r="8" spans="1:14">
      <c r="A8" s="349" t="s">
        <v>182</v>
      </c>
      <c r="B8" s="349">
        <v>13</v>
      </c>
      <c r="C8" s="349" t="s">
        <v>185</v>
      </c>
      <c r="D8" s="349" t="s">
        <v>25</v>
      </c>
      <c r="E8" s="349">
        <v>1.0289999999999999</v>
      </c>
      <c r="F8" s="349">
        <v>4969</v>
      </c>
      <c r="G8" s="349">
        <v>7.3150000000000004</v>
      </c>
      <c r="H8" s="349">
        <v>9043</v>
      </c>
      <c r="I8" s="349">
        <v>9.3629999999999995</v>
      </c>
      <c r="J8" s="349">
        <v>3766</v>
      </c>
      <c r="K8" s="349">
        <v>10.712999999999999</v>
      </c>
      <c r="L8" s="393">
        <v>14.376995918367347</v>
      </c>
      <c r="M8" s="393">
        <v>50.191737414965999</v>
      </c>
      <c r="N8" s="362"/>
    </row>
    <row r="9" spans="1:14">
      <c r="A9" s="349" t="s">
        <v>182</v>
      </c>
      <c r="B9" s="349">
        <v>15</v>
      </c>
      <c r="C9" s="349" t="s">
        <v>176</v>
      </c>
      <c r="D9" s="349" t="s">
        <v>512</v>
      </c>
      <c r="E9" s="349">
        <v>0.70699999999999996</v>
      </c>
      <c r="F9" s="349">
        <v>2454</v>
      </c>
      <c r="G9" s="349">
        <v>27.928000000000001</v>
      </c>
      <c r="H9" s="349">
        <v>5903</v>
      </c>
      <c r="I9" s="349">
        <v>62.454999999999998</v>
      </c>
      <c r="L9" s="393">
        <v>9.8197289957567193</v>
      </c>
      <c r="M9" s="393">
        <v>44.463770297029697</v>
      </c>
      <c r="N9" s="393">
        <v>0.96588684582744</v>
      </c>
    </row>
    <row r="10" spans="1:14">
      <c r="A10" s="349" t="s">
        <v>182</v>
      </c>
      <c r="B10" s="349">
        <v>17</v>
      </c>
      <c r="C10" s="349" t="s">
        <v>177</v>
      </c>
      <c r="D10" s="349" t="s">
        <v>512</v>
      </c>
      <c r="E10" s="349">
        <v>0.748</v>
      </c>
      <c r="F10" s="349">
        <v>2602</v>
      </c>
      <c r="G10" s="349">
        <v>28.161999999999999</v>
      </c>
      <c r="H10" s="349">
        <v>6241</v>
      </c>
      <c r="I10" s="349">
        <v>62.536000000000001</v>
      </c>
      <c r="L10" s="393">
        <v>9.78824679144385</v>
      </c>
      <c r="M10" s="393">
        <v>44.392380481283425</v>
      </c>
      <c r="N10" s="393">
        <v>0.97363716577540116</v>
      </c>
    </row>
    <row r="11" spans="1:14">
      <c r="A11" s="349" t="s">
        <v>182</v>
      </c>
      <c r="B11" s="349">
        <v>20</v>
      </c>
      <c r="C11" s="349" t="s">
        <v>190</v>
      </c>
      <c r="D11" s="349" t="s">
        <v>21</v>
      </c>
      <c r="E11" s="349">
        <v>8.2000000000000003E-2</v>
      </c>
      <c r="J11" s="349">
        <v>5462</v>
      </c>
      <c r="K11" s="349">
        <v>20.361000000000001</v>
      </c>
      <c r="L11" s="362"/>
      <c r="M11" s="362"/>
      <c r="N11" s="393">
        <v>12.26047682926829</v>
      </c>
    </row>
    <row r="12" spans="1:14">
      <c r="A12" s="349" t="s">
        <v>182</v>
      </c>
      <c r="B12" s="349">
        <v>22</v>
      </c>
      <c r="C12" s="349" t="s">
        <v>191</v>
      </c>
      <c r="D12" s="349" t="s">
        <v>21</v>
      </c>
      <c r="E12" s="349">
        <v>7.3999999999999996E-2</v>
      </c>
      <c r="J12" s="349">
        <v>4907</v>
      </c>
      <c r="K12" s="349">
        <v>20.54</v>
      </c>
      <c r="L12" s="362"/>
      <c r="M12" s="362"/>
      <c r="N12" s="393">
        <v>12.452086486486486</v>
      </c>
    </row>
    <row r="13" spans="1:14">
      <c r="A13" s="349" t="s">
        <v>182</v>
      </c>
      <c r="B13" s="349">
        <v>24</v>
      </c>
      <c r="C13" s="349" t="s">
        <v>196</v>
      </c>
      <c r="D13" s="349" t="s">
        <v>23</v>
      </c>
      <c r="E13" s="349">
        <v>4.1000000000000002E-2</v>
      </c>
      <c r="J13" s="349">
        <v>2523</v>
      </c>
      <c r="K13" s="349">
        <v>11.228</v>
      </c>
      <c r="L13" s="362"/>
      <c r="M13" s="362"/>
      <c r="N13" s="393">
        <v>13.277773170731704</v>
      </c>
    </row>
    <row r="14" spans="1:14">
      <c r="A14" s="349" t="s">
        <v>182</v>
      </c>
      <c r="B14" s="349">
        <v>26</v>
      </c>
      <c r="C14" s="349" t="s">
        <v>197</v>
      </c>
      <c r="D14" s="349" t="s">
        <v>23</v>
      </c>
      <c r="E14" s="349">
        <v>7.1999999999999995E-2</v>
      </c>
      <c r="J14" s="349">
        <v>4937</v>
      </c>
      <c r="K14" s="349">
        <v>10.021000000000001</v>
      </c>
      <c r="L14" s="362"/>
      <c r="M14" s="362"/>
      <c r="N14" s="393">
        <v>12.6920375</v>
      </c>
    </row>
    <row r="15" spans="1:14">
      <c r="A15" s="349" t="s">
        <v>182</v>
      </c>
      <c r="B15" s="349">
        <v>28</v>
      </c>
      <c r="C15" s="349" t="s">
        <v>198</v>
      </c>
      <c r="D15" s="349" t="s">
        <v>23</v>
      </c>
      <c r="E15" s="349">
        <v>0.161</v>
      </c>
      <c r="J15" s="349">
        <v>12490</v>
      </c>
      <c r="K15" s="349">
        <v>8.827</v>
      </c>
      <c r="L15" s="362"/>
      <c r="M15" s="362"/>
      <c r="N15" s="393">
        <v>12.970290683229813</v>
      </c>
    </row>
    <row r="16" spans="1:14">
      <c r="A16" s="349" t="s">
        <v>182</v>
      </c>
      <c r="B16" s="349">
        <v>29</v>
      </c>
      <c r="C16" s="349" t="s">
        <v>1277</v>
      </c>
      <c r="D16" s="349" t="s">
        <v>1278</v>
      </c>
      <c r="E16" s="349">
        <v>0.83199999999999996</v>
      </c>
      <c r="F16" s="349">
        <v>4729</v>
      </c>
      <c r="G16" s="349">
        <v>14.17</v>
      </c>
      <c r="H16" s="349">
        <v>9501</v>
      </c>
      <c r="I16" s="349">
        <v>17.084</v>
      </c>
      <c r="J16" s="349">
        <v>5739</v>
      </c>
      <c r="K16" s="349">
        <v>15.699</v>
      </c>
      <c r="L16" s="393">
        <v>16.585957932692306</v>
      </c>
      <c r="M16" s="393">
        <v>64.878741586538467</v>
      </c>
      <c r="N16" s="393">
        <v>1.2511110576923077</v>
      </c>
    </row>
    <row r="17" spans="1:14">
      <c r="A17" s="349" t="s">
        <v>182</v>
      </c>
      <c r="B17" s="349">
        <v>31</v>
      </c>
      <c r="C17" s="349" t="s">
        <v>1292</v>
      </c>
      <c r="D17" s="349" t="s">
        <v>1293</v>
      </c>
      <c r="E17" s="349">
        <v>0.751</v>
      </c>
      <c r="F17" s="349">
        <v>3281</v>
      </c>
      <c r="G17" s="349">
        <v>14.025</v>
      </c>
      <c r="H17" s="349">
        <v>6851</v>
      </c>
      <c r="I17" s="349">
        <v>17.312999999999999</v>
      </c>
      <c r="J17" s="349">
        <v>3657</v>
      </c>
      <c r="K17" s="349">
        <v>16.359000000000002</v>
      </c>
      <c r="L17" s="393">
        <v>12.27665912117177</v>
      </c>
      <c r="M17" s="393">
        <v>49.017796404793607</v>
      </c>
      <c r="N17" s="393">
        <v>0.96693328894806929</v>
      </c>
    </row>
    <row r="18" spans="1:14">
      <c r="A18" s="349" t="s">
        <v>182</v>
      </c>
      <c r="B18" s="349">
        <v>33</v>
      </c>
      <c r="C18" s="349" t="s">
        <v>1309</v>
      </c>
      <c r="D18" s="349" t="s">
        <v>1310</v>
      </c>
      <c r="E18" s="349">
        <v>0.78300000000000003</v>
      </c>
      <c r="F18" s="349">
        <v>3499</v>
      </c>
      <c r="G18" s="349">
        <v>14.042</v>
      </c>
      <c r="H18" s="349">
        <v>7244</v>
      </c>
      <c r="I18" s="349">
        <v>17.141999999999999</v>
      </c>
      <c r="J18" s="349">
        <v>3593</v>
      </c>
      <c r="K18" s="349">
        <v>16.629000000000001</v>
      </c>
      <c r="L18" s="393">
        <v>12.595826053639843</v>
      </c>
      <c r="M18" s="393">
        <v>50.035638441890164</v>
      </c>
      <c r="N18" s="393">
        <v>0.97483333333333333</v>
      </c>
    </row>
    <row r="19" spans="1:14">
      <c r="A19" s="349" t="s">
        <v>182</v>
      </c>
      <c r="B19" s="349">
        <v>35</v>
      </c>
      <c r="C19" s="349" t="s">
        <v>1322</v>
      </c>
      <c r="D19" s="349" t="s">
        <v>1323</v>
      </c>
      <c r="E19" s="349">
        <v>0.82899999999999996</v>
      </c>
      <c r="F19" s="349">
        <v>3299</v>
      </c>
      <c r="G19" s="349">
        <v>14.329000000000001</v>
      </c>
      <c r="H19" s="349">
        <v>7845</v>
      </c>
      <c r="I19" s="349">
        <v>16.606000000000002</v>
      </c>
      <c r="J19" s="349">
        <v>3852</v>
      </c>
      <c r="K19" s="349">
        <v>16.451000000000001</v>
      </c>
      <c r="L19" s="393">
        <v>11.344278166465621</v>
      </c>
      <c r="M19" s="393">
        <v>51.577461519903501</v>
      </c>
      <c r="N19" s="393">
        <v>0.91397901085645361</v>
      </c>
    </row>
    <row r="20" spans="1:14">
      <c r="A20" s="349" t="s">
        <v>182</v>
      </c>
      <c r="B20" s="349">
        <v>37</v>
      </c>
      <c r="C20" s="349" t="s">
        <v>1338</v>
      </c>
      <c r="D20" s="349" t="s">
        <v>1339</v>
      </c>
      <c r="E20" s="349">
        <v>0.82699999999999996</v>
      </c>
      <c r="F20" s="349">
        <v>3236</v>
      </c>
      <c r="G20" s="349">
        <v>13.852</v>
      </c>
      <c r="H20" s="349">
        <v>7831</v>
      </c>
      <c r="I20" s="349">
        <v>16.363</v>
      </c>
      <c r="J20" s="349">
        <v>3091</v>
      </c>
      <c r="K20" s="349">
        <v>16.754000000000001</v>
      </c>
      <c r="L20" s="393">
        <v>10.969263119709796</v>
      </c>
      <c r="M20" s="393">
        <v>51.636320918984282</v>
      </c>
      <c r="N20" s="393">
        <v>0.84318053204353094</v>
      </c>
    </row>
    <row r="21" spans="1:14">
      <c r="A21" s="349" t="s">
        <v>182</v>
      </c>
      <c r="B21" s="349">
        <v>39</v>
      </c>
      <c r="C21" s="349" t="s">
        <v>1356</v>
      </c>
      <c r="D21" s="349" t="s">
        <v>1357</v>
      </c>
      <c r="E21" s="349">
        <v>0.81499999999999995</v>
      </c>
      <c r="F21" s="349">
        <v>3125</v>
      </c>
      <c r="G21" s="349">
        <v>13.708</v>
      </c>
      <c r="H21" s="349">
        <v>7689</v>
      </c>
      <c r="I21" s="349">
        <v>16.001000000000001</v>
      </c>
      <c r="J21" s="349">
        <v>3228</v>
      </c>
      <c r="K21" s="349">
        <v>16.552</v>
      </c>
      <c r="L21" s="393">
        <v>10.745496441717792</v>
      </c>
      <c r="M21" s="393">
        <v>51.665414233128836</v>
      </c>
      <c r="N21" s="393">
        <v>0.83755374233128832</v>
      </c>
    </row>
    <row r="22" spans="1:14">
      <c r="A22" s="349" t="s">
        <v>182</v>
      </c>
      <c r="B22" s="349">
        <v>41</v>
      </c>
      <c r="C22" s="349" t="s">
        <v>1371</v>
      </c>
      <c r="D22" s="349" t="s">
        <v>1372</v>
      </c>
      <c r="E22" s="349">
        <v>0.82499999999999996</v>
      </c>
      <c r="F22" s="349">
        <v>1845</v>
      </c>
      <c r="G22" s="349">
        <v>12.85</v>
      </c>
      <c r="H22" s="349">
        <v>4473</v>
      </c>
      <c r="I22" s="349">
        <v>17.462</v>
      </c>
      <c r="J22" s="350">
        <v>1678</v>
      </c>
      <c r="K22" s="350">
        <v>17.253</v>
      </c>
      <c r="L22" s="393">
        <v>5.9063054545454543</v>
      </c>
      <c r="M22" s="393">
        <v>28.17426981818182</v>
      </c>
      <c r="N22" s="393">
        <v>0.50959466666666664</v>
      </c>
    </row>
    <row r="23" spans="1:14">
      <c r="A23" s="349" t="s">
        <v>182</v>
      </c>
      <c r="B23" s="349">
        <v>43</v>
      </c>
      <c r="C23" s="349" t="s">
        <v>1386</v>
      </c>
      <c r="D23" s="349" t="s">
        <v>1387</v>
      </c>
      <c r="E23" s="349">
        <v>0.77400000000000002</v>
      </c>
      <c r="F23" s="350">
        <v>1655</v>
      </c>
      <c r="G23" s="350">
        <v>12.680999999999999</v>
      </c>
      <c r="H23" s="350">
        <v>3766</v>
      </c>
      <c r="I23" s="350">
        <v>17.843</v>
      </c>
      <c r="J23" s="350">
        <v>1489</v>
      </c>
      <c r="K23" s="350">
        <v>17.521000000000001</v>
      </c>
      <c r="L23" s="393">
        <v>5.5459829457364336</v>
      </c>
      <c r="M23" s="393">
        <v>24.914853875968994</v>
      </c>
      <c r="N23" s="393">
        <v>0.50304056847545209</v>
      </c>
    </row>
    <row r="24" spans="1:14">
      <c r="A24" s="349" t="s">
        <v>182</v>
      </c>
      <c r="B24" s="349">
        <v>45</v>
      </c>
      <c r="C24" s="349" t="s">
        <v>1402</v>
      </c>
      <c r="D24" s="349" t="s">
        <v>1403</v>
      </c>
      <c r="E24" s="349">
        <v>0.84699999999999998</v>
      </c>
      <c r="F24" s="350">
        <v>1792</v>
      </c>
      <c r="G24" s="350">
        <v>12.859</v>
      </c>
      <c r="H24" s="350">
        <v>3858</v>
      </c>
      <c r="I24" s="350">
        <v>18.411000000000001</v>
      </c>
      <c r="J24" s="350">
        <v>1722</v>
      </c>
      <c r="K24" s="350">
        <v>17.274999999999999</v>
      </c>
      <c r="L24" s="393">
        <v>5.4965015348288082</v>
      </c>
      <c r="M24" s="393">
        <v>23.371777449822908</v>
      </c>
      <c r="N24" s="393">
        <v>0.50134946871310515</v>
      </c>
    </row>
    <row r="25" spans="1:14">
      <c r="A25" s="349" t="s">
        <v>182</v>
      </c>
      <c r="B25" s="349">
        <v>47</v>
      </c>
      <c r="C25" s="349" t="s">
        <v>1417</v>
      </c>
      <c r="D25" s="349" t="s">
        <v>1418</v>
      </c>
      <c r="E25" s="349">
        <v>0.76100000000000001</v>
      </c>
      <c r="F25" s="350">
        <v>1586</v>
      </c>
      <c r="G25" s="350">
        <v>12.994999999999999</v>
      </c>
      <c r="H25" s="350">
        <v>3595</v>
      </c>
      <c r="I25" s="350">
        <v>18.2</v>
      </c>
      <c r="J25" s="350">
        <v>1311</v>
      </c>
      <c r="K25" s="350">
        <v>17.521999999999998</v>
      </c>
      <c r="L25" s="393">
        <v>5.3294310118265438</v>
      </c>
      <c r="M25" s="393">
        <v>24.367948357424439</v>
      </c>
      <c r="N25" s="393">
        <v>0.48192641261498026</v>
      </c>
    </row>
    <row r="26" spans="1:14">
      <c r="A26" s="349" t="s">
        <v>182</v>
      </c>
      <c r="B26" s="349">
        <v>49</v>
      </c>
      <c r="C26" s="349" t="s">
        <v>1433</v>
      </c>
      <c r="D26" s="349" t="s">
        <v>1434</v>
      </c>
      <c r="E26" s="349">
        <v>0.76700000000000002</v>
      </c>
      <c r="F26" s="350">
        <v>1523</v>
      </c>
      <c r="G26" s="350">
        <v>13.019</v>
      </c>
      <c r="H26" s="350">
        <v>3918</v>
      </c>
      <c r="I26" s="350">
        <v>17.268999999999998</v>
      </c>
      <c r="J26" s="350">
        <v>1328</v>
      </c>
      <c r="K26" s="350">
        <v>17.753</v>
      </c>
      <c r="L26" s="393">
        <v>5.0774503259452413</v>
      </c>
      <c r="M26" s="393">
        <v>26.782638722294656</v>
      </c>
      <c r="N26" s="393">
        <v>0.4756402868318122</v>
      </c>
    </row>
    <row r="27" spans="1:14">
      <c r="A27" s="349" t="s">
        <v>182</v>
      </c>
      <c r="B27" s="349">
        <v>51</v>
      </c>
      <c r="C27" s="349" t="s">
        <v>1433</v>
      </c>
      <c r="D27" s="349" t="s">
        <v>1444</v>
      </c>
      <c r="E27" s="349">
        <v>0.77</v>
      </c>
      <c r="F27" s="350">
        <v>1608</v>
      </c>
      <c r="G27" s="350">
        <v>12.962</v>
      </c>
      <c r="H27" s="350">
        <v>4518</v>
      </c>
      <c r="I27" s="350">
        <v>16.593</v>
      </c>
      <c r="J27" s="350">
        <v>1450</v>
      </c>
      <c r="K27" s="350">
        <v>17.710999999999999</v>
      </c>
      <c r="L27" s="393">
        <v>5.310363116883118</v>
      </c>
      <c r="M27" s="393">
        <v>30.32268454545455</v>
      </c>
      <c r="N27" s="393">
        <v>0.49634441558441555</v>
      </c>
    </row>
    <row r="28" spans="1:14">
      <c r="A28" s="349" t="s">
        <v>182</v>
      </c>
      <c r="B28" s="349">
        <v>53</v>
      </c>
      <c r="C28" s="349" t="s">
        <v>1456</v>
      </c>
      <c r="D28" s="349" t="s">
        <v>1457</v>
      </c>
      <c r="E28" s="349">
        <v>0.753</v>
      </c>
      <c r="F28" s="350">
        <v>1713</v>
      </c>
      <c r="G28" s="350">
        <v>12.923999999999999</v>
      </c>
      <c r="H28" s="350">
        <v>4240</v>
      </c>
      <c r="I28" s="350">
        <v>17.413</v>
      </c>
      <c r="J28" s="350">
        <v>1363</v>
      </c>
      <c r="K28" s="350">
        <v>17.887</v>
      </c>
      <c r="L28" s="393">
        <v>5.866451792828685</v>
      </c>
      <c r="M28" s="393">
        <v>29.041554714475431</v>
      </c>
      <c r="N28" s="393">
        <v>0.51877822045152722</v>
      </c>
    </row>
    <row r="29" spans="1:14">
      <c r="A29" s="349" t="s">
        <v>182</v>
      </c>
      <c r="B29" s="349">
        <v>55</v>
      </c>
      <c r="C29" s="349" t="s">
        <v>1470</v>
      </c>
      <c r="D29" s="349" t="s">
        <v>1471</v>
      </c>
      <c r="E29" s="349">
        <v>0.75900000000000001</v>
      </c>
      <c r="F29" s="350">
        <v>2403</v>
      </c>
      <c r="G29" s="350">
        <v>11.837</v>
      </c>
      <c r="H29" s="350">
        <v>6855</v>
      </c>
      <c r="I29" s="350">
        <v>15.912000000000001</v>
      </c>
      <c r="J29" s="350">
        <v>3145</v>
      </c>
      <c r="K29" s="350">
        <v>17.244</v>
      </c>
      <c r="L29" s="393">
        <v>8.7314782608695651</v>
      </c>
      <c r="M29" s="393">
        <v>49.269194861660075</v>
      </c>
      <c r="N29" s="393">
        <v>0.84123096179183132</v>
      </c>
    </row>
    <row r="30" spans="1:14">
      <c r="A30" s="349" t="s">
        <v>182</v>
      </c>
      <c r="B30" s="349">
        <v>57</v>
      </c>
      <c r="C30" s="349" t="s">
        <v>1484</v>
      </c>
      <c r="D30" s="349" t="s">
        <v>1485</v>
      </c>
      <c r="E30" s="349">
        <v>0.76400000000000001</v>
      </c>
      <c r="F30" s="350">
        <v>2148</v>
      </c>
      <c r="G30" s="350">
        <v>11.976000000000001</v>
      </c>
      <c r="H30" s="350">
        <v>7046</v>
      </c>
      <c r="I30" s="350">
        <v>15.656000000000001</v>
      </c>
      <c r="J30" s="350">
        <v>2997</v>
      </c>
      <c r="K30" s="350">
        <v>17.657</v>
      </c>
      <c r="L30" s="393">
        <v>7.5186180628272261</v>
      </c>
      <c r="M30" s="393">
        <v>49.311774083769635</v>
      </c>
      <c r="N30" s="393">
        <v>0.81154764397905754</v>
      </c>
    </row>
    <row r="31" spans="1:14">
      <c r="A31" s="349" t="s">
        <v>183</v>
      </c>
      <c r="B31" s="349">
        <v>59</v>
      </c>
      <c r="C31" s="349" t="s">
        <v>1499</v>
      </c>
      <c r="D31" s="349" t="s">
        <v>1500</v>
      </c>
      <c r="E31" s="349">
        <v>0.84499999999999997</v>
      </c>
      <c r="F31" s="350">
        <v>2684</v>
      </c>
      <c r="G31" s="350">
        <v>11.946999999999999</v>
      </c>
      <c r="H31" s="350">
        <v>7567</v>
      </c>
      <c r="I31" s="350">
        <v>15.912000000000001</v>
      </c>
      <c r="J31" s="350">
        <v>4105</v>
      </c>
      <c r="K31" s="350">
        <v>17.477</v>
      </c>
      <c r="L31" s="393">
        <v>8.8392859171597635</v>
      </c>
      <c r="M31" s="393">
        <v>49.134016449704134</v>
      </c>
      <c r="N31" s="393">
        <v>0.91962071005917156</v>
      </c>
    </row>
    <row r="32" spans="1:14">
      <c r="A32" s="349" t="s">
        <v>183</v>
      </c>
      <c r="B32" s="349">
        <v>61</v>
      </c>
      <c r="C32" s="349" t="s">
        <v>1513</v>
      </c>
      <c r="D32" s="349" t="s">
        <v>1514</v>
      </c>
      <c r="E32" s="349">
        <v>0.78800000000000003</v>
      </c>
      <c r="F32" s="350">
        <v>2520</v>
      </c>
      <c r="G32" s="350">
        <v>12.121</v>
      </c>
      <c r="H32" s="350">
        <v>7212</v>
      </c>
      <c r="I32" s="350">
        <v>16.094999999999999</v>
      </c>
      <c r="J32" s="350">
        <v>3716</v>
      </c>
      <c r="K32" s="350">
        <v>17.652000000000001</v>
      </c>
      <c r="L32" s="393">
        <v>8.7629436548223332</v>
      </c>
      <c r="M32" s="393">
        <v>49.127686040609134</v>
      </c>
      <c r="N32" s="393">
        <v>0.93820888324873097</v>
      </c>
    </row>
    <row r="33" spans="1:14">
      <c r="A33" s="349" t="s">
        <v>183</v>
      </c>
      <c r="B33" s="349">
        <v>63</v>
      </c>
      <c r="C33" s="349" t="s">
        <v>1525</v>
      </c>
      <c r="D33" s="349" t="s">
        <v>1526</v>
      </c>
      <c r="E33" s="349">
        <v>0.77200000000000002</v>
      </c>
      <c r="F33" s="350">
        <v>2360</v>
      </c>
      <c r="G33" s="350">
        <v>12.183999999999999</v>
      </c>
      <c r="H33" s="350">
        <v>6897</v>
      </c>
      <c r="I33" s="350">
        <v>16.106000000000002</v>
      </c>
      <c r="J33" s="350">
        <v>2807</v>
      </c>
      <c r="K33" s="350">
        <v>17.754000000000001</v>
      </c>
      <c r="L33" s="393">
        <v>8.3195300518134712</v>
      </c>
      <c r="M33" s="393">
        <v>48.577067098445596</v>
      </c>
      <c r="N33" s="393">
        <v>0.82016075129533672</v>
      </c>
    </row>
    <row r="34" spans="1:14">
      <c r="A34" s="349" t="s">
        <v>183</v>
      </c>
      <c r="B34" s="349">
        <v>65</v>
      </c>
      <c r="C34" s="349" t="s">
        <v>1535</v>
      </c>
      <c r="D34" s="349" t="s">
        <v>1536</v>
      </c>
      <c r="E34" s="349">
        <v>0.79800000000000004</v>
      </c>
      <c r="F34" s="350">
        <v>2663</v>
      </c>
      <c r="G34" s="350">
        <v>11.898</v>
      </c>
      <c r="H34" s="350">
        <v>7220</v>
      </c>
      <c r="I34" s="350">
        <v>15.893000000000001</v>
      </c>
      <c r="J34" s="350">
        <v>4330</v>
      </c>
      <c r="K34" s="350">
        <v>17.870999999999999</v>
      </c>
      <c r="L34" s="393">
        <v>9.2511917293233079</v>
      </c>
      <c r="M34" s="393">
        <v>49.258359398496232</v>
      </c>
      <c r="N34" s="393">
        <v>1.0343595238095238</v>
      </c>
    </row>
    <row r="35" spans="1:14">
      <c r="A35" s="349" t="s">
        <v>183</v>
      </c>
      <c r="B35" s="349">
        <v>67</v>
      </c>
      <c r="C35" s="349" t="s">
        <v>172</v>
      </c>
      <c r="D35" s="349" t="s">
        <v>536</v>
      </c>
      <c r="E35" s="349">
        <v>0.76900000000000002</v>
      </c>
      <c r="F35" s="350">
        <v>2471</v>
      </c>
      <c r="G35" s="350">
        <v>-1.72</v>
      </c>
      <c r="H35" s="350">
        <v>6008</v>
      </c>
      <c r="I35" s="350">
        <v>8.532</v>
      </c>
      <c r="L35" s="393">
        <v>8.7612889466840045</v>
      </c>
      <c r="M35" s="393">
        <v>41.314574772431733</v>
      </c>
      <c r="N35" s="362"/>
    </row>
    <row r="36" spans="1:14">
      <c r="A36" s="349" t="s">
        <v>183</v>
      </c>
      <c r="B36" s="349">
        <v>69</v>
      </c>
      <c r="C36" s="349" t="s">
        <v>173</v>
      </c>
      <c r="D36" s="349" t="s">
        <v>536</v>
      </c>
      <c r="E36" s="349">
        <v>0.78</v>
      </c>
      <c r="F36" s="350">
        <v>2496</v>
      </c>
      <c r="G36" s="350">
        <v>-1.72</v>
      </c>
      <c r="H36" s="350">
        <v>6039</v>
      </c>
      <c r="I36" s="350">
        <v>8.4610000000000003</v>
      </c>
      <c r="L36" s="393">
        <v>8.8016546153846154</v>
      </c>
      <c r="M36" s="393">
        <v>41.299236410256398</v>
      </c>
      <c r="N36" s="362"/>
    </row>
    <row r="37" spans="1:14">
      <c r="A37" s="349" t="s">
        <v>183</v>
      </c>
      <c r="B37" s="349">
        <v>71</v>
      </c>
      <c r="C37" s="349" t="s">
        <v>178</v>
      </c>
      <c r="D37" s="349" t="s">
        <v>512</v>
      </c>
      <c r="E37" s="349">
        <v>0.77100000000000002</v>
      </c>
      <c r="F37" s="350">
        <v>2672</v>
      </c>
      <c r="G37" s="350">
        <v>28.954999999999998</v>
      </c>
      <c r="H37" s="350">
        <v>6498</v>
      </c>
      <c r="I37" s="350">
        <v>62.031999999999996</v>
      </c>
      <c r="L37" s="393">
        <v>9.5933291828793763</v>
      </c>
      <c r="M37" s="393">
        <v>44.734111802853434</v>
      </c>
      <c r="N37" s="362"/>
    </row>
    <row r="38" spans="1:14">
      <c r="A38" s="349" t="s">
        <v>183</v>
      </c>
      <c r="B38" s="349">
        <v>73</v>
      </c>
      <c r="C38" s="349" t="s">
        <v>179</v>
      </c>
      <c r="D38" s="349" t="s">
        <v>512</v>
      </c>
      <c r="E38" s="349">
        <v>0.72</v>
      </c>
      <c r="F38" s="350">
        <v>2508</v>
      </c>
      <c r="G38" s="350">
        <v>28.99</v>
      </c>
      <c r="H38" s="350">
        <v>6058</v>
      </c>
      <c r="I38" s="350">
        <v>62.451999999999998</v>
      </c>
      <c r="L38" s="393">
        <v>9.4679833333333345</v>
      </c>
      <c r="M38" s="393">
        <v>44.540355138888884</v>
      </c>
      <c r="N38" s="362"/>
    </row>
    <row r="39" spans="1:14">
      <c r="A39" s="349" t="s">
        <v>183</v>
      </c>
      <c r="B39" s="349">
        <v>75</v>
      </c>
      <c r="C39" s="349" t="s">
        <v>186</v>
      </c>
      <c r="D39" s="349" t="s">
        <v>25</v>
      </c>
      <c r="E39" s="349">
        <v>1.0920000000000001</v>
      </c>
      <c r="F39" s="350">
        <v>5273</v>
      </c>
      <c r="G39" s="350">
        <v>7.5510000000000002</v>
      </c>
      <c r="H39" s="350">
        <v>9638</v>
      </c>
      <c r="I39" s="350">
        <v>9.3870000000000005</v>
      </c>
      <c r="J39" s="350">
        <v>3805</v>
      </c>
      <c r="K39" s="350">
        <v>11.305</v>
      </c>
      <c r="L39" s="393">
        <v>14.445913186813183</v>
      </c>
      <c r="M39" s="393">
        <v>51.015805036630034</v>
      </c>
      <c r="N39" s="393">
        <v>0.69730448717948723</v>
      </c>
    </row>
    <row r="40" spans="1:14">
      <c r="A40" s="349" t="s">
        <v>183</v>
      </c>
      <c r="B40" s="349">
        <v>77</v>
      </c>
      <c r="C40" s="349" t="s">
        <v>187</v>
      </c>
      <c r="D40" s="349" t="s">
        <v>25</v>
      </c>
      <c r="E40" s="349">
        <v>1.1120000000000001</v>
      </c>
      <c r="F40" s="350">
        <v>5322</v>
      </c>
      <c r="G40" s="350">
        <v>7.516</v>
      </c>
      <c r="H40" s="350">
        <v>9629</v>
      </c>
      <c r="I40" s="350">
        <v>9.4510000000000005</v>
      </c>
      <c r="J40" s="350">
        <v>3753</v>
      </c>
      <c r="K40" s="350">
        <v>11.372999999999999</v>
      </c>
      <c r="L40" s="393">
        <v>14.237829496402874</v>
      </c>
      <c r="M40" s="393">
        <v>50.284387769784175</v>
      </c>
      <c r="N40" s="393">
        <v>0.6908786870503596</v>
      </c>
    </row>
    <row r="41" spans="1:14">
      <c r="A41" s="349" t="s">
        <v>183</v>
      </c>
      <c r="B41" s="349">
        <v>80</v>
      </c>
      <c r="C41" s="349" t="s">
        <v>192</v>
      </c>
      <c r="D41" s="349" t="s">
        <v>21</v>
      </c>
      <c r="E41" s="349">
        <v>7.6999999999999999E-2</v>
      </c>
      <c r="J41" s="350">
        <v>4120</v>
      </c>
      <c r="K41" s="350">
        <v>21.280999999999999</v>
      </c>
      <c r="L41" s="362"/>
      <c r="M41" s="362"/>
      <c r="N41" s="393">
        <v>11.96335974025974</v>
      </c>
    </row>
    <row r="42" spans="1:14">
      <c r="A42" s="349" t="s">
        <v>183</v>
      </c>
      <c r="B42" s="349">
        <v>82</v>
      </c>
      <c r="C42" s="349" t="s">
        <v>193</v>
      </c>
      <c r="D42" s="349" t="s">
        <v>21</v>
      </c>
      <c r="E42" s="349">
        <v>0.08</v>
      </c>
      <c r="J42" s="350">
        <v>5283</v>
      </c>
      <c r="K42" s="350">
        <v>21.053000000000001</v>
      </c>
      <c r="L42" s="362"/>
      <c r="M42" s="362"/>
      <c r="N42" s="393">
        <v>12.422246249999999</v>
      </c>
    </row>
    <row r="43" spans="1:14">
      <c r="A43" s="349" t="s">
        <v>183</v>
      </c>
      <c r="B43" s="349">
        <v>84</v>
      </c>
      <c r="C43" s="349" t="s">
        <v>199</v>
      </c>
      <c r="D43" s="349" t="s">
        <v>23</v>
      </c>
      <c r="E43" s="349">
        <v>7.3999999999999996E-2</v>
      </c>
      <c r="J43" s="350">
        <v>5294</v>
      </c>
      <c r="K43" s="350">
        <v>10.356</v>
      </c>
      <c r="L43" s="362"/>
      <c r="M43" s="362"/>
      <c r="N43" s="393">
        <v>12.924005405405403</v>
      </c>
    </row>
    <row r="44" spans="1:14">
      <c r="A44" s="349" t="s">
        <v>183</v>
      </c>
      <c r="B44" s="349">
        <v>86</v>
      </c>
      <c r="C44" s="349" t="s">
        <v>200</v>
      </c>
      <c r="D44" s="349" t="s">
        <v>23</v>
      </c>
      <c r="E44" s="349">
        <v>7.6999999999999999E-2</v>
      </c>
      <c r="J44" s="350">
        <v>5150</v>
      </c>
      <c r="K44" s="350">
        <v>10.417</v>
      </c>
      <c r="L44" s="362"/>
      <c r="M44" s="362"/>
      <c r="N44" s="393">
        <v>12.765396103896103</v>
      </c>
    </row>
    <row r="45" spans="1:14">
      <c r="A45" s="349" t="s">
        <v>183</v>
      </c>
      <c r="B45" s="349">
        <v>87</v>
      </c>
      <c r="C45" s="349" t="s">
        <v>280</v>
      </c>
      <c r="D45" s="349" t="s">
        <v>281</v>
      </c>
      <c r="E45" s="349">
        <v>0.47899999999999998</v>
      </c>
      <c r="F45" s="350">
        <v>1539</v>
      </c>
      <c r="G45" s="350">
        <v>7.29</v>
      </c>
      <c r="H45" s="350">
        <v>3891</v>
      </c>
      <c r="I45" s="350">
        <v>9.5340000000000007</v>
      </c>
      <c r="J45" s="350">
        <v>1757</v>
      </c>
      <c r="K45" s="350">
        <v>-4.0540000000000003</v>
      </c>
      <c r="L45" s="393">
        <v>8.1582626304801682</v>
      </c>
      <c r="M45" s="393">
        <v>42.295053862212953</v>
      </c>
      <c r="N45" s="393">
        <v>0.91184509394572011</v>
      </c>
    </row>
    <row r="46" spans="1:14">
      <c r="A46" s="349" t="s">
        <v>183</v>
      </c>
      <c r="B46" s="349">
        <v>89</v>
      </c>
      <c r="C46" s="349" t="s">
        <v>282</v>
      </c>
      <c r="D46" s="349" t="s">
        <v>283</v>
      </c>
      <c r="E46" s="349">
        <v>0.21199999999999999</v>
      </c>
      <c r="F46" s="350">
        <v>687</v>
      </c>
      <c r="G46" s="350">
        <v>12.214</v>
      </c>
      <c r="H46" s="350">
        <v>1966</v>
      </c>
      <c r="I46" s="350">
        <v>5.8209999999999997</v>
      </c>
      <c r="J46" s="350">
        <v>881</v>
      </c>
      <c r="K46" s="350">
        <v>5.8769999999999998</v>
      </c>
      <c r="L46" s="393">
        <v>6.1200849056603772</v>
      </c>
      <c r="M46" s="393">
        <v>46.822862735849064</v>
      </c>
      <c r="N46" s="393">
        <v>1.4048160377358492</v>
      </c>
    </row>
    <row r="47" spans="1:14">
      <c r="A47" s="349" t="s">
        <v>183</v>
      </c>
      <c r="B47" s="349">
        <v>91</v>
      </c>
      <c r="C47" s="349" t="s">
        <v>284</v>
      </c>
      <c r="D47" s="349" t="s">
        <v>285</v>
      </c>
      <c r="E47" s="349">
        <v>8.5000000000000006E-2</v>
      </c>
      <c r="F47" s="350">
        <v>244</v>
      </c>
      <c r="G47" s="350">
        <v>11.147</v>
      </c>
      <c r="H47" s="350">
        <v>599</v>
      </c>
      <c r="I47" s="350">
        <v>8.9510000000000005</v>
      </c>
      <c r="J47" s="350">
        <v>286</v>
      </c>
      <c r="K47" s="350">
        <v>7.5529999999999999</v>
      </c>
      <c r="L47" s="393">
        <v>-0.61257176470588259</v>
      </c>
      <c r="M47" s="393">
        <v>37.527828235294116</v>
      </c>
      <c r="N47" s="393">
        <v>2.3652976470588229</v>
      </c>
    </row>
    <row r="48" spans="1:14">
      <c r="A48" s="349" t="s">
        <v>183</v>
      </c>
      <c r="B48" s="349">
        <v>93</v>
      </c>
      <c r="C48" s="349" t="s">
        <v>286</v>
      </c>
      <c r="D48" s="349" t="s">
        <v>287</v>
      </c>
      <c r="E48" s="349">
        <v>0.751</v>
      </c>
      <c r="F48" s="350">
        <v>1327</v>
      </c>
      <c r="G48" s="350">
        <v>11.228</v>
      </c>
      <c r="H48" s="350">
        <v>4144</v>
      </c>
      <c r="I48" s="350">
        <v>4.4640000000000004</v>
      </c>
      <c r="J48" s="350">
        <v>2780</v>
      </c>
      <c r="K48" s="350">
        <v>0.41799999999999998</v>
      </c>
      <c r="L48" s="393">
        <v>4.3596311584553922</v>
      </c>
      <c r="M48" s="393">
        <v>28.580267376830893</v>
      </c>
      <c r="N48" s="393">
        <v>0.79377949400798942</v>
      </c>
    </row>
    <row r="49" spans="1:14">
      <c r="A49" s="349" t="s">
        <v>183</v>
      </c>
      <c r="B49" s="349">
        <v>95</v>
      </c>
      <c r="C49" s="349" t="s">
        <v>288</v>
      </c>
      <c r="D49" s="349" t="s">
        <v>289</v>
      </c>
      <c r="E49" s="349">
        <v>0.78500000000000003</v>
      </c>
      <c r="F49" s="350">
        <v>1406</v>
      </c>
      <c r="G49" s="350">
        <v>7.4669999999999996</v>
      </c>
      <c r="H49" s="350">
        <v>3563</v>
      </c>
      <c r="I49" s="350">
        <v>10.004</v>
      </c>
      <c r="J49" s="350">
        <v>1391</v>
      </c>
      <c r="K49" s="350">
        <v>10.044</v>
      </c>
      <c r="L49" s="393">
        <v>4.462989554140127</v>
      </c>
      <c r="M49" s="393">
        <v>23.647254267515923</v>
      </c>
      <c r="N49" s="393">
        <v>0.48744547770700641</v>
      </c>
    </row>
    <row r="50" spans="1:14">
      <c r="A50" s="349" t="s">
        <v>183</v>
      </c>
      <c r="B50" s="349">
        <v>97</v>
      </c>
      <c r="C50" s="349" t="s">
        <v>290</v>
      </c>
      <c r="D50" s="349" t="s">
        <v>291</v>
      </c>
      <c r="E50" s="349">
        <v>0.83599999999999997</v>
      </c>
      <c r="F50" s="350">
        <v>1687</v>
      </c>
      <c r="G50" s="350">
        <v>9.64</v>
      </c>
      <c r="H50" s="350">
        <v>4655</v>
      </c>
      <c r="I50" s="350">
        <v>4.8710000000000004</v>
      </c>
      <c r="J50" s="350">
        <v>2868</v>
      </c>
      <c r="K50" s="350">
        <v>3.5659999999999998</v>
      </c>
      <c r="L50" s="393">
        <v>5.1907026315789473</v>
      </c>
      <c r="M50" s="393">
        <v>28.764633253588517</v>
      </c>
      <c r="N50" s="393">
        <v>0.75649389952153112</v>
      </c>
    </row>
    <row r="51" spans="1:14">
      <c r="A51" s="349" t="s">
        <v>183</v>
      </c>
      <c r="B51" s="349">
        <v>99</v>
      </c>
      <c r="C51" s="349" t="s">
        <v>292</v>
      </c>
      <c r="D51" s="349" t="s">
        <v>293</v>
      </c>
      <c r="E51" s="349">
        <v>0.39</v>
      </c>
      <c r="F51" s="350">
        <v>673</v>
      </c>
      <c r="G51" s="350">
        <v>5.9939999999999998</v>
      </c>
      <c r="H51" s="350">
        <v>2514</v>
      </c>
      <c r="I51" s="350">
        <v>11.525</v>
      </c>
      <c r="J51" s="350">
        <v>632</v>
      </c>
      <c r="K51" s="350">
        <v>11.45</v>
      </c>
      <c r="L51" s="393">
        <v>3.2669615384615378</v>
      </c>
      <c r="M51" s="393">
        <v>33.260209743589748</v>
      </c>
      <c r="N51" s="393">
        <v>0.66090410256410259</v>
      </c>
    </row>
    <row r="52" spans="1:14">
      <c r="A52" s="349" t="s">
        <v>183</v>
      </c>
      <c r="B52" s="349">
        <v>101</v>
      </c>
      <c r="C52" s="349" t="s">
        <v>294</v>
      </c>
      <c r="D52" s="349" t="s">
        <v>295</v>
      </c>
      <c r="E52" s="349">
        <v>0.86299999999999999</v>
      </c>
      <c r="F52" s="350">
        <v>1874</v>
      </c>
      <c r="G52" s="350">
        <v>7.601</v>
      </c>
      <c r="H52" s="350">
        <v>4654</v>
      </c>
      <c r="I52" s="350">
        <v>10.69</v>
      </c>
      <c r="J52" s="350">
        <v>1993</v>
      </c>
      <c r="K52" s="350">
        <v>9.8140000000000001</v>
      </c>
      <c r="L52" s="393">
        <v>5.7457056778679023</v>
      </c>
      <c r="M52" s="393">
        <v>28.277381228273462</v>
      </c>
      <c r="N52" s="393">
        <v>0.54742873696407879</v>
      </c>
    </row>
    <row r="53" spans="1:14">
      <c r="A53" s="349" t="s">
        <v>183</v>
      </c>
      <c r="B53" s="349">
        <v>103</v>
      </c>
      <c r="C53" s="349" t="s">
        <v>296</v>
      </c>
      <c r="D53" s="349" t="s">
        <v>297</v>
      </c>
      <c r="E53" s="349">
        <v>0.752</v>
      </c>
      <c r="F53" s="350">
        <v>2983</v>
      </c>
      <c r="G53" s="350">
        <v>13.552</v>
      </c>
      <c r="H53" s="350">
        <v>6090</v>
      </c>
      <c r="I53" s="350">
        <v>6.5049999999999999</v>
      </c>
      <c r="J53" s="350">
        <v>4120</v>
      </c>
      <c r="K53" s="350">
        <v>8.4000000000000005E-2</v>
      </c>
      <c r="L53" s="393">
        <v>10.995453989361701</v>
      </c>
      <c r="M53" s="393">
        <v>42.117211569148935</v>
      </c>
      <c r="N53" s="393">
        <v>1.1831767287234043</v>
      </c>
    </row>
    <row r="54" spans="1:14">
      <c r="A54" s="349" t="s">
        <v>183</v>
      </c>
      <c r="B54" s="349">
        <v>105</v>
      </c>
      <c r="C54" s="349" t="s">
        <v>298</v>
      </c>
      <c r="D54" s="349" t="s">
        <v>299</v>
      </c>
      <c r="E54" s="349">
        <v>0.871</v>
      </c>
      <c r="F54" s="350">
        <v>2231</v>
      </c>
      <c r="G54" s="350">
        <v>2.1120000000000001</v>
      </c>
      <c r="H54" s="350">
        <v>6133</v>
      </c>
      <c r="I54" s="350">
        <v>8.5549999999999997</v>
      </c>
      <c r="J54" s="350">
        <v>5053</v>
      </c>
      <c r="K54" s="350">
        <v>1.843</v>
      </c>
      <c r="L54" s="393">
        <v>6.9886801377726755</v>
      </c>
      <c r="M54" s="393">
        <v>38.337442479908148</v>
      </c>
      <c r="N54" s="393">
        <v>1.1117375430539609</v>
      </c>
    </row>
    <row r="55" spans="1:14">
      <c r="A55" s="349" t="s">
        <v>183</v>
      </c>
      <c r="B55" s="349">
        <v>107</v>
      </c>
      <c r="C55" s="349" t="s">
        <v>300</v>
      </c>
      <c r="D55" s="349" t="s">
        <v>301</v>
      </c>
      <c r="E55" s="349">
        <v>0.83899999999999997</v>
      </c>
      <c r="F55" s="350">
        <v>3215</v>
      </c>
      <c r="G55" s="350">
        <v>13.202999999999999</v>
      </c>
      <c r="H55" s="350">
        <v>6625</v>
      </c>
      <c r="I55" s="350">
        <v>8.2469999999999999</v>
      </c>
      <c r="J55" s="350">
        <v>4492</v>
      </c>
      <c r="K55" s="350">
        <v>1.651</v>
      </c>
      <c r="L55" s="393">
        <v>10.767318235995232</v>
      </c>
      <c r="M55" s="393">
        <v>41.963846364719906</v>
      </c>
      <c r="N55" s="393">
        <v>1.031570083432658</v>
      </c>
    </row>
    <row r="56" spans="1:14">
      <c r="A56" s="349" t="s">
        <v>183</v>
      </c>
      <c r="B56" s="349">
        <v>109</v>
      </c>
      <c r="C56" s="349" t="s">
        <v>302</v>
      </c>
      <c r="D56" s="349" t="s">
        <v>303</v>
      </c>
      <c r="E56" s="349">
        <v>0.878</v>
      </c>
      <c r="F56" s="350">
        <v>1756</v>
      </c>
      <c r="G56" s="350">
        <v>9.9979999999999993</v>
      </c>
      <c r="H56" s="350">
        <v>5138</v>
      </c>
      <c r="I56" s="350">
        <v>10.814</v>
      </c>
      <c r="J56" s="350">
        <v>4076</v>
      </c>
      <c r="K56" s="350">
        <v>1.8779999999999999</v>
      </c>
      <c r="L56" s="393">
        <v>5.1607530751708426</v>
      </c>
      <c r="M56" s="393">
        <v>30.735234054669704</v>
      </c>
      <c r="N56" s="393">
        <v>0.97674703872437352</v>
      </c>
    </row>
    <row r="57" spans="1:14">
      <c r="A57" s="349" t="s">
        <v>183</v>
      </c>
      <c r="B57" s="349">
        <v>111</v>
      </c>
      <c r="C57" s="349" t="s">
        <v>304</v>
      </c>
      <c r="D57" s="349" t="s">
        <v>305</v>
      </c>
      <c r="E57" s="349">
        <v>0.876</v>
      </c>
      <c r="F57" s="350">
        <v>2997</v>
      </c>
      <c r="G57" s="350">
        <v>7.3209999999999997</v>
      </c>
      <c r="H57" s="350">
        <v>6499</v>
      </c>
      <c r="I57" s="350">
        <v>9.9700000000000006</v>
      </c>
      <c r="J57" s="350">
        <v>6136</v>
      </c>
      <c r="K57" s="350">
        <v>-0.17599999999999999</v>
      </c>
      <c r="L57" s="393">
        <v>9.6638883561643834</v>
      </c>
      <c r="M57" s="393">
        <v>39.686267922374427</v>
      </c>
      <c r="N57" s="393">
        <v>1.3083902968036527</v>
      </c>
    </row>
    <row r="58" spans="1:14">
      <c r="A58" s="349" t="s">
        <v>183</v>
      </c>
      <c r="B58" s="349">
        <v>113</v>
      </c>
      <c r="C58" s="349" t="s">
        <v>306</v>
      </c>
      <c r="D58" s="349" t="s">
        <v>307</v>
      </c>
      <c r="E58" s="349">
        <v>0.84799999999999998</v>
      </c>
      <c r="F58" s="350">
        <v>1648</v>
      </c>
      <c r="G58" s="350">
        <v>10.266999999999999</v>
      </c>
      <c r="H58" s="350">
        <v>5338</v>
      </c>
      <c r="I58" s="350">
        <v>11.275</v>
      </c>
      <c r="J58" s="350">
        <v>5777</v>
      </c>
      <c r="K58" s="350">
        <v>0.96699999999999997</v>
      </c>
      <c r="L58" s="393">
        <v>4.9810344339622645</v>
      </c>
      <c r="M58" s="393">
        <v>32.693344339622641</v>
      </c>
      <c r="N58" s="393">
        <v>1.2565490566037736</v>
      </c>
    </row>
    <row r="59" spans="1:14">
      <c r="A59" s="349" t="s">
        <v>183</v>
      </c>
      <c r="B59" s="349">
        <v>115</v>
      </c>
      <c r="C59" s="349" t="s">
        <v>306</v>
      </c>
      <c r="D59" s="349" t="s">
        <v>308</v>
      </c>
      <c r="E59" s="349">
        <v>0.76500000000000001</v>
      </c>
      <c r="F59" s="350">
        <v>1466</v>
      </c>
      <c r="G59" s="350">
        <v>10.102</v>
      </c>
      <c r="H59" s="350">
        <v>4630</v>
      </c>
      <c r="I59" s="350">
        <v>11.188000000000001</v>
      </c>
      <c r="J59" s="350">
        <v>5224</v>
      </c>
      <c r="K59" s="350">
        <v>1.0249999999999999</v>
      </c>
      <c r="L59" s="393">
        <v>4.8237788235294117</v>
      </c>
      <c r="M59" s="393">
        <v>31.83516980392157</v>
      </c>
      <c r="N59" s="393">
        <v>1.2786362091503267</v>
      </c>
    </row>
    <row r="60" spans="1:14">
      <c r="A60" s="349" t="s">
        <v>183</v>
      </c>
      <c r="B60" s="349">
        <v>117</v>
      </c>
      <c r="C60" s="349" t="s">
        <v>309</v>
      </c>
      <c r="D60" s="349" t="s">
        <v>310</v>
      </c>
      <c r="E60" s="349">
        <v>0.72499999999999998</v>
      </c>
      <c r="F60" s="350">
        <v>893</v>
      </c>
      <c r="G60" s="350">
        <v>4.0940000000000003</v>
      </c>
      <c r="H60" s="350">
        <v>3096</v>
      </c>
      <c r="I60" s="350">
        <v>4.2229999999999999</v>
      </c>
      <c r="J60" s="350">
        <v>1403</v>
      </c>
      <c r="K60" s="350">
        <v>17.523</v>
      </c>
      <c r="L60" s="393">
        <v>2.6821878620689654</v>
      </c>
      <c r="M60" s="393">
        <v>21.741849655172413</v>
      </c>
      <c r="N60" s="393">
        <v>0.53044772413793095</v>
      </c>
    </row>
    <row r="61" spans="1:14">
      <c r="A61" s="349" t="s">
        <v>183</v>
      </c>
      <c r="B61" s="349">
        <v>119</v>
      </c>
      <c r="C61" s="349" t="s">
        <v>311</v>
      </c>
      <c r="D61" s="349" t="s">
        <v>312</v>
      </c>
      <c r="E61" s="349">
        <v>0.85599999999999998</v>
      </c>
      <c r="F61" s="350">
        <v>1505</v>
      </c>
      <c r="G61" s="350">
        <v>4.5590000000000002</v>
      </c>
      <c r="H61" s="350">
        <v>3844</v>
      </c>
      <c r="I61" s="350">
        <v>5.1980000000000004</v>
      </c>
      <c r="J61" s="350">
        <v>2202</v>
      </c>
      <c r="K61" s="350">
        <v>15.569000000000001</v>
      </c>
      <c r="L61" s="393">
        <v>4.4174109813084099</v>
      </c>
      <c r="M61" s="393">
        <v>22.954816822429912</v>
      </c>
      <c r="N61" s="393">
        <v>0.57563189252336444</v>
      </c>
    </row>
    <row r="62" spans="1:14">
      <c r="A62" s="349" t="s">
        <v>183</v>
      </c>
      <c r="B62" s="349">
        <v>121</v>
      </c>
      <c r="C62" s="349" t="s">
        <v>313</v>
      </c>
      <c r="D62" s="349" t="s">
        <v>314</v>
      </c>
      <c r="E62" s="349">
        <v>0.80600000000000005</v>
      </c>
      <c r="F62" s="350">
        <v>1334</v>
      </c>
      <c r="G62" s="350">
        <v>7.0830000000000002</v>
      </c>
      <c r="H62" s="350">
        <v>3939</v>
      </c>
      <c r="I62" s="350">
        <v>13.007</v>
      </c>
      <c r="J62" s="350">
        <v>1351</v>
      </c>
      <c r="K62" s="350">
        <v>10.382999999999999</v>
      </c>
      <c r="L62" s="393">
        <v>4.0942756823821345</v>
      </c>
      <c r="M62" s="393">
        <v>25.451529776674935</v>
      </c>
      <c r="N62" s="393">
        <v>0.46368535980148873</v>
      </c>
    </row>
    <row r="63" spans="1:14">
      <c r="A63" s="349" t="s">
        <v>183</v>
      </c>
      <c r="B63" s="349">
        <v>123</v>
      </c>
      <c r="C63" s="349" t="s">
        <v>315</v>
      </c>
      <c r="D63" s="349" t="s">
        <v>316</v>
      </c>
      <c r="E63" s="349">
        <v>0.871</v>
      </c>
      <c r="F63" s="350">
        <v>69</v>
      </c>
      <c r="G63" s="350">
        <v>1.399</v>
      </c>
      <c r="H63" s="350">
        <v>617</v>
      </c>
      <c r="I63" s="350">
        <v>12.676</v>
      </c>
      <c r="L63" s="393">
        <v>0</v>
      </c>
      <c r="M63" s="393">
        <v>3.7618665901262922</v>
      </c>
      <c r="N63" s="362">
        <v>0.17416762342135475</v>
      </c>
    </row>
    <row r="64" spans="1:14">
      <c r="A64" s="349" t="s">
        <v>183</v>
      </c>
      <c r="B64" s="349">
        <v>125</v>
      </c>
      <c r="C64" s="349" t="s">
        <v>317</v>
      </c>
      <c r="D64" s="349" t="s">
        <v>318</v>
      </c>
      <c r="E64" s="349">
        <v>0.7</v>
      </c>
      <c r="F64" s="350">
        <v>2170</v>
      </c>
      <c r="G64" s="350">
        <v>6.0839999999999996</v>
      </c>
      <c r="H64" s="350">
        <v>5262</v>
      </c>
      <c r="I64" s="350">
        <v>9.359</v>
      </c>
      <c r="J64" s="350">
        <v>3750</v>
      </c>
      <c r="K64" s="350">
        <v>0.95499999999999996</v>
      </c>
      <c r="L64" s="393">
        <v>8.2901554285714294</v>
      </c>
      <c r="M64" s="393">
        <v>38.96821942857143</v>
      </c>
      <c r="N64" s="393">
        <v>1.0600937142857143</v>
      </c>
    </row>
    <row r="65" spans="1:14">
      <c r="A65" s="349" t="s">
        <v>183</v>
      </c>
      <c r="B65" s="349">
        <v>127</v>
      </c>
      <c r="C65" s="349" t="s">
        <v>1817</v>
      </c>
      <c r="D65" s="349" t="s">
        <v>506</v>
      </c>
      <c r="E65" s="349">
        <v>0.81</v>
      </c>
      <c r="F65" s="350">
        <v>2541</v>
      </c>
      <c r="G65" s="350">
        <v>-1.6919999999999999</v>
      </c>
      <c r="H65" s="350">
        <v>6230</v>
      </c>
      <c r="I65" s="350">
        <v>8.44</v>
      </c>
      <c r="L65" s="393">
        <v>8.6917133333333325</v>
      </c>
      <c r="M65" s="393">
        <v>41.364816419753083</v>
      </c>
      <c r="N65" s="362"/>
    </row>
    <row r="66" spans="1:14">
      <c r="A66" s="349" t="s">
        <v>183</v>
      </c>
      <c r="B66" s="349">
        <v>129</v>
      </c>
      <c r="C66" s="349" t="s">
        <v>1827</v>
      </c>
      <c r="D66" s="349" t="s">
        <v>506</v>
      </c>
      <c r="E66" s="349">
        <v>0.745</v>
      </c>
      <c r="F66" s="350">
        <v>2382</v>
      </c>
      <c r="G66" s="350">
        <v>-1.756</v>
      </c>
      <c r="H66" s="350">
        <v>5737</v>
      </c>
      <c r="I66" s="350">
        <v>8.4879999999999995</v>
      </c>
      <c r="L66" s="393">
        <v>8.7368738255033556</v>
      </c>
      <c r="M66" s="393">
        <v>41.343688322147649</v>
      </c>
      <c r="N66" s="362"/>
    </row>
    <row r="67" spans="1:14">
      <c r="A67" s="349" t="s">
        <v>183</v>
      </c>
      <c r="B67" s="349">
        <v>131</v>
      </c>
      <c r="C67" s="349" t="s">
        <v>180</v>
      </c>
      <c r="D67" s="349" t="s">
        <v>512</v>
      </c>
      <c r="E67" s="349">
        <v>0.77100000000000002</v>
      </c>
      <c r="F67" s="350">
        <v>2676</v>
      </c>
      <c r="G67" s="350">
        <v>29.041</v>
      </c>
      <c r="H67" s="350">
        <v>6396</v>
      </c>
      <c r="I67" s="350">
        <v>62.518000000000001</v>
      </c>
      <c r="L67" s="393">
        <v>9.6163782101167303</v>
      </c>
      <c r="M67" s="393">
        <v>44.634371854734113</v>
      </c>
      <c r="N67" s="362"/>
    </row>
    <row r="68" spans="1:14">
      <c r="A68" s="349" t="s">
        <v>183</v>
      </c>
      <c r="B68" s="349">
        <v>133</v>
      </c>
      <c r="C68" s="349" t="s">
        <v>181</v>
      </c>
      <c r="D68" s="349" t="s">
        <v>512</v>
      </c>
      <c r="E68" s="349">
        <v>0.79500000000000004</v>
      </c>
      <c r="F68" s="350">
        <v>2763</v>
      </c>
      <c r="G68" s="350">
        <v>29.140999999999998</v>
      </c>
      <c r="H68" s="350">
        <v>6580</v>
      </c>
      <c r="I68" s="350">
        <v>62.460999999999999</v>
      </c>
      <c r="L68" s="393">
        <v>9.6274618867924531</v>
      </c>
      <c r="M68" s="393">
        <v>44.651612830188668</v>
      </c>
      <c r="N68" s="362"/>
    </row>
    <row r="69" spans="1:14">
      <c r="A69" s="349" t="s">
        <v>183</v>
      </c>
      <c r="B69" s="349">
        <v>135</v>
      </c>
      <c r="C69" s="349" t="s">
        <v>188</v>
      </c>
      <c r="D69" s="349" t="s">
        <v>25</v>
      </c>
      <c r="E69" s="349">
        <v>1.002</v>
      </c>
      <c r="F69" s="350">
        <v>4515</v>
      </c>
      <c r="G69" s="350">
        <v>7.4859999999999998</v>
      </c>
      <c r="H69" s="350">
        <v>8469</v>
      </c>
      <c r="I69" s="350">
        <v>9.4979999999999993</v>
      </c>
      <c r="J69" s="350">
        <v>3267</v>
      </c>
      <c r="K69" s="350">
        <v>11.592000000000001</v>
      </c>
      <c r="L69" s="393">
        <v>13.369320958083829</v>
      </c>
      <c r="M69" s="393">
        <v>48.208254590818363</v>
      </c>
      <c r="N69" s="393">
        <v>0.66354251497005989</v>
      </c>
    </row>
    <row r="70" spans="1:14">
      <c r="A70" s="349" t="s">
        <v>183</v>
      </c>
      <c r="B70" s="349">
        <v>137</v>
      </c>
      <c r="C70" s="349" t="s">
        <v>189</v>
      </c>
      <c r="D70" s="349" t="s">
        <v>25</v>
      </c>
      <c r="E70" s="349">
        <v>1.0129999999999999</v>
      </c>
      <c r="F70" s="350">
        <v>4701</v>
      </c>
      <c r="G70" s="350">
        <v>7.484</v>
      </c>
      <c r="H70" s="350">
        <v>8694</v>
      </c>
      <c r="I70" s="350">
        <v>9.4540000000000006</v>
      </c>
      <c r="J70" s="350">
        <v>3322</v>
      </c>
      <c r="K70" s="350">
        <v>11.597</v>
      </c>
      <c r="L70" s="393">
        <v>13.61766811451135</v>
      </c>
      <c r="M70" s="393">
        <v>48.809922408687072</v>
      </c>
      <c r="N70" s="393">
        <v>0.68001530108588359</v>
      </c>
    </row>
    <row r="71" spans="1:14">
      <c r="A71" s="349" t="s">
        <v>183</v>
      </c>
      <c r="B71" s="349">
        <v>140</v>
      </c>
      <c r="C71" s="349" t="s">
        <v>194</v>
      </c>
      <c r="D71" s="349" t="s">
        <v>21</v>
      </c>
      <c r="E71" s="349">
        <v>8.3000000000000004E-2</v>
      </c>
      <c r="J71" s="350">
        <v>5621</v>
      </c>
      <c r="K71" s="350">
        <v>21.033999999999999</v>
      </c>
      <c r="L71" s="362"/>
      <c r="M71" s="362"/>
      <c r="N71" s="393">
        <v>12.678554216867468</v>
      </c>
    </row>
    <row r="72" spans="1:14">
      <c r="A72" s="349" t="s">
        <v>183</v>
      </c>
      <c r="B72" s="349">
        <v>142</v>
      </c>
      <c r="C72" s="349" t="s">
        <v>195</v>
      </c>
      <c r="D72" s="349" t="s">
        <v>21</v>
      </c>
      <c r="E72" s="349">
        <v>7.4999999999999997E-2</v>
      </c>
      <c r="J72" s="350">
        <v>5397</v>
      </c>
      <c r="K72" s="350">
        <v>21.091999999999999</v>
      </c>
      <c r="L72" s="362"/>
      <c r="M72" s="362"/>
      <c r="N72" s="393">
        <v>13.046990666666666</v>
      </c>
    </row>
    <row r="73" spans="1:14">
      <c r="A73" s="349" t="s">
        <v>183</v>
      </c>
      <c r="B73" s="349">
        <v>144</v>
      </c>
      <c r="C73" s="349" t="s">
        <v>201</v>
      </c>
      <c r="D73" s="349" t="s">
        <v>23</v>
      </c>
      <c r="E73" s="349">
        <v>8.3000000000000004E-2</v>
      </c>
      <c r="J73" s="350">
        <v>5940</v>
      </c>
      <c r="K73" s="350">
        <v>10.252000000000001</v>
      </c>
      <c r="L73" s="362"/>
      <c r="M73" s="362"/>
      <c r="N73" s="393">
        <v>13.0838</v>
      </c>
    </row>
    <row r="74" spans="1:14">
      <c r="A74" s="349" t="s">
        <v>183</v>
      </c>
      <c r="B74" s="349">
        <v>146</v>
      </c>
      <c r="C74" s="349" t="s">
        <v>202</v>
      </c>
      <c r="D74" s="349" t="s">
        <v>23</v>
      </c>
      <c r="E74" s="349">
        <v>7.5999999999999998E-2</v>
      </c>
      <c r="J74" s="350">
        <v>5549</v>
      </c>
      <c r="K74" s="350">
        <v>10.363</v>
      </c>
      <c r="L74" s="362"/>
      <c r="M74" s="362"/>
      <c r="N74" s="393">
        <v>13.618984210526316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974B-DF9A-4857-909F-D515FA94AA82}">
  <dimension ref="A1:P50"/>
  <sheetViews>
    <sheetView workbookViewId="0">
      <selection activeCell="P2" activeCellId="1" sqref="D2:E6 P2:V6"/>
    </sheetView>
  </sheetViews>
  <sheetFormatPr baseColWidth="10" defaultColWidth="9.1640625" defaultRowHeight="15"/>
  <cols>
    <col min="1" max="1" width="9.6640625" style="352" bestFit="1" customWidth="1"/>
    <col min="2" max="16384" width="9.1640625" style="352"/>
  </cols>
  <sheetData>
    <row r="1" spans="1:16">
      <c r="A1" s="352" t="s">
        <v>475</v>
      </c>
      <c r="B1" s="352" t="s">
        <v>476</v>
      </c>
      <c r="C1" s="352" t="s">
        <v>3810</v>
      </c>
      <c r="D1" s="352" t="s">
        <v>3807</v>
      </c>
      <c r="E1" s="352" t="s">
        <v>3808</v>
      </c>
      <c r="F1" s="352" t="s">
        <v>3809</v>
      </c>
      <c r="G1" s="352" t="s">
        <v>576</v>
      </c>
      <c r="H1" s="352" t="s">
        <v>577</v>
      </c>
      <c r="I1" s="352" t="s">
        <v>578</v>
      </c>
      <c r="J1" s="352" t="s">
        <v>579</v>
      </c>
      <c r="K1" s="352" t="s">
        <v>580</v>
      </c>
      <c r="L1" s="352" t="s">
        <v>581</v>
      </c>
      <c r="M1" s="352" t="s">
        <v>3820</v>
      </c>
      <c r="N1" s="352" t="s">
        <v>3817</v>
      </c>
      <c r="O1" s="352" t="s">
        <v>3818</v>
      </c>
      <c r="P1" s="352" t="s">
        <v>3819</v>
      </c>
    </row>
    <row r="2" spans="1:16">
      <c r="A2" s="351">
        <v>45597</v>
      </c>
      <c r="B2" s="352" t="s">
        <v>505</v>
      </c>
      <c r="C2" s="352">
        <v>1</v>
      </c>
      <c r="D2" s="352" t="s">
        <v>1899</v>
      </c>
      <c r="E2" s="352" t="s">
        <v>506</v>
      </c>
      <c r="F2" s="352">
        <v>0.71399999999999997</v>
      </c>
      <c r="G2" s="352">
        <v>2218</v>
      </c>
      <c r="H2" s="352">
        <v>-1.2170000000000001</v>
      </c>
      <c r="I2" s="352">
        <v>4996</v>
      </c>
      <c r="J2" s="352">
        <v>8.6340000000000003</v>
      </c>
      <c r="K2" s="352">
        <v>257</v>
      </c>
      <c r="L2" s="352">
        <v>13.757</v>
      </c>
      <c r="M2" s="352">
        <v>7.173</v>
      </c>
      <c r="N2" s="352">
        <v>12.156000000000001</v>
      </c>
      <c r="O2" s="352">
        <v>41.31</v>
      </c>
      <c r="P2" s="352">
        <v>0.214</v>
      </c>
    </row>
    <row r="3" spans="1:16">
      <c r="A3" s="351">
        <v>45597</v>
      </c>
      <c r="B3" s="352" t="s">
        <v>507</v>
      </c>
      <c r="C3" s="352">
        <v>3</v>
      </c>
      <c r="D3" s="352" t="s">
        <v>1914</v>
      </c>
      <c r="E3" s="352" t="s">
        <v>506</v>
      </c>
      <c r="F3" s="352">
        <v>0.20599999999999999</v>
      </c>
      <c r="G3" s="352">
        <v>557</v>
      </c>
      <c r="H3" s="352">
        <v>-2.2349999999999999</v>
      </c>
      <c r="I3" s="352">
        <v>1448</v>
      </c>
      <c r="J3" s="352">
        <v>8.9499999999999993</v>
      </c>
      <c r="N3" s="352">
        <v>9.4819999999999993</v>
      </c>
      <c r="O3" s="352">
        <v>41.506999999999998</v>
      </c>
    </row>
    <row r="4" spans="1:16">
      <c r="A4" s="351">
        <v>45597</v>
      </c>
      <c r="B4" s="352" t="s">
        <v>508</v>
      </c>
      <c r="C4" s="352">
        <v>5</v>
      </c>
      <c r="D4" s="352" t="s">
        <v>1927</v>
      </c>
      <c r="E4" s="352" t="s">
        <v>506</v>
      </c>
      <c r="F4" s="352">
        <v>0.40500000000000003</v>
      </c>
      <c r="G4" s="352">
        <v>1108</v>
      </c>
      <c r="H4" s="352">
        <v>-1.7529999999999999</v>
      </c>
      <c r="I4" s="352">
        <v>2909</v>
      </c>
      <c r="J4" s="352">
        <v>8.8689999999999998</v>
      </c>
      <c r="N4" s="352">
        <v>9.5540000000000003</v>
      </c>
      <c r="O4" s="352">
        <v>40.908000000000001</v>
      </c>
    </row>
    <row r="5" spans="1:16">
      <c r="A5" s="351">
        <v>45597</v>
      </c>
      <c r="B5" s="352" t="s">
        <v>509</v>
      </c>
      <c r="C5" s="352">
        <v>7</v>
      </c>
      <c r="D5" s="352" t="s">
        <v>1937</v>
      </c>
      <c r="E5" s="352" t="s">
        <v>506</v>
      </c>
      <c r="F5" s="352">
        <v>1.0089999999999999</v>
      </c>
      <c r="G5" s="352">
        <v>2764</v>
      </c>
      <c r="H5" s="352">
        <v>-2.0950000000000002</v>
      </c>
      <c r="I5" s="352">
        <v>6974</v>
      </c>
      <c r="J5" s="352">
        <v>8.6440000000000001</v>
      </c>
      <c r="N5" s="352">
        <v>9.49</v>
      </c>
      <c r="O5" s="352">
        <v>40.722999999999999</v>
      </c>
    </row>
    <row r="6" spans="1:16">
      <c r="A6" s="351">
        <v>45597</v>
      </c>
      <c r="B6" s="352" t="s">
        <v>510</v>
      </c>
      <c r="C6" s="352">
        <v>9</v>
      </c>
      <c r="D6" s="352" t="s">
        <v>1952</v>
      </c>
      <c r="E6" s="352" t="s">
        <v>506</v>
      </c>
      <c r="F6" s="352">
        <v>1.5009999999999999</v>
      </c>
      <c r="G6" s="352">
        <v>4143</v>
      </c>
      <c r="H6" s="352">
        <v>-2.0110000000000001</v>
      </c>
      <c r="I6" s="352">
        <v>10074</v>
      </c>
      <c r="J6" s="352">
        <v>8.49</v>
      </c>
      <c r="N6" s="352">
        <v>9.5310000000000006</v>
      </c>
      <c r="O6" s="352">
        <v>40.841999999999999</v>
      </c>
    </row>
    <row r="7" spans="1:16">
      <c r="A7" s="351">
        <v>45597</v>
      </c>
      <c r="B7" s="352" t="s">
        <v>499</v>
      </c>
      <c r="C7" s="352">
        <v>11</v>
      </c>
      <c r="D7" s="352" t="s">
        <v>1966</v>
      </c>
      <c r="E7" s="352" t="s">
        <v>25</v>
      </c>
      <c r="F7" s="352">
        <v>1.139</v>
      </c>
      <c r="G7" s="352">
        <v>4688</v>
      </c>
      <c r="H7" s="352">
        <v>7.1349999999999998</v>
      </c>
      <c r="I7" s="352">
        <v>9319</v>
      </c>
      <c r="J7" s="352">
        <v>9.7409999999999997</v>
      </c>
      <c r="K7" s="352">
        <v>4186</v>
      </c>
      <c r="L7" s="352">
        <v>9.3970000000000002</v>
      </c>
      <c r="M7" s="352">
        <v>5.8280000000000003</v>
      </c>
      <c r="N7" s="352">
        <v>14.228</v>
      </c>
      <c r="O7" s="352">
        <v>49.195999999999998</v>
      </c>
      <c r="P7" s="352">
        <v>0.64900000000000002</v>
      </c>
    </row>
    <row r="8" spans="1:16">
      <c r="A8" s="351">
        <v>45597</v>
      </c>
      <c r="B8" s="352" t="s">
        <v>500</v>
      </c>
      <c r="C8" s="352">
        <v>13</v>
      </c>
      <c r="D8" s="352" t="s">
        <v>1978</v>
      </c>
      <c r="E8" s="352" t="s">
        <v>25</v>
      </c>
      <c r="F8" s="352">
        <v>1.1819999999999999</v>
      </c>
      <c r="G8" s="352">
        <v>4938</v>
      </c>
      <c r="H8" s="352">
        <v>7.11</v>
      </c>
      <c r="I8" s="352">
        <v>9738</v>
      </c>
      <c r="J8" s="352">
        <v>9.7650000000000006</v>
      </c>
      <c r="K8" s="352">
        <v>4387</v>
      </c>
      <c r="L8" s="352">
        <v>9.3360000000000003</v>
      </c>
      <c r="M8" s="352">
        <v>5.84</v>
      </c>
      <c r="N8" s="352">
        <v>14.441000000000001</v>
      </c>
      <c r="O8" s="352">
        <v>49.825000000000003</v>
      </c>
      <c r="P8" s="352">
        <v>0.66</v>
      </c>
    </row>
    <row r="9" spans="1:16">
      <c r="A9" s="351">
        <v>45597</v>
      </c>
      <c r="B9" s="352" t="s">
        <v>511</v>
      </c>
      <c r="C9" s="352">
        <v>15</v>
      </c>
      <c r="D9" s="352" t="s">
        <v>1992</v>
      </c>
      <c r="E9" s="352" t="s">
        <v>512</v>
      </c>
      <c r="F9" s="352">
        <v>0.752</v>
      </c>
      <c r="G9" s="352">
        <v>2224</v>
      </c>
      <c r="H9" s="352">
        <v>29.251999999999999</v>
      </c>
      <c r="I9" s="352">
        <v>5885</v>
      </c>
      <c r="J9" s="352">
        <v>62.883000000000003</v>
      </c>
      <c r="N9" s="352">
        <v>10.282999999999999</v>
      </c>
      <c r="O9" s="352">
        <v>44.328000000000003</v>
      </c>
    </row>
    <row r="10" spans="1:16">
      <c r="A10" s="351">
        <v>45597</v>
      </c>
      <c r="B10" s="352" t="s">
        <v>513</v>
      </c>
      <c r="C10" s="352">
        <v>17</v>
      </c>
      <c r="D10" s="352" t="s">
        <v>1998</v>
      </c>
      <c r="E10" s="352" t="s">
        <v>512</v>
      </c>
      <c r="F10" s="352">
        <v>0.72899999999999998</v>
      </c>
      <c r="G10" s="352">
        <v>2140</v>
      </c>
      <c r="H10" s="352">
        <v>28.387</v>
      </c>
      <c r="I10" s="352">
        <v>5715</v>
      </c>
      <c r="J10" s="352">
        <v>62.904000000000003</v>
      </c>
      <c r="N10" s="352">
        <v>10.211</v>
      </c>
      <c r="O10" s="352">
        <v>44.445999999999998</v>
      </c>
    </row>
    <row r="11" spans="1:16">
      <c r="A11" s="351">
        <v>45597</v>
      </c>
      <c r="B11" s="352" t="s">
        <v>514</v>
      </c>
      <c r="C11" s="352">
        <v>19</v>
      </c>
      <c r="D11" s="352" t="s">
        <v>2008</v>
      </c>
      <c r="E11" s="352" t="s">
        <v>21</v>
      </c>
      <c r="F11" s="352">
        <v>8.2000000000000003E-2</v>
      </c>
      <c r="K11" s="352">
        <v>5289</v>
      </c>
      <c r="L11" s="352">
        <v>19.227</v>
      </c>
      <c r="M11" s="352">
        <v>16.065000000000001</v>
      </c>
      <c r="P11" s="352">
        <v>12.244</v>
      </c>
    </row>
    <row r="12" spans="1:16">
      <c r="A12" s="351">
        <v>45597</v>
      </c>
      <c r="B12" s="352" t="s">
        <v>515</v>
      </c>
      <c r="C12" s="352">
        <v>21</v>
      </c>
      <c r="D12" s="352" t="s">
        <v>2017</v>
      </c>
      <c r="E12" s="352" t="s">
        <v>21</v>
      </c>
      <c r="F12" s="352">
        <v>7.5999999999999998E-2</v>
      </c>
      <c r="K12" s="352">
        <v>4767</v>
      </c>
      <c r="L12" s="352">
        <v>19.390999999999998</v>
      </c>
      <c r="M12" s="352">
        <v>16.151</v>
      </c>
      <c r="P12" s="352">
        <v>12.445</v>
      </c>
    </row>
    <row r="13" spans="1:16">
      <c r="A13" s="351">
        <v>45597</v>
      </c>
      <c r="B13" s="352" t="s">
        <v>516</v>
      </c>
      <c r="C13" s="352">
        <v>23</v>
      </c>
      <c r="D13" s="352" t="s">
        <v>2027</v>
      </c>
      <c r="E13" s="352" t="s">
        <v>23</v>
      </c>
      <c r="F13" s="352">
        <v>0.04</v>
      </c>
      <c r="K13" s="352">
        <v>2471</v>
      </c>
      <c r="L13" s="352">
        <v>10.003</v>
      </c>
      <c r="M13" s="352">
        <v>5.9669999999999996</v>
      </c>
      <c r="P13" s="352">
        <v>13.249000000000001</v>
      </c>
    </row>
    <row r="14" spans="1:16">
      <c r="A14" s="351">
        <v>45597</v>
      </c>
      <c r="B14" s="352" t="s">
        <v>517</v>
      </c>
      <c r="C14" s="352">
        <v>25</v>
      </c>
      <c r="D14" s="352" t="s">
        <v>2037</v>
      </c>
      <c r="E14" s="352" t="s">
        <v>23</v>
      </c>
      <c r="F14" s="352">
        <v>7.6999999999999999E-2</v>
      </c>
      <c r="K14" s="352">
        <v>5809</v>
      </c>
      <c r="L14" s="352">
        <v>8.8290000000000006</v>
      </c>
      <c r="M14" s="352">
        <v>5.6349999999999998</v>
      </c>
      <c r="P14" s="352">
        <v>12.72</v>
      </c>
    </row>
    <row r="15" spans="1:16">
      <c r="A15" s="351">
        <v>45597</v>
      </c>
      <c r="B15" s="352" t="s">
        <v>518</v>
      </c>
      <c r="C15" s="352">
        <v>27</v>
      </c>
      <c r="D15" s="352" t="s">
        <v>2046</v>
      </c>
      <c r="E15" s="352" t="s">
        <v>23</v>
      </c>
      <c r="F15" s="352">
        <v>0.16800000000000001</v>
      </c>
      <c r="K15" s="352">
        <v>13799</v>
      </c>
      <c r="L15" s="352">
        <v>8.1349999999999998</v>
      </c>
      <c r="M15" s="352">
        <v>5.9480000000000004</v>
      </c>
      <c r="P15" s="352">
        <v>12.968</v>
      </c>
    </row>
    <row r="16" spans="1:16">
      <c r="A16" s="351">
        <v>45597</v>
      </c>
      <c r="B16" s="352" t="s">
        <v>495</v>
      </c>
      <c r="C16" s="352">
        <v>29</v>
      </c>
      <c r="D16" s="352" t="s">
        <v>320</v>
      </c>
      <c r="E16" s="352" t="s">
        <v>321</v>
      </c>
      <c r="F16" s="352">
        <v>0.77100000000000002</v>
      </c>
      <c r="G16" s="352">
        <v>610</v>
      </c>
      <c r="H16" s="352">
        <v>10.757</v>
      </c>
      <c r="I16" s="352">
        <v>2120</v>
      </c>
      <c r="J16" s="352">
        <v>9.9139999999999997</v>
      </c>
      <c r="K16" s="352">
        <v>6858</v>
      </c>
      <c r="L16" s="352">
        <v>-1.548</v>
      </c>
      <c r="M16" s="352">
        <v>-4.5469999999999997</v>
      </c>
      <c r="N16" s="352">
        <v>2.7160000000000002</v>
      </c>
      <c r="O16" s="352">
        <v>15.717000000000001</v>
      </c>
      <c r="P16" s="352">
        <v>1.4770000000000001</v>
      </c>
    </row>
    <row r="17" spans="1:16">
      <c r="A17" s="351">
        <v>45597</v>
      </c>
      <c r="B17" s="352" t="s">
        <v>496</v>
      </c>
      <c r="C17" s="352">
        <v>31</v>
      </c>
      <c r="D17" s="352" t="s">
        <v>322</v>
      </c>
      <c r="E17" s="352" t="s">
        <v>323</v>
      </c>
      <c r="F17" s="352">
        <v>0.82099999999999995</v>
      </c>
      <c r="G17" s="352">
        <v>1230</v>
      </c>
      <c r="H17" s="352">
        <v>7.141</v>
      </c>
      <c r="I17" s="352">
        <v>3620</v>
      </c>
      <c r="J17" s="352">
        <v>3.9430000000000001</v>
      </c>
      <c r="K17" s="352">
        <v>1708</v>
      </c>
      <c r="L17" s="352">
        <v>12.727</v>
      </c>
      <c r="M17" s="352">
        <v>8.3179999999999996</v>
      </c>
      <c r="N17" s="352">
        <v>5.18</v>
      </c>
      <c r="O17" s="352">
        <v>24.876999999999999</v>
      </c>
      <c r="P17" s="352">
        <v>0.504</v>
      </c>
    </row>
    <row r="18" spans="1:16">
      <c r="A18" s="351">
        <v>45597</v>
      </c>
      <c r="B18" s="352" t="s">
        <v>497</v>
      </c>
      <c r="C18" s="352">
        <v>33</v>
      </c>
      <c r="D18" s="352" t="s">
        <v>324</v>
      </c>
      <c r="E18" s="352" t="s">
        <v>325</v>
      </c>
      <c r="F18" s="352">
        <v>0.77900000000000003</v>
      </c>
      <c r="G18" s="352">
        <v>1078</v>
      </c>
      <c r="H18" s="352">
        <v>5.66</v>
      </c>
      <c r="I18" s="352">
        <v>3180</v>
      </c>
      <c r="J18" s="352">
        <v>3.927</v>
      </c>
      <c r="K18" s="352">
        <v>1644</v>
      </c>
      <c r="L18" s="352">
        <v>14.818</v>
      </c>
      <c r="M18" s="352">
        <v>10.18</v>
      </c>
      <c r="N18" s="352">
        <v>4.8209999999999997</v>
      </c>
      <c r="O18" s="352">
        <v>23.236999999999998</v>
      </c>
      <c r="P18" s="352">
        <v>0.46</v>
      </c>
    </row>
    <row r="19" spans="1:16">
      <c r="A19" s="351">
        <v>45597</v>
      </c>
      <c r="B19" s="352" t="s">
        <v>498</v>
      </c>
      <c r="C19" s="352">
        <v>35</v>
      </c>
      <c r="D19" s="352" t="s">
        <v>326</v>
      </c>
      <c r="E19" s="352" t="s">
        <v>327</v>
      </c>
      <c r="F19" s="352">
        <v>0.61099999999999999</v>
      </c>
      <c r="G19" s="352">
        <v>1346</v>
      </c>
      <c r="H19" s="352">
        <v>12.279</v>
      </c>
      <c r="I19" s="352">
        <v>3763</v>
      </c>
      <c r="J19" s="352">
        <v>4.8860000000000001</v>
      </c>
      <c r="K19" s="352">
        <v>2136</v>
      </c>
      <c r="L19" s="352">
        <v>-0.11600000000000001</v>
      </c>
      <c r="M19" s="352">
        <v>-4.4569999999999999</v>
      </c>
      <c r="N19" s="352">
        <v>7.649</v>
      </c>
      <c r="O19" s="352">
        <v>34.981999999999999</v>
      </c>
      <c r="P19" s="352">
        <v>0.70699999999999996</v>
      </c>
    </row>
    <row r="20" spans="1:16">
      <c r="A20" s="351">
        <v>45597</v>
      </c>
      <c r="B20" s="352" t="s">
        <v>542</v>
      </c>
      <c r="C20" s="352">
        <v>37</v>
      </c>
      <c r="D20" s="352" t="s">
        <v>328</v>
      </c>
      <c r="E20" s="352" t="s">
        <v>329</v>
      </c>
      <c r="F20" s="352">
        <v>0.81599999999999995</v>
      </c>
      <c r="G20" s="352">
        <v>2382</v>
      </c>
      <c r="H20" s="352">
        <v>11.757</v>
      </c>
      <c r="I20" s="352">
        <v>5531</v>
      </c>
      <c r="J20" s="352">
        <v>8.99</v>
      </c>
      <c r="K20" s="352">
        <v>5938</v>
      </c>
      <c r="L20" s="352">
        <v>0.78600000000000003</v>
      </c>
      <c r="M20" s="352">
        <v>-2.3650000000000002</v>
      </c>
      <c r="N20" s="352">
        <v>10.108000000000001</v>
      </c>
      <c r="O20" s="352">
        <v>38.654000000000003</v>
      </c>
      <c r="P20" s="352">
        <v>1.2410000000000001</v>
      </c>
    </row>
    <row r="21" spans="1:16">
      <c r="A21" s="351">
        <v>45597</v>
      </c>
      <c r="B21" s="352" t="s">
        <v>543</v>
      </c>
      <c r="C21" s="352">
        <v>39</v>
      </c>
      <c r="D21" s="352" t="s">
        <v>330</v>
      </c>
      <c r="E21" s="352" t="s">
        <v>331</v>
      </c>
      <c r="F21" s="352">
        <v>0.84599999999999997</v>
      </c>
      <c r="G21" s="352">
        <v>1419</v>
      </c>
      <c r="H21" s="352">
        <v>10.113</v>
      </c>
      <c r="I21" s="352">
        <v>4220</v>
      </c>
      <c r="J21" s="352">
        <v>4.7409999999999997</v>
      </c>
      <c r="K21" s="352">
        <v>5326</v>
      </c>
      <c r="L21" s="352">
        <v>1.556</v>
      </c>
      <c r="M21" s="352">
        <v>-1.732</v>
      </c>
      <c r="N21" s="352">
        <v>5.8369999999999997</v>
      </c>
      <c r="O21" s="352">
        <v>28.893999999999998</v>
      </c>
      <c r="P21" s="352">
        <v>1.0780000000000001</v>
      </c>
    </row>
    <row r="22" spans="1:16">
      <c r="A22" s="351">
        <v>45597</v>
      </c>
      <c r="B22" s="352" t="s">
        <v>544</v>
      </c>
      <c r="C22" s="352">
        <v>41</v>
      </c>
      <c r="D22" s="352" t="s">
        <v>332</v>
      </c>
      <c r="E22" s="352" t="s">
        <v>333</v>
      </c>
      <c r="F22" s="352">
        <v>0.52400000000000002</v>
      </c>
      <c r="G22" s="352">
        <v>747</v>
      </c>
      <c r="H22" s="352">
        <v>4.0540000000000003</v>
      </c>
      <c r="I22" s="352">
        <v>2936</v>
      </c>
      <c r="J22" s="352">
        <v>5.0410000000000004</v>
      </c>
      <c r="K22" s="352">
        <v>1424</v>
      </c>
      <c r="L22" s="352">
        <v>9.3469999999999995</v>
      </c>
      <c r="M22" s="352">
        <v>4.5789999999999997</v>
      </c>
      <c r="N22" s="352">
        <v>4.8890000000000002</v>
      </c>
      <c r="O22" s="352">
        <v>31.466999999999999</v>
      </c>
      <c r="P22" s="352">
        <v>0.63300000000000001</v>
      </c>
    </row>
    <row r="23" spans="1:16">
      <c r="A23" s="351">
        <v>45597</v>
      </c>
      <c r="B23" s="352" t="s">
        <v>545</v>
      </c>
      <c r="C23" s="352">
        <v>43</v>
      </c>
      <c r="D23" s="352" t="s">
        <v>334</v>
      </c>
      <c r="E23" s="352" t="s">
        <v>335</v>
      </c>
      <c r="F23" s="352">
        <v>0.79700000000000004</v>
      </c>
      <c r="G23" s="352">
        <v>1120</v>
      </c>
      <c r="H23" s="352">
        <v>6.3879999999999999</v>
      </c>
      <c r="I23" s="352">
        <v>4114</v>
      </c>
      <c r="J23" s="352">
        <v>3.4769999999999999</v>
      </c>
      <c r="K23" s="352">
        <v>2447</v>
      </c>
      <c r="L23" s="352">
        <v>12.824999999999999</v>
      </c>
      <c r="M23" s="352">
        <v>8.6029999999999998</v>
      </c>
      <c r="N23" s="352">
        <v>4.8739999999999997</v>
      </c>
      <c r="O23" s="352">
        <v>29.042000000000002</v>
      </c>
      <c r="P23" s="352">
        <v>0.58599999999999997</v>
      </c>
    </row>
    <row r="24" spans="1:16">
      <c r="A24" s="351">
        <v>45597</v>
      </c>
      <c r="B24" s="352" t="s">
        <v>546</v>
      </c>
      <c r="C24" s="352">
        <v>45</v>
      </c>
      <c r="D24" s="352" t="s">
        <v>336</v>
      </c>
      <c r="E24" s="352" t="s">
        <v>337</v>
      </c>
      <c r="F24" s="352">
        <v>0.78600000000000003</v>
      </c>
      <c r="G24" s="352">
        <v>1530</v>
      </c>
      <c r="H24" s="352">
        <v>9.8279999999999994</v>
      </c>
      <c r="I24" s="352">
        <v>3492</v>
      </c>
      <c r="J24" s="352">
        <v>6.6239999999999997</v>
      </c>
      <c r="K24" s="352">
        <v>13348</v>
      </c>
      <c r="L24" s="352">
        <v>1.782</v>
      </c>
      <c r="M24" s="352">
        <v>-0.44700000000000001</v>
      </c>
      <c r="N24" s="352">
        <v>6.7649999999999997</v>
      </c>
      <c r="O24" s="352">
        <v>25.707999999999998</v>
      </c>
      <c r="P24" s="352">
        <v>2.6789999999999998</v>
      </c>
    </row>
    <row r="25" spans="1:16">
      <c r="A25" s="351">
        <v>45597</v>
      </c>
      <c r="B25" s="352" t="s">
        <v>547</v>
      </c>
      <c r="C25" s="352">
        <v>47</v>
      </c>
      <c r="D25" s="352" t="s">
        <v>338</v>
      </c>
      <c r="E25" s="352" t="s">
        <v>339</v>
      </c>
      <c r="F25" s="352">
        <v>0.82399999999999995</v>
      </c>
      <c r="G25" s="352">
        <v>1900</v>
      </c>
      <c r="H25" s="352">
        <v>10.058999999999999</v>
      </c>
      <c r="I25" s="352">
        <v>4412</v>
      </c>
      <c r="J25" s="352">
        <v>5.8920000000000003</v>
      </c>
      <c r="K25" s="352">
        <v>6169</v>
      </c>
      <c r="L25" s="352">
        <v>1.726</v>
      </c>
      <c r="M25" s="352">
        <v>-1.3109999999999999</v>
      </c>
      <c r="N25" s="352">
        <v>8.01</v>
      </c>
      <c r="O25" s="352">
        <v>30.254999999999999</v>
      </c>
      <c r="P25" s="352">
        <v>1.3420000000000001</v>
      </c>
    </row>
    <row r="26" spans="1:16">
      <c r="A26" s="351">
        <v>45597</v>
      </c>
      <c r="B26" s="352" t="s">
        <v>548</v>
      </c>
      <c r="C26" s="352">
        <v>49</v>
      </c>
      <c r="D26" s="352" t="s">
        <v>340</v>
      </c>
      <c r="E26" s="352" t="s">
        <v>341</v>
      </c>
      <c r="F26" s="352">
        <v>0.82499999999999996</v>
      </c>
      <c r="G26" s="352">
        <v>2006</v>
      </c>
      <c r="H26" s="352">
        <v>9.7080000000000002</v>
      </c>
      <c r="I26" s="352">
        <v>4719</v>
      </c>
      <c r="J26" s="352">
        <v>5.5369999999999999</v>
      </c>
      <c r="K26" s="352">
        <v>3878</v>
      </c>
      <c r="L26" s="352">
        <v>2.1880000000000002</v>
      </c>
      <c r="M26" s="352">
        <v>-1.4570000000000001</v>
      </c>
      <c r="N26" s="352">
        <v>8.4629999999999992</v>
      </c>
      <c r="O26" s="352">
        <v>32.869999999999997</v>
      </c>
      <c r="P26" s="352">
        <v>0.84699999999999998</v>
      </c>
    </row>
    <row r="27" spans="1:16">
      <c r="A27" s="351">
        <v>45597</v>
      </c>
      <c r="B27" s="352" t="s">
        <v>549</v>
      </c>
      <c r="C27" s="352">
        <v>51</v>
      </c>
      <c r="D27" s="352" t="s">
        <v>342</v>
      </c>
      <c r="E27" s="352" t="s">
        <v>343</v>
      </c>
      <c r="F27" s="352">
        <v>0.76700000000000002</v>
      </c>
      <c r="G27" s="352">
        <v>1053</v>
      </c>
      <c r="H27" s="352">
        <v>7.2009999999999996</v>
      </c>
      <c r="I27" s="352">
        <v>3082</v>
      </c>
      <c r="J27" s="352">
        <v>11.425000000000001</v>
      </c>
      <c r="K27" s="352">
        <v>1285</v>
      </c>
      <c r="L27" s="352">
        <v>8.7059999999999995</v>
      </c>
      <c r="M27" s="352">
        <v>3.8809999999999998</v>
      </c>
      <c r="N27" s="352">
        <v>4.7270000000000003</v>
      </c>
      <c r="O27" s="352">
        <v>22.562999999999999</v>
      </c>
      <c r="P27" s="352">
        <v>0.41799999999999998</v>
      </c>
    </row>
    <row r="28" spans="1:16">
      <c r="A28" s="351">
        <v>45597</v>
      </c>
      <c r="B28" s="352" t="s">
        <v>550</v>
      </c>
      <c r="C28" s="352">
        <v>53</v>
      </c>
      <c r="D28" s="352" t="s">
        <v>344</v>
      </c>
      <c r="E28" s="352" t="s">
        <v>345</v>
      </c>
      <c r="F28" s="352">
        <v>0.755</v>
      </c>
      <c r="G28" s="352">
        <v>1333</v>
      </c>
      <c r="H28" s="352">
        <v>9.8469999999999995</v>
      </c>
      <c r="I28" s="352">
        <v>3897</v>
      </c>
      <c r="J28" s="352">
        <v>5.64</v>
      </c>
      <c r="K28" s="352">
        <v>2700</v>
      </c>
      <c r="L28" s="352">
        <v>2.742</v>
      </c>
      <c r="M28" s="352">
        <v>-1.3120000000000001</v>
      </c>
      <c r="N28" s="352">
        <v>6.1459999999999999</v>
      </c>
      <c r="O28" s="352">
        <v>29.562999999999999</v>
      </c>
      <c r="P28" s="352">
        <v>0.69299999999999995</v>
      </c>
    </row>
    <row r="29" spans="1:16">
      <c r="A29" s="351">
        <v>45597</v>
      </c>
      <c r="B29" s="352" t="s">
        <v>551</v>
      </c>
      <c r="C29" s="352">
        <v>55</v>
      </c>
      <c r="D29" s="352" t="s">
        <v>346</v>
      </c>
      <c r="E29" s="352" t="s">
        <v>347</v>
      </c>
      <c r="F29" s="352">
        <v>0.82699999999999996</v>
      </c>
      <c r="G29" s="352">
        <v>1141</v>
      </c>
      <c r="H29" s="352">
        <v>7.2939999999999996</v>
      </c>
      <c r="I29" s="352">
        <v>4758</v>
      </c>
      <c r="J29" s="352">
        <v>11.84</v>
      </c>
      <c r="K29" s="352">
        <v>1816</v>
      </c>
      <c r="L29" s="352">
        <v>8.4359999999999999</v>
      </c>
      <c r="M29" s="352">
        <v>4.016</v>
      </c>
      <c r="N29" s="352">
        <v>4.7889999999999997</v>
      </c>
      <c r="O29" s="352">
        <v>32.880000000000003</v>
      </c>
      <c r="P29" s="352">
        <v>0.497</v>
      </c>
    </row>
    <row r="30" spans="1:16">
      <c r="A30" s="351">
        <v>45597</v>
      </c>
      <c r="B30" s="352" t="s">
        <v>552</v>
      </c>
      <c r="C30" s="352">
        <v>57</v>
      </c>
      <c r="D30" s="352" t="s">
        <v>348</v>
      </c>
      <c r="E30" s="352" t="s">
        <v>349</v>
      </c>
      <c r="F30" s="352">
        <v>0.76200000000000001</v>
      </c>
      <c r="G30" s="352">
        <v>1656</v>
      </c>
      <c r="H30" s="352">
        <v>12.33</v>
      </c>
      <c r="I30" s="352">
        <v>4434</v>
      </c>
      <c r="J30" s="352">
        <v>4.9939999999999998</v>
      </c>
      <c r="K30" s="352">
        <v>2247</v>
      </c>
      <c r="L30" s="352">
        <v>-1.611</v>
      </c>
      <c r="M30" s="352">
        <v>-5.8170000000000002</v>
      </c>
      <c r="N30" s="352">
        <v>7.577</v>
      </c>
      <c r="O30" s="352">
        <v>34.039000000000001</v>
      </c>
      <c r="P30" s="352">
        <v>0.62</v>
      </c>
    </row>
    <row r="31" spans="1:16">
      <c r="A31" s="351">
        <v>45597</v>
      </c>
      <c r="B31" s="352" t="s">
        <v>553</v>
      </c>
      <c r="C31" s="352">
        <v>59</v>
      </c>
      <c r="D31" s="352" t="s">
        <v>350</v>
      </c>
      <c r="E31" s="352" t="s">
        <v>351</v>
      </c>
      <c r="F31" s="352">
        <v>0.82</v>
      </c>
      <c r="G31" s="352">
        <v>1203</v>
      </c>
      <c r="H31" s="352">
        <v>9.8670000000000009</v>
      </c>
      <c r="I31" s="352">
        <v>5997</v>
      </c>
      <c r="J31" s="352">
        <v>7.4530000000000003</v>
      </c>
      <c r="K31" s="352">
        <v>1493</v>
      </c>
      <c r="L31" s="352">
        <v>2.5289999999999999</v>
      </c>
      <c r="M31" s="352">
        <v>-2.19</v>
      </c>
      <c r="N31" s="352">
        <v>5.0810000000000004</v>
      </c>
      <c r="O31" s="352">
        <v>42.298999999999999</v>
      </c>
      <c r="P31" s="352">
        <v>0.41599999999999998</v>
      </c>
    </row>
    <row r="32" spans="1:16">
      <c r="A32" s="351">
        <v>45597</v>
      </c>
      <c r="B32" s="352" t="s">
        <v>554</v>
      </c>
      <c r="C32" s="352">
        <v>61</v>
      </c>
      <c r="D32" s="352" t="s">
        <v>352</v>
      </c>
      <c r="E32" s="352" t="s">
        <v>353</v>
      </c>
      <c r="F32" s="352">
        <v>0.748</v>
      </c>
      <c r="G32" s="352">
        <v>1616</v>
      </c>
      <c r="H32" s="352">
        <v>13.242000000000001</v>
      </c>
      <c r="I32" s="352">
        <v>4223</v>
      </c>
      <c r="J32" s="352">
        <v>5.5140000000000002</v>
      </c>
      <c r="K32" s="352">
        <v>2398</v>
      </c>
      <c r="L32" s="352">
        <v>2.6259999999999999</v>
      </c>
      <c r="M32" s="352">
        <v>-1.377</v>
      </c>
      <c r="N32" s="352">
        <v>7.4610000000000003</v>
      </c>
      <c r="O32" s="352">
        <v>32.265999999999998</v>
      </c>
      <c r="P32" s="352">
        <v>0.72399999999999998</v>
      </c>
    </row>
    <row r="33" spans="1:16">
      <c r="A33" s="351">
        <v>45597</v>
      </c>
      <c r="B33" s="352" t="s">
        <v>555</v>
      </c>
      <c r="C33" s="352">
        <v>63</v>
      </c>
      <c r="D33" s="352" t="s">
        <v>354</v>
      </c>
      <c r="E33" s="352" t="s">
        <v>355</v>
      </c>
      <c r="F33" s="352">
        <v>0.80300000000000005</v>
      </c>
      <c r="G33" s="352">
        <v>1211</v>
      </c>
      <c r="H33" s="352">
        <v>6.8010000000000002</v>
      </c>
      <c r="I33" s="352">
        <v>4097</v>
      </c>
      <c r="J33" s="352">
        <v>3.33</v>
      </c>
      <c r="K33" s="352">
        <v>2998</v>
      </c>
      <c r="L33" s="352">
        <v>12.798</v>
      </c>
      <c r="M33" s="352">
        <v>8.8520000000000003</v>
      </c>
      <c r="N33" s="352">
        <v>5.234</v>
      </c>
      <c r="O33" s="352">
        <v>29.116</v>
      </c>
      <c r="P33" s="352">
        <v>0.70199999999999996</v>
      </c>
    </row>
    <row r="34" spans="1:16">
      <c r="A34" s="351">
        <v>45597</v>
      </c>
      <c r="B34" s="352" t="s">
        <v>556</v>
      </c>
      <c r="C34" s="352">
        <v>65</v>
      </c>
      <c r="D34" s="352" t="s">
        <v>356</v>
      </c>
      <c r="E34" s="352" t="s">
        <v>357</v>
      </c>
      <c r="F34" s="352">
        <v>0.86399999999999999</v>
      </c>
      <c r="G34" s="352">
        <v>991</v>
      </c>
      <c r="H34" s="352">
        <v>8.3010000000000002</v>
      </c>
      <c r="I34" s="352">
        <v>5420</v>
      </c>
      <c r="J34" s="352">
        <v>0.78</v>
      </c>
      <c r="K34" s="352">
        <v>1366</v>
      </c>
      <c r="L34" s="352">
        <v>3.5979999999999999</v>
      </c>
      <c r="M34" s="352">
        <v>-1.125</v>
      </c>
      <c r="N34" s="352">
        <v>3.9569999999999999</v>
      </c>
      <c r="O34" s="352">
        <v>36.884</v>
      </c>
      <c r="P34" s="352">
        <v>0.39400000000000002</v>
      </c>
    </row>
    <row r="35" spans="1:16">
      <c r="A35" s="351">
        <v>45597</v>
      </c>
      <c r="B35" s="352" t="s">
        <v>557</v>
      </c>
      <c r="C35" s="352">
        <v>67</v>
      </c>
      <c r="D35" s="352" t="s">
        <v>358</v>
      </c>
      <c r="E35" s="352" t="s">
        <v>359</v>
      </c>
      <c r="F35" s="352">
        <v>0.78200000000000003</v>
      </c>
      <c r="G35" s="352">
        <v>712</v>
      </c>
      <c r="H35" s="352">
        <v>3.8119999999999998</v>
      </c>
      <c r="I35" s="352">
        <v>3740</v>
      </c>
      <c r="J35" s="352">
        <v>2.8879999999999999</v>
      </c>
      <c r="K35" s="352">
        <v>1118</v>
      </c>
      <c r="L35" s="352">
        <v>14.865</v>
      </c>
      <c r="M35" s="352">
        <v>9.7759999999999998</v>
      </c>
      <c r="N35" s="352">
        <v>3.12</v>
      </c>
      <c r="O35" s="352">
        <v>27.305</v>
      </c>
      <c r="P35" s="352">
        <v>0.35399999999999998</v>
      </c>
    </row>
    <row r="36" spans="1:16">
      <c r="A36" s="351">
        <v>45598</v>
      </c>
      <c r="B36" s="352" t="s">
        <v>558</v>
      </c>
      <c r="C36" s="352">
        <v>69</v>
      </c>
      <c r="D36" s="352" t="s">
        <v>360</v>
      </c>
      <c r="E36" s="352" t="s">
        <v>361</v>
      </c>
      <c r="F36" s="352">
        <v>0.79400000000000004</v>
      </c>
      <c r="G36" s="352">
        <v>1435</v>
      </c>
      <c r="H36" s="352">
        <v>9.7720000000000002</v>
      </c>
      <c r="I36" s="352">
        <v>4026</v>
      </c>
      <c r="J36" s="352">
        <v>4.7489999999999997</v>
      </c>
      <c r="K36" s="352">
        <v>3808</v>
      </c>
      <c r="L36" s="352">
        <v>1.601</v>
      </c>
      <c r="M36" s="352">
        <v>-2.08</v>
      </c>
      <c r="N36" s="352">
        <v>6.2939999999999996</v>
      </c>
      <c r="O36" s="352">
        <v>29.29</v>
      </c>
      <c r="P36" s="352">
        <v>0.85799999999999998</v>
      </c>
    </row>
    <row r="37" spans="1:16">
      <c r="A37" s="351">
        <v>45598</v>
      </c>
      <c r="B37" s="352" t="s">
        <v>559</v>
      </c>
      <c r="C37" s="352">
        <v>71</v>
      </c>
      <c r="D37" s="352" t="s">
        <v>362</v>
      </c>
      <c r="E37" s="352" t="s">
        <v>363</v>
      </c>
      <c r="F37" s="352">
        <v>0.78800000000000003</v>
      </c>
      <c r="G37" s="352">
        <v>1551</v>
      </c>
      <c r="H37" s="352">
        <v>9.9359999999999999</v>
      </c>
      <c r="I37" s="352">
        <v>4523</v>
      </c>
      <c r="J37" s="352">
        <v>10.840999999999999</v>
      </c>
      <c r="K37" s="352">
        <v>3756</v>
      </c>
      <c r="L37" s="352">
        <v>0.63900000000000001</v>
      </c>
      <c r="M37" s="352">
        <v>-3.081</v>
      </c>
      <c r="N37" s="352">
        <v>6.8479999999999999</v>
      </c>
      <c r="O37" s="352">
        <v>33.173000000000002</v>
      </c>
      <c r="P37" s="352">
        <v>0.84</v>
      </c>
    </row>
    <row r="38" spans="1:16">
      <c r="A38" s="351">
        <v>45598</v>
      </c>
      <c r="B38" s="352" t="s">
        <v>560</v>
      </c>
      <c r="C38" s="352">
        <v>73</v>
      </c>
      <c r="D38" s="352" t="s">
        <v>364</v>
      </c>
      <c r="E38" s="352" t="s">
        <v>365</v>
      </c>
      <c r="F38" s="352">
        <v>0.749</v>
      </c>
      <c r="G38" s="352">
        <v>1736</v>
      </c>
      <c r="H38" s="352">
        <v>9.3119999999999994</v>
      </c>
      <c r="I38" s="352">
        <v>5403</v>
      </c>
      <c r="J38" s="352">
        <v>15.484</v>
      </c>
      <c r="K38" s="352">
        <v>3398</v>
      </c>
      <c r="L38" s="352">
        <v>0.46200000000000002</v>
      </c>
      <c r="M38" s="352">
        <v>-3.2930000000000001</v>
      </c>
      <c r="N38" s="352">
        <v>8.0839999999999996</v>
      </c>
      <c r="O38" s="352">
        <v>41.933</v>
      </c>
      <c r="P38" s="352">
        <v>0.86199999999999999</v>
      </c>
    </row>
    <row r="39" spans="1:16">
      <c r="A39" s="351">
        <v>45598</v>
      </c>
      <c r="B39" s="352" t="s">
        <v>561</v>
      </c>
      <c r="C39" s="352">
        <v>75</v>
      </c>
      <c r="D39" s="352" t="s">
        <v>366</v>
      </c>
      <c r="E39" s="352" t="s">
        <v>367</v>
      </c>
      <c r="F39" s="352">
        <v>0.85099999999999998</v>
      </c>
      <c r="G39" s="352">
        <v>3147</v>
      </c>
      <c r="H39" s="352">
        <v>7.1760000000000002</v>
      </c>
      <c r="I39" s="352">
        <v>6798</v>
      </c>
      <c r="J39" s="352">
        <v>16.361000000000001</v>
      </c>
      <c r="K39" s="352">
        <v>3863</v>
      </c>
      <c r="L39" s="352">
        <v>0.97299999999999998</v>
      </c>
      <c r="M39" s="352">
        <v>-2.5289999999999999</v>
      </c>
      <c r="N39" s="352">
        <v>12.763</v>
      </c>
      <c r="O39" s="352">
        <v>46.057000000000002</v>
      </c>
      <c r="P39" s="352">
        <v>0.91200000000000003</v>
      </c>
    </row>
    <row r="40" spans="1:16">
      <c r="A40" s="351">
        <v>45598</v>
      </c>
      <c r="B40" s="352" t="s">
        <v>562</v>
      </c>
      <c r="C40" s="352">
        <v>77</v>
      </c>
      <c r="D40" s="352" t="s">
        <v>368</v>
      </c>
      <c r="E40" s="352" t="s">
        <v>369</v>
      </c>
      <c r="F40" s="352">
        <v>0.80300000000000005</v>
      </c>
      <c r="G40" s="352">
        <v>643</v>
      </c>
      <c r="H40" s="352">
        <v>10.917</v>
      </c>
      <c r="I40" s="352">
        <v>2180</v>
      </c>
      <c r="J40" s="352">
        <v>10.29</v>
      </c>
      <c r="K40" s="352">
        <v>2652</v>
      </c>
      <c r="L40" s="352">
        <v>0.69899999999999995</v>
      </c>
      <c r="M40" s="352">
        <v>-3.3439999999999999</v>
      </c>
      <c r="N40" s="352">
        <v>2.754</v>
      </c>
      <c r="O40" s="352">
        <v>15.726000000000001</v>
      </c>
      <c r="P40" s="352">
        <v>0.65700000000000003</v>
      </c>
    </row>
    <row r="41" spans="1:16">
      <c r="A41" s="351">
        <v>45598</v>
      </c>
      <c r="B41" s="352" t="s">
        <v>565</v>
      </c>
      <c r="C41" s="352">
        <v>79</v>
      </c>
      <c r="D41" s="352" t="s">
        <v>2454</v>
      </c>
      <c r="E41" s="352" t="s">
        <v>506</v>
      </c>
      <c r="F41" s="352">
        <v>0.84699999999999998</v>
      </c>
      <c r="G41" s="352">
        <v>2307</v>
      </c>
      <c r="H41" s="352">
        <v>-2.464</v>
      </c>
      <c r="I41" s="352">
        <v>5878</v>
      </c>
      <c r="J41" s="352">
        <v>8.8870000000000005</v>
      </c>
      <c r="N41" s="352">
        <v>9.4420000000000002</v>
      </c>
      <c r="O41" s="352">
        <v>40.981000000000002</v>
      </c>
    </row>
    <row r="42" spans="1:16">
      <c r="A42" s="351">
        <v>45598</v>
      </c>
      <c r="B42" s="352" t="s">
        <v>566</v>
      </c>
      <c r="C42" s="352">
        <v>81</v>
      </c>
      <c r="D42" s="352" t="s">
        <v>2469</v>
      </c>
      <c r="E42" s="352" t="s">
        <v>506</v>
      </c>
      <c r="F42" s="352">
        <v>0.83899999999999997</v>
      </c>
      <c r="G42" s="352">
        <v>2288</v>
      </c>
      <c r="H42" s="352">
        <v>-2.4630000000000001</v>
      </c>
      <c r="I42" s="352">
        <v>5941</v>
      </c>
      <c r="J42" s="352">
        <v>8.8859999999999992</v>
      </c>
      <c r="N42" s="352">
        <v>9.468</v>
      </c>
      <c r="O42" s="352">
        <v>41.033999999999999</v>
      </c>
    </row>
    <row r="43" spans="1:16">
      <c r="A43" s="351">
        <v>45598</v>
      </c>
      <c r="B43" s="352" t="s">
        <v>567</v>
      </c>
      <c r="C43" s="352">
        <v>83</v>
      </c>
      <c r="D43" s="352" t="s">
        <v>2485</v>
      </c>
      <c r="E43" s="352" t="s">
        <v>512</v>
      </c>
      <c r="F43" s="352">
        <v>0.78400000000000003</v>
      </c>
      <c r="G43" s="352">
        <v>2326</v>
      </c>
      <c r="H43" s="352">
        <v>28.210999999999999</v>
      </c>
      <c r="I43" s="352">
        <v>6104</v>
      </c>
      <c r="J43" s="352">
        <v>63.052</v>
      </c>
      <c r="N43" s="352">
        <v>10.223000000000001</v>
      </c>
      <c r="O43" s="352">
        <v>44.432000000000002</v>
      </c>
    </row>
    <row r="44" spans="1:16">
      <c r="A44" s="351">
        <v>45598</v>
      </c>
      <c r="B44" s="352" t="s">
        <v>568</v>
      </c>
      <c r="C44" s="352">
        <v>85</v>
      </c>
      <c r="D44" s="352" t="s">
        <v>2503</v>
      </c>
      <c r="E44" s="352" t="s">
        <v>512</v>
      </c>
      <c r="F44" s="352">
        <v>0.749</v>
      </c>
      <c r="G44" s="352">
        <v>2185</v>
      </c>
      <c r="H44" s="352">
        <v>28.28</v>
      </c>
      <c r="I44" s="352">
        <v>5688</v>
      </c>
      <c r="J44" s="352">
        <v>63.015000000000001</v>
      </c>
      <c r="N44" s="352">
        <v>10.135999999999999</v>
      </c>
      <c r="O44" s="352">
        <v>44.250999999999998</v>
      </c>
    </row>
    <row r="45" spans="1:16">
      <c r="A45" s="351">
        <v>45598</v>
      </c>
      <c r="B45" s="352" t="s">
        <v>563</v>
      </c>
      <c r="C45" s="352">
        <v>87</v>
      </c>
      <c r="D45" s="352" t="s">
        <v>2521</v>
      </c>
      <c r="E45" s="352" t="s">
        <v>25</v>
      </c>
      <c r="F45" s="352">
        <v>1.1419999999999999</v>
      </c>
      <c r="G45" s="352">
        <v>4787</v>
      </c>
      <c r="H45" s="352">
        <v>6.899</v>
      </c>
      <c r="I45" s="352">
        <v>9504</v>
      </c>
      <c r="J45" s="352">
        <v>9.8870000000000005</v>
      </c>
      <c r="K45" s="352">
        <v>4002</v>
      </c>
      <c r="L45" s="352">
        <v>10.256</v>
      </c>
      <c r="M45" s="352">
        <v>6.6769999999999996</v>
      </c>
      <c r="N45" s="352">
        <v>14.574999999999999</v>
      </c>
      <c r="O45" s="352">
        <v>50.357999999999997</v>
      </c>
      <c r="P45" s="352">
        <v>0.64300000000000002</v>
      </c>
    </row>
    <row r="46" spans="1:16">
      <c r="A46" s="351">
        <v>45598</v>
      </c>
      <c r="B46" s="352" t="s">
        <v>564</v>
      </c>
      <c r="C46" s="352">
        <v>89</v>
      </c>
      <c r="D46" s="352" t="s">
        <v>2538</v>
      </c>
      <c r="E46" s="352" t="s">
        <v>25</v>
      </c>
      <c r="F46" s="352">
        <v>1.048</v>
      </c>
      <c r="G46" s="352">
        <v>4329</v>
      </c>
      <c r="H46" s="352">
        <v>6.92</v>
      </c>
      <c r="I46" s="352">
        <v>8665</v>
      </c>
      <c r="J46" s="352">
        <v>9.8810000000000002</v>
      </c>
      <c r="K46" s="352">
        <v>3507</v>
      </c>
      <c r="L46" s="352">
        <v>10.406000000000001</v>
      </c>
      <c r="M46" s="352">
        <v>6.742</v>
      </c>
      <c r="N46" s="352">
        <v>14.35</v>
      </c>
      <c r="O46" s="352">
        <v>49.741</v>
      </c>
      <c r="P46" s="352">
        <v>0.65800000000000003</v>
      </c>
    </row>
    <row r="47" spans="1:16">
      <c r="A47" s="351">
        <v>45598</v>
      </c>
      <c r="B47" s="352" t="s">
        <v>569</v>
      </c>
      <c r="C47" s="352">
        <v>91</v>
      </c>
      <c r="D47" s="352" t="s">
        <v>2554</v>
      </c>
      <c r="E47" s="352" t="s">
        <v>21</v>
      </c>
      <c r="F47" s="352">
        <v>7.1999999999999995E-2</v>
      </c>
      <c r="K47" s="352">
        <v>5489</v>
      </c>
      <c r="L47" s="352">
        <v>20.341000000000001</v>
      </c>
      <c r="M47" s="352">
        <v>17.074999999999999</v>
      </c>
      <c r="P47" s="352">
        <v>12.882</v>
      </c>
    </row>
    <row r="48" spans="1:16">
      <c r="A48" s="351">
        <v>45598</v>
      </c>
      <c r="B48" s="352" t="s">
        <v>570</v>
      </c>
      <c r="C48" s="352">
        <v>93</v>
      </c>
      <c r="D48" s="352" t="s">
        <v>2570</v>
      </c>
      <c r="E48" s="352" t="s">
        <v>21</v>
      </c>
      <c r="F48" s="352">
        <v>8.5000000000000006E-2</v>
      </c>
      <c r="K48" s="352">
        <v>5951</v>
      </c>
      <c r="L48" s="352">
        <v>20.239000000000001</v>
      </c>
      <c r="M48" s="352">
        <v>17.138999999999999</v>
      </c>
      <c r="P48" s="352">
        <v>12.391</v>
      </c>
    </row>
    <row r="49" spans="1:16">
      <c r="A49" s="351">
        <v>45598</v>
      </c>
      <c r="B49" s="352" t="s">
        <v>571</v>
      </c>
      <c r="C49" s="352">
        <v>95</v>
      </c>
      <c r="D49" s="352" t="s">
        <v>2584</v>
      </c>
      <c r="E49" s="352" t="s">
        <v>23</v>
      </c>
      <c r="F49" s="352">
        <v>7.5999999999999998E-2</v>
      </c>
      <c r="K49" s="352">
        <v>4535</v>
      </c>
      <c r="L49" s="352">
        <v>10.044</v>
      </c>
      <c r="M49" s="352">
        <v>6.8079999999999998</v>
      </c>
      <c r="P49" s="352">
        <v>12.483000000000001</v>
      </c>
    </row>
    <row r="50" spans="1:16">
      <c r="A50" s="351">
        <v>45598</v>
      </c>
      <c r="B50" s="352" t="s">
        <v>572</v>
      </c>
      <c r="C50" s="352">
        <v>97</v>
      </c>
      <c r="D50" s="352" t="s">
        <v>2599</v>
      </c>
      <c r="E50" s="352" t="s">
        <v>23</v>
      </c>
      <c r="F50" s="352">
        <v>8.1000000000000003E-2</v>
      </c>
      <c r="K50" s="352">
        <v>5921</v>
      </c>
      <c r="L50" s="352">
        <v>9.7370000000000001</v>
      </c>
      <c r="M50" s="352">
        <v>6.6180000000000003</v>
      </c>
      <c r="P50" s="352">
        <v>12.811999999999999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71B1-82B2-479F-BACE-D7D451ADF971}">
  <dimension ref="A1:P50"/>
  <sheetViews>
    <sheetView workbookViewId="0">
      <selection activeCell="P2" activeCellId="1" sqref="D2:E6 P2:V6"/>
    </sheetView>
  </sheetViews>
  <sheetFormatPr baseColWidth="10" defaultColWidth="9.1640625" defaultRowHeight="15"/>
  <cols>
    <col min="1" max="1" width="9.6640625" style="352" bestFit="1" customWidth="1"/>
    <col min="2" max="16384" width="9.1640625" style="352"/>
  </cols>
  <sheetData>
    <row r="1" spans="1:16">
      <c r="A1" s="352" t="s">
        <v>475</v>
      </c>
      <c r="B1" s="352" t="s">
        <v>476</v>
      </c>
      <c r="C1" s="352" t="s">
        <v>3810</v>
      </c>
      <c r="D1" s="352" t="s">
        <v>3807</v>
      </c>
      <c r="E1" s="352" t="s">
        <v>3808</v>
      </c>
      <c r="F1" s="352" t="s">
        <v>3809</v>
      </c>
      <c r="G1" s="352" t="s">
        <v>576</v>
      </c>
      <c r="H1" s="352" t="s">
        <v>577</v>
      </c>
      <c r="I1" s="352" t="s">
        <v>578</v>
      </c>
      <c r="J1" s="352" t="s">
        <v>579</v>
      </c>
      <c r="K1" s="352" t="s">
        <v>580</v>
      </c>
      <c r="L1" s="352" t="s">
        <v>581</v>
      </c>
      <c r="M1" s="352" t="s">
        <v>3820</v>
      </c>
      <c r="N1" s="352" t="s">
        <v>3817</v>
      </c>
      <c r="O1" s="352" t="s">
        <v>3818</v>
      </c>
      <c r="P1" s="352" t="s">
        <v>3819</v>
      </c>
    </row>
    <row r="2" spans="1:16">
      <c r="A2" s="351">
        <v>45602</v>
      </c>
      <c r="B2" s="352" t="s">
        <v>505</v>
      </c>
      <c r="C2" s="352">
        <v>1</v>
      </c>
      <c r="D2" s="352" t="s">
        <v>2615</v>
      </c>
      <c r="E2" s="352" t="s">
        <v>506</v>
      </c>
      <c r="F2" s="352">
        <v>0.73899999999999999</v>
      </c>
      <c r="G2" s="352">
        <v>2358</v>
      </c>
      <c r="H2" s="352">
        <v>-1.839</v>
      </c>
      <c r="I2" s="352">
        <v>5582</v>
      </c>
      <c r="J2" s="352">
        <v>8.202</v>
      </c>
      <c r="N2" s="352">
        <v>10.253</v>
      </c>
      <c r="O2" s="352">
        <v>41.045000000000002</v>
      </c>
    </row>
    <row r="3" spans="1:16">
      <c r="A3" s="351">
        <v>45602</v>
      </c>
      <c r="B3" s="352" t="s">
        <v>507</v>
      </c>
      <c r="C3" s="352">
        <v>3</v>
      </c>
      <c r="D3" s="352" t="s">
        <v>2627</v>
      </c>
      <c r="E3" s="352" t="s">
        <v>506</v>
      </c>
      <c r="F3" s="352">
        <v>0.23400000000000001</v>
      </c>
      <c r="G3" s="352">
        <v>689</v>
      </c>
      <c r="H3" s="352">
        <v>-2.8439999999999999</v>
      </c>
      <c r="I3" s="352">
        <v>1902</v>
      </c>
      <c r="J3" s="352">
        <v>9.109</v>
      </c>
      <c r="N3" s="352">
        <v>9.5380000000000003</v>
      </c>
      <c r="O3" s="352">
        <v>41.402000000000001</v>
      </c>
    </row>
    <row r="4" spans="1:16">
      <c r="A4" s="351">
        <v>45602</v>
      </c>
      <c r="B4" s="352" t="s">
        <v>508</v>
      </c>
      <c r="C4" s="352">
        <v>5</v>
      </c>
      <c r="D4" s="352" t="s">
        <v>227</v>
      </c>
      <c r="E4" s="352" t="s">
        <v>506</v>
      </c>
      <c r="F4" s="352">
        <v>0.45600000000000002</v>
      </c>
      <c r="G4" s="352">
        <v>1372</v>
      </c>
      <c r="H4" s="352">
        <v>-2.15</v>
      </c>
      <c r="I4" s="352">
        <v>3639</v>
      </c>
      <c r="J4" s="352">
        <v>9.0350000000000001</v>
      </c>
      <c r="N4" s="352">
        <v>9.48</v>
      </c>
      <c r="O4" s="352">
        <v>40.774000000000001</v>
      </c>
    </row>
    <row r="5" spans="1:16">
      <c r="A5" s="351">
        <v>45602</v>
      </c>
      <c r="B5" s="352" t="s">
        <v>509</v>
      </c>
      <c r="C5" s="352">
        <v>7</v>
      </c>
      <c r="D5" s="352" t="s">
        <v>228</v>
      </c>
      <c r="E5" s="352" t="s">
        <v>506</v>
      </c>
      <c r="F5" s="352">
        <v>1.0509999999999999</v>
      </c>
      <c r="G5" s="352">
        <v>3221</v>
      </c>
      <c r="H5" s="352">
        <v>-1.681</v>
      </c>
      <c r="I5" s="352">
        <v>7749</v>
      </c>
      <c r="J5" s="352">
        <v>8.7650000000000006</v>
      </c>
      <c r="N5" s="352">
        <v>9.5579999999999998</v>
      </c>
      <c r="O5" s="352">
        <v>40.844000000000001</v>
      </c>
    </row>
    <row r="6" spans="1:16">
      <c r="A6" s="351">
        <v>45602</v>
      </c>
      <c r="B6" s="352" t="s">
        <v>510</v>
      </c>
      <c r="C6" s="352">
        <v>9</v>
      </c>
      <c r="D6" s="352" t="s">
        <v>229</v>
      </c>
      <c r="E6" s="352" t="s">
        <v>506</v>
      </c>
      <c r="F6" s="352">
        <v>1.56</v>
      </c>
      <c r="G6" s="352">
        <v>4721</v>
      </c>
      <c r="H6" s="352">
        <v>-1.522</v>
      </c>
      <c r="I6" s="352">
        <v>11034</v>
      </c>
      <c r="J6" s="352">
        <v>8.6479999999999997</v>
      </c>
      <c r="N6" s="352">
        <v>9.5060000000000002</v>
      </c>
      <c r="O6" s="352">
        <v>40.798000000000002</v>
      </c>
    </row>
    <row r="7" spans="1:16">
      <c r="A7" s="351">
        <v>45602</v>
      </c>
      <c r="B7" s="352" t="s">
        <v>499</v>
      </c>
      <c r="C7" s="352">
        <v>11</v>
      </c>
      <c r="D7" s="352" t="s">
        <v>236</v>
      </c>
      <c r="E7" s="352" t="s">
        <v>25</v>
      </c>
      <c r="F7" s="352">
        <v>1.0369999999999999</v>
      </c>
      <c r="G7" s="352">
        <v>4644</v>
      </c>
      <c r="H7" s="352">
        <v>7.524</v>
      </c>
      <c r="I7" s="352">
        <v>8914</v>
      </c>
      <c r="J7" s="352">
        <v>9.8810000000000002</v>
      </c>
      <c r="K7" s="352">
        <v>3238</v>
      </c>
      <c r="L7" s="352">
        <v>10.605</v>
      </c>
      <c r="M7" s="352">
        <v>5.4809999999999999</v>
      </c>
      <c r="N7" s="352">
        <v>13.988</v>
      </c>
      <c r="O7" s="352">
        <v>48.045000000000002</v>
      </c>
      <c r="P7" s="352">
        <v>0.63400000000000001</v>
      </c>
    </row>
    <row r="8" spans="1:16">
      <c r="A8" s="351">
        <v>45602</v>
      </c>
      <c r="B8" s="352" t="s">
        <v>500</v>
      </c>
      <c r="C8" s="352">
        <v>13</v>
      </c>
      <c r="D8" s="352" t="s">
        <v>237</v>
      </c>
      <c r="E8" s="352" t="s">
        <v>25</v>
      </c>
      <c r="F8" s="352">
        <v>1.161</v>
      </c>
      <c r="G8" s="352">
        <v>5393</v>
      </c>
      <c r="H8" s="352">
        <v>7.556</v>
      </c>
      <c r="I8" s="352">
        <v>10167</v>
      </c>
      <c r="J8" s="352">
        <v>9.843</v>
      </c>
      <c r="K8" s="352">
        <v>3867</v>
      </c>
      <c r="L8" s="352">
        <v>10.391999999999999</v>
      </c>
      <c r="M8" s="352">
        <v>5.5629999999999997</v>
      </c>
      <c r="N8" s="352">
        <v>14.56</v>
      </c>
      <c r="O8" s="352">
        <v>49.738999999999997</v>
      </c>
      <c r="P8" s="352">
        <v>0.67</v>
      </c>
    </row>
    <row r="9" spans="1:16">
      <c r="A9" s="351">
        <v>45602</v>
      </c>
      <c r="B9" s="352" t="s">
        <v>511</v>
      </c>
      <c r="C9" s="352">
        <v>15</v>
      </c>
      <c r="D9" s="352" t="s">
        <v>232</v>
      </c>
      <c r="E9" s="352" t="s">
        <v>512</v>
      </c>
      <c r="F9" s="352">
        <v>0.71199999999999997</v>
      </c>
      <c r="G9" s="352">
        <v>2394</v>
      </c>
      <c r="H9" s="352">
        <v>29.027000000000001</v>
      </c>
      <c r="I9" s="352">
        <v>6018</v>
      </c>
      <c r="J9" s="352">
        <v>63.091999999999999</v>
      </c>
      <c r="N9" s="352">
        <v>10.427</v>
      </c>
      <c r="O9" s="352">
        <v>44.252000000000002</v>
      </c>
    </row>
    <row r="10" spans="1:16">
      <c r="A10" s="351">
        <v>45602</v>
      </c>
      <c r="B10" s="352" t="s">
        <v>513</v>
      </c>
      <c r="C10" s="352">
        <v>17</v>
      </c>
      <c r="D10" s="352" t="s">
        <v>233</v>
      </c>
      <c r="E10" s="352" t="s">
        <v>512</v>
      </c>
      <c r="F10" s="352">
        <v>0.84399999999999997</v>
      </c>
      <c r="G10" s="352">
        <v>2842</v>
      </c>
      <c r="H10" s="352">
        <v>29.103000000000002</v>
      </c>
      <c r="I10" s="352">
        <v>7094</v>
      </c>
      <c r="J10" s="352">
        <v>62.93</v>
      </c>
      <c r="N10" s="352">
        <v>10.444000000000001</v>
      </c>
      <c r="O10" s="352">
        <v>44.343000000000004</v>
      </c>
    </row>
    <row r="11" spans="1:16">
      <c r="A11" s="351">
        <v>45602</v>
      </c>
      <c r="B11" s="352" t="s">
        <v>514</v>
      </c>
      <c r="C11" s="352">
        <v>19</v>
      </c>
      <c r="D11" s="352" t="s">
        <v>240</v>
      </c>
      <c r="E11" s="352" t="s">
        <v>21</v>
      </c>
      <c r="F11" s="352">
        <v>7.3999999999999996E-2</v>
      </c>
      <c r="K11" s="352">
        <v>4857</v>
      </c>
      <c r="L11" s="352">
        <v>20.507999999999999</v>
      </c>
      <c r="M11" s="352">
        <v>16.001999999999999</v>
      </c>
      <c r="P11" s="352">
        <v>12.728999999999999</v>
      </c>
    </row>
    <row r="12" spans="1:16">
      <c r="A12" s="351">
        <v>45602</v>
      </c>
      <c r="B12" s="352" t="s">
        <v>515</v>
      </c>
      <c r="C12" s="352">
        <v>21</v>
      </c>
      <c r="D12" s="352" t="s">
        <v>241</v>
      </c>
      <c r="E12" s="352" t="s">
        <v>21</v>
      </c>
      <c r="F12" s="352">
        <v>8.3000000000000004E-2</v>
      </c>
      <c r="K12" s="352">
        <v>4942</v>
      </c>
      <c r="L12" s="352">
        <v>20.538</v>
      </c>
      <c r="M12" s="352">
        <v>16.035</v>
      </c>
      <c r="P12" s="352">
        <v>11.369</v>
      </c>
    </row>
    <row r="13" spans="1:16">
      <c r="A13" s="351">
        <v>45602</v>
      </c>
      <c r="B13" s="352" t="s">
        <v>516</v>
      </c>
      <c r="C13" s="352">
        <v>23</v>
      </c>
      <c r="D13" s="352" t="s">
        <v>244</v>
      </c>
      <c r="E13" s="352" t="s">
        <v>23</v>
      </c>
      <c r="F13" s="352">
        <v>0.04</v>
      </c>
      <c r="K13" s="352">
        <v>2241</v>
      </c>
      <c r="L13" s="352">
        <v>11.427</v>
      </c>
      <c r="M13" s="352">
        <v>5.883</v>
      </c>
      <c r="P13" s="352">
        <v>13.054</v>
      </c>
    </row>
    <row r="14" spans="1:16">
      <c r="A14" s="351">
        <v>45602</v>
      </c>
      <c r="B14" s="352" t="s">
        <v>517</v>
      </c>
      <c r="C14" s="352">
        <v>25</v>
      </c>
      <c r="D14" s="352" t="s">
        <v>245</v>
      </c>
      <c r="E14" s="352" t="s">
        <v>23</v>
      </c>
      <c r="F14" s="352">
        <v>7.9000000000000001E-2</v>
      </c>
      <c r="K14" s="352">
        <v>5289</v>
      </c>
      <c r="L14" s="352">
        <v>10.161</v>
      </c>
      <c r="M14" s="352">
        <v>5.78</v>
      </c>
      <c r="P14" s="352">
        <v>12.851000000000001</v>
      </c>
    </row>
    <row r="15" spans="1:16">
      <c r="A15" s="351">
        <v>45602</v>
      </c>
      <c r="B15" s="352" t="s">
        <v>518</v>
      </c>
      <c r="C15" s="352">
        <v>27</v>
      </c>
      <c r="D15" s="352" t="s">
        <v>246</v>
      </c>
      <c r="E15" s="352" t="s">
        <v>23</v>
      </c>
      <c r="F15" s="352">
        <v>0.15</v>
      </c>
      <c r="K15" s="352">
        <v>10284</v>
      </c>
      <c r="L15" s="352">
        <v>9.2279999999999998</v>
      </c>
      <c r="M15" s="352">
        <v>5.8869999999999996</v>
      </c>
      <c r="P15" s="352">
        <v>12.956</v>
      </c>
    </row>
    <row r="16" spans="1:16">
      <c r="A16" s="351">
        <v>45602</v>
      </c>
      <c r="B16" s="352" t="s">
        <v>495</v>
      </c>
      <c r="C16" s="352">
        <v>29</v>
      </c>
      <c r="D16" s="352" t="s">
        <v>370</v>
      </c>
      <c r="E16" s="352" t="s">
        <v>371</v>
      </c>
      <c r="F16" s="352">
        <v>0.83799999999999997</v>
      </c>
      <c r="G16" s="352">
        <v>3254</v>
      </c>
      <c r="H16" s="352">
        <v>13.377000000000001</v>
      </c>
      <c r="I16" s="352">
        <v>6509</v>
      </c>
      <c r="J16" s="352">
        <v>7.0620000000000003</v>
      </c>
      <c r="K16" s="352">
        <v>3981</v>
      </c>
      <c r="L16" s="352">
        <v>-1.5009999999999999</v>
      </c>
      <c r="M16" s="352">
        <v>-6.29</v>
      </c>
      <c r="N16" s="352">
        <v>11.99</v>
      </c>
      <c r="O16" s="352">
        <v>41.749000000000002</v>
      </c>
      <c r="P16" s="352">
        <v>0.95099999999999996</v>
      </c>
    </row>
    <row r="17" spans="1:16">
      <c r="A17" s="351">
        <v>45602</v>
      </c>
      <c r="B17" s="352" t="s">
        <v>496</v>
      </c>
      <c r="C17" s="352">
        <v>31</v>
      </c>
      <c r="D17" s="352" t="s">
        <v>372</v>
      </c>
      <c r="E17" s="352" t="s">
        <v>373</v>
      </c>
      <c r="F17" s="352">
        <v>0.78400000000000003</v>
      </c>
      <c r="G17" s="352">
        <v>2502</v>
      </c>
      <c r="H17" s="352">
        <v>12.135999999999999</v>
      </c>
      <c r="I17" s="352">
        <v>6298</v>
      </c>
      <c r="J17" s="352">
        <v>5.7519999999999998</v>
      </c>
      <c r="K17" s="352">
        <v>2724</v>
      </c>
      <c r="L17" s="352">
        <v>4.3460000000000001</v>
      </c>
      <c r="M17" s="352">
        <v>-1.05</v>
      </c>
      <c r="N17" s="352">
        <v>9.8740000000000006</v>
      </c>
      <c r="O17" s="352">
        <v>42.35</v>
      </c>
      <c r="P17" s="352">
        <v>0.72099999999999997</v>
      </c>
    </row>
    <row r="18" spans="1:16">
      <c r="A18" s="351">
        <v>45602</v>
      </c>
      <c r="B18" s="352" t="s">
        <v>497</v>
      </c>
      <c r="C18" s="352">
        <v>33</v>
      </c>
      <c r="D18" s="352" t="s">
        <v>374</v>
      </c>
      <c r="E18" s="352" t="s">
        <v>375</v>
      </c>
      <c r="F18" s="352">
        <v>0.79900000000000004</v>
      </c>
      <c r="G18" s="352">
        <v>2426</v>
      </c>
      <c r="H18" s="352">
        <v>11.189</v>
      </c>
      <c r="I18" s="352">
        <v>7331</v>
      </c>
      <c r="J18" s="352">
        <v>5.133</v>
      </c>
      <c r="K18" s="352">
        <v>2614</v>
      </c>
      <c r="L18" s="352">
        <v>4.3979999999999997</v>
      </c>
      <c r="M18" s="352">
        <v>-1.0669999999999999</v>
      </c>
      <c r="N18" s="352">
        <v>9.4450000000000003</v>
      </c>
      <c r="O18" s="352">
        <v>49.710999999999999</v>
      </c>
      <c r="P18" s="352">
        <v>0.68200000000000005</v>
      </c>
    </row>
    <row r="19" spans="1:16">
      <c r="A19" s="351">
        <v>45602</v>
      </c>
      <c r="B19" s="352" t="s">
        <v>498</v>
      </c>
      <c r="C19" s="352">
        <v>35</v>
      </c>
      <c r="D19" s="352" t="s">
        <v>376</v>
      </c>
      <c r="E19" s="352" t="s">
        <v>377</v>
      </c>
      <c r="F19" s="352">
        <v>0.84499999999999997</v>
      </c>
      <c r="G19" s="352">
        <v>2270</v>
      </c>
      <c r="H19" s="352">
        <v>9.8330000000000002</v>
      </c>
      <c r="I19" s="352">
        <v>5164</v>
      </c>
      <c r="J19" s="352">
        <v>5.8570000000000002</v>
      </c>
      <c r="K19" s="352">
        <v>5205</v>
      </c>
      <c r="L19" s="352">
        <v>2.8650000000000002</v>
      </c>
      <c r="M19" s="352">
        <v>-1.516</v>
      </c>
      <c r="N19" s="352">
        <v>8.3170000000000002</v>
      </c>
      <c r="O19" s="352">
        <v>31.646999999999998</v>
      </c>
      <c r="P19" s="352">
        <v>1.2010000000000001</v>
      </c>
    </row>
    <row r="20" spans="1:16">
      <c r="A20" s="351">
        <v>45602</v>
      </c>
      <c r="B20" s="352" t="s">
        <v>542</v>
      </c>
      <c r="C20" s="352">
        <v>37</v>
      </c>
      <c r="D20" s="352" t="s">
        <v>378</v>
      </c>
      <c r="E20" s="352" t="s">
        <v>379</v>
      </c>
      <c r="F20" s="352">
        <v>0.745</v>
      </c>
      <c r="G20" s="352">
        <v>2831</v>
      </c>
      <c r="H20" s="352">
        <v>12.627000000000001</v>
      </c>
      <c r="I20" s="352">
        <v>5865</v>
      </c>
      <c r="J20" s="352">
        <v>9.3420000000000005</v>
      </c>
      <c r="K20" s="352">
        <v>4230</v>
      </c>
      <c r="L20" s="352">
        <v>1.661</v>
      </c>
      <c r="M20" s="352">
        <v>-3.2210000000000001</v>
      </c>
      <c r="N20" s="352">
        <v>11.739000000000001</v>
      </c>
      <c r="O20" s="352">
        <v>41.603000000000002</v>
      </c>
      <c r="P20" s="352">
        <v>1.0129999999999999</v>
      </c>
    </row>
    <row r="21" spans="1:16">
      <c r="A21" s="351">
        <v>45602</v>
      </c>
      <c r="B21" s="352" t="s">
        <v>543</v>
      </c>
      <c r="C21" s="352">
        <v>39</v>
      </c>
      <c r="D21" s="352" t="s">
        <v>380</v>
      </c>
      <c r="E21" s="352" t="s">
        <v>381</v>
      </c>
      <c r="F21" s="352">
        <v>0.78</v>
      </c>
      <c r="G21" s="352">
        <v>1565</v>
      </c>
      <c r="H21" s="352">
        <v>8.7420000000000009</v>
      </c>
      <c r="I21" s="352">
        <v>4693</v>
      </c>
      <c r="J21" s="352">
        <v>7.03</v>
      </c>
      <c r="K21" s="352">
        <v>2286</v>
      </c>
      <c r="L21" s="352">
        <v>5.6369999999999996</v>
      </c>
      <c r="M21" s="352">
        <v>0.14499999999999999</v>
      </c>
      <c r="N21" s="352">
        <v>6.2880000000000003</v>
      </c>
      <c r="O21" s="352">
        <v>31.036000000000001</v>
      </c>
      <c r="P21" s="352">
        <v>0.68799999999999994</v>
      </c>
    </row>
    <row r="22" spans="1:16">
      <c r="A22" s="351">
        <v>45602</v>
      </c>
      <c r="B22" s="352" t="s">
        <v>544</v>
      </c>
      <c r="C22" s="352">
        <v>41</v>
      </c>
      <c r="D22" s="352" t="s">
        <v>382</v>
      </c>
      <c r="E22" s="352" t="s">
        <v>383</v>
      </c>
      <c r="F22" s="352">
        <v>0.77400000000000002</v>
      </c>
      <c r="G22" s="352">
        <v>2419</v>
      </c>
      <c r="H22" s="352">
        <v>5.8179999999999996</v>
      </c>
      <c r="I22" s="352">
        <v>6081</v>
      </c>
      <c r="J22" s="352">
        <v>13.51</v>
      </c>
      <c r="K22" s="352">
        <v>3213</v>
      </c>
      <c r="L22" s="352">
        <v>-4.47</v>
      </c>
      <c r="M22" s="352">
        <v>-9.6419999999999995</v>
      </c>
      <c r="N22" s="352">
        <v>9.6649999999999991</v>
      </c>
      <c r="O22" s="352">
        <v>41.601999999999997</v>
      </c>
      <c r="P22" s="352">
        <v>0.82699999999999996</v>
      </c>
    </row>
    <row r="23" spans="1:16">
      <c r="A23" s="351">
        <v>45602</v>
      </c>
      <c r="B23" s="352" t="s">
        <v>545</v>
      </c>
      <c r="C23" s="352">
        <v>43</v>
      </c>
      <c r="D23" s="352" t="s">
        <v>384</v>
      </c>
      <c r="E23" s="352" t="s">
        <v>385</v>
      </c>
      <c r="F23" s="352">
        <v>0.83499999999999996</v>
      </c>
      <c r="G23" s="352">
        <v>1104</v>
      </c>
      <c r="H23" s="352">
        <v>7.5659999999999998</v>
      </c>
      <c r="I23" s="352">
        <v>4620</v>
      </c>
      <c r="J23" s="352">
        <v>5.1539999999999999</v>
      </c>
      <c r="K23" s="352">
        <v>1735</v>
      </c>
      <c r="L23" s="352">
        <v>3.859</v>
      </c>
      <c r="M23" s="352">
        <v>-2.21</v>
      </c>
      <c r="N23" s="352">
        <v>4.1630000000000003</v>
      </c>
      <c r="O23" s="352">
        <v>28.768000000000001</v>
      </c>
      <c r="P23" s="352">
        <v>0.47799999999999998</v>
      </c>
    </row>
    <row r="24" spans="1:16">
      <c r="A24" s="351">
        <v>45602</v>
      </c>
      <c r="B24" s="352" t="s">
        <v>546</v>
      </c>
      <c r="C24" s="352">
        <v>45</v>
      </c>
      <c r="D24" s="352" t="s">
        <v>386</v>
      </c>
      <c r="E24" s="352" t="s">
        <v>387</v>
      </c>
      <c r="F24" s="352">
        <v>0.78700000000000003</v>
      </c>
      <c r="G24" s="352">
        <v>1398</v>
      </c>
      <c r="H24" s="352">
        <v>3.88</v>
      </c>
      <c r="I24" s="352">
        <v>5762</v>
      </c>
      <c r="J24" s="352">
        <v>10.131</v>
      </c>
      <c r="K24" s="352">
        <v>2175</v>
      </c>
      <c r="L24" s="352">
        <v>-2.2749999999999999</v>
      </c>
      <c r="M24" s="352">
        <v>-7.8659999999999997</v>
      </c>
      <c r="N24" s="352">
        <v>5.5510000000000002</v>
      </c>
      <c r="O24" s="352">
        <v>38.576999999999998</v>
      </c>
      <c r="P24" s="352">
        <v>0.64700000000000002</v>
      </c>
    </row>
    <row r="25" spans="1:16">
      <c r="A25" s="351">
        <v>45602</v>
      </c>
      <c r="B25" s="352" t="s">
        <v>547</v>
      </c>
      <c r="C25" s="352">
        <v>47</v>
      </c>
      <c r="D25" s="352" t="s">
        <v>386</v>
      </c>
      <c r="E25" s="352" t="s">
        <v>308</v>
      </c>
      <c r="F25" s="352">
        <v>0.84799999999999998</v>
      </c>
      <c r="G25" s="352">
        <v>1550</v>
      </c>
      <c r="H25" s="352">
        <v>4.13</v>
      </c>
      <c r="I25" s="352">
        <v>6482</v>
      </c>
      <c r="J25" s="352">
        <v>9.8330000000000002</v>
      </c>
      <c r="K25" s="352">
        <v>2724</v>
      </c>
      <c r="L25" s="352">
        <v>-2.8140000000000001</v>
      </c>
      <c r="M25" s="352">
        <v>-8.1829999999999998</v>
      </c>
      <c r="N25" s="352">
        <v>5.7220000000000004</v>
      </c>
      <c r="O25" s="352">
        <v>40.594999999999999</v>
      </c>
      <c r="P25" s="352">
        <v>0.67700000000000005</v>
      </c>
    </row>
    <row r="26" spans="1:16">
      <c r="A26" s="351">
        <v>45602</v>
      </c>
      <c r="B26" s="352" t="s">
        <v>548</v>
      </c>
      <c r="C26" s="352">
        <v>49</v>
      </c>
      <c r="D26" s="352" t="s">
        <v>388</v>
      </c>
      <c r="E26" s="352" t="s">
        <v>389</v>
      </c>
      <c r="F26" s="352">
        <v>0.80900000000000005</v>
      </c>
      <c r="G26" s="352">
        <v>897</v>
      </c>
      <c r="H26" s="352">
        <v>6.5860000000000003</v>
      </c>
      <c r="I26" s="352">
        <v>4477</v>
      </c>
      <c r="J26" s="352">
        <v>4.7949999999999999</v>
      </c>
      <c r="K26" s="352">
        <v>1592</v>
      </c>
      <c r="L26" s="352">
        <v>2.7509999999999999</v>
      </c>
      <c r="M26" s="352">
        <v>-3.4079999999999999</v>
      </c>
      <c r="N26" s="352">
        <v>3.5209999999999999</v>
      </c>
      <c r="O26" s="352">
        <v>28.443999999999999</v>
      </c>
      <c r="P26" s="352">
        <v>0.47299999999999998</v>
      </c>
    </row>
    <row r="27" spans="1:16">
      <c r="A27" s="351">
        <v>45602</v>
      </c>
      <c r="B27" s="352" t="s">
        <v>549</v>
      </c>
      <c r="C27" s="352">
        <v>51</v>
      </c>
      <c r="D27" s="352" t="s">
        <v>390</v>
      </c>
      <c r="E27" s="352" t="s">
        <v>391</v>
      </c>
      <c r="F27" s="352">
        <v>0.79900000000000004</v>
      </c>
      <c r="G27" s="352">
        <v>833</v>
      </c>
      <c r="H27" s="352">
        <v>6.508</v>
      </c>
      <c r="I27" s="352">
        <v>4223</v>
      </c>
      <c r="J27" s="352">
        <v>3.1739999999999999</v>
      </c>
      <c r="K27" s="352">
        <v>1358</v>
      </c>
      <c r="L27" s="352">
        <v>3.4929999999999999</v>
      </c>
      <c r="M27" s="352">
        <v>-2.875</v>
      </c>
      <c r="N27" s="352">
        <v>3.3159999999999998</v>
      </c>
      <c r="O27" s="352">
        <v>27.242999999999999</v>
      </c>
      <c r="P27" s="352">
        <v>0.434</v>
      </c>
    </row>
    <row r="28" spans="1:16">
      <c r="A28" s="351">
        <v>45602</v>
      </c>
      <c r="B28" s="352" t="s">
        <v>550</v>
      </c>
      <c r="C28" s="352">
        <v>53</v>
      </c>
      <c r="D28" s="352" t="s">
        <v>392</v>
      </c>
      <c r="E28" s="352" t="s">
        <v>393</v>
      </c>
      <c r="F28" s="352">
        <v>0.755</v>
      </c>
      <c r="G28" s="352">
        <v>1948</v>
      </c>
      <c r="H28" s="352">
        <v>6.266</v>
      </c>
      <c r="I28" s="352">
        <v>5069</v>
      </c>
      <c r="J28" s="352">
        <v>9.1189999999999998</v>
      </c>
      <c r="K28" s="352">
        <v>2096</v>
      </c>
      <c r="L28" s="352">
        <v>9.4039999999999999</v>
      </c>
      <c r="M28" s="352">
        <v>3.6</v>
      </c>
      <c r="N28" s="352">
        <v>8.02</v>
      </c>
      <c r="O28" s="352">
        <v>34.951000000000001</v>
      </c>
      <c r="P28" s="352">
        <v>0.60399999999999998</v>
      </c>
    </row>
    <row r="29" spans="1:16">
      <c r="A29" s="351">
        <v>45602</v>
      </c>
      <c r="B29" s="352" t="s">
        <v>551</v>
      </c>
      <c r="C29" s="352">
        <v>55</v>
      </c>
      <c r="D29" s="352" t="s">
        <v>394</v>
      </c>
      <c r="E29" s="352" t="s">
        <v>395</v>
      </c>
      <c r="F29" s="352">
        <v>0.76700000000000002</v>
      </c>
      <c r="G29" s="352">
        <v>2598</v>
      </c>
      <c r="H29" s="352">
        <v>7.226</v>
      </c>
      <c r="I29" s="352">
        <v>5788</v>
      </c>
      <c r="J29" s="352">
        <v>7.7249999999999996</v>
      </c>
      <c r="K29" s="352">
        <v>2520</v>
      </c>
      <c r="L29" s="352">
        <v>8.8460000000000001</v>
      </c>
      <c r="M29" s="352">
        <v>3.3650000000000002</v>
      </c>
      <c r="N29" s="352">
        <v>10.462</v>
      </c>
      <c r="O29" s="352">
        <v>39.261000000000003</v>
      </c>
      <c r="P29" s="352">
        <v>0.70399999999999996</v>
      </c>
    </row>
    <row r="30" spans="1:16">
      <c r="A30" s="351">
        <v>45602</v>
      </c>
      <c r="B30" s="352" t="s">
        <v>552</v>
      </c>
      <c r="C30" s="352">
        <v>57</v>
      </c>
      <c r="D30" s="352" t="s">
        <v>396</v>
      </c>
      <c r="E30" s="352" t="s">
        <v>397</v>
      </c>
      <c r="F30" s="352">
        <v>0.80200000000000005</v>
      </c>
      <c r="G30" s="352">
        <v>3006</v>
      </c>
      <c r="H30" s="352">
        <v>11.061999999999999</v>
      </c>
      <c r="I30" s="352">
        <v>6866</v>
      </c>
      <c r="J30" s="352">
        <v>7.3</v>
      </c>
      <c r="K30" s="352">
        <v>2921</v>
      </c>
      <c r="L30" s="352">
        <v>4.0419999999999998</v>
      </c>
      <c r="M30" s="352">
        <v>-1.179</v>
      </c>
      <c r="N30" s="352">
        <v>11.585000000000001</v>
      </c>
      <c r="O30" s="352">
        <v>46.9</v>
      </c>
      <c r="P30" s="352">
        <v>0.77600000000000002</v>
      </c>
    </row>
    <row r="31" spans="1:16">
      <c r="A31" s="351">
        <v>45602</v>
      </c>
      <c r="B31" s="352" t="s">
        <v>553</v>
      </c>
      <c r="C31" s="352">
        <v>59</v>
      </c>
      <c r="D31" s="352" t="s">
        <v>398</v>
      </c>
      <c r="E31" s="352" t="s">
        <v>399</v>
      </c>
      <c r="F31" s="352">
        <v>0.82799999999999996</v>
      </c>
      <c r="G31" s="352">
        <v>2410</v>
      </c>
      <c r="H31" s="352">
        <v>11.374000000000001</v>
      </c>
      <c r="I31" s="352">
        <v>7332</v>
      </c>
      <c r="J31" s="352">
        <v>5.0129999999999999</v>
      </c>
      <c r="K31" s="352">
        <v>2558</v>
      </c>
      <c r="L31" s="352">
        <v>4.4820000000000002</v>
      </c>
      <c r="M31" s="352">
        <v>-0.99299999999999999</v>
      </c>
      <c r="N31" s="352">
        <v>9.0380000000000003</v>
      </c>
      <c r="O31" s="352">
        <v>47.994</v>
      </c>
      <c r="P31" s="352">
        <v>0.65400000000000003</v>
      </c>
    </row>
    <row r="32" spans="1:16">
      <c r="A32" s="351">
        <v>45602</v>
      </c>
      <c r="B32" s="352" t="s">
        <v>554</v>
      </c>
      <c r="C32" s="352">
        <v>61</v>
      </c>
      <c r="D32" s="352" t="s">
        <v>400</v>
      </c>
      <c r="E32" s="352" t="s">
        <v>401</v>
      </c>
      <c r="F32" s="352">
        <v>0.81200000000000006</v>
      </c>
      <c r="G32" s="352">
        <v>1485</v>
      </c>
      <c r="H32" s="352">
        <v>3.899</v>
      </c>
      <c r="I32" s="352">
        <v>4781</v>
      </c>
      <c r="J32" s="352">
        <v>13.045999999999999</v>
      </c>
      <c r="K32" s="352">
        <v>5368</v>
      </c>
      <c r="L32" s="352">
        <v>-1.8140000000000001</v>
      </c>
      <c r="M32" s="352">
        <v>-6.0270000000000001</v>
      </c>
      <c r="N32" s="352">
        <v>5.6719999999999997</v>
      </c>
      <c r="O32" s="352">
        <v>30.59</v>
      </c>
      <c r="P32" s="352">
        <v>1.3839999999999999</v>
      </c>
    </row>
    <row r="33" spans="1:16">
      <c r="A33" s="351">
        <v>45602</v>
      </c>
      <c r="B33" s="352" t="s">
        <v>555</v>
      </c>
      <c r="C33" s="352">
        <v>63</v>
      </c>
      <c r="D33" s="352" t="s">
        <v>402</v>
      </c>
      <c r="E33" s="352" t="s">
        <v>403</v>
      </c>
      <c r="F33" s="352">
        <v>0.81299999999999994</v>
      </c>
      <c r="G33" s="352">
        <v>2596</v>
      </c>
      <c r="H33" s="352">
        <v>10.754</v>
      </c>
      <c r="I33" s="352">
        <v>6534</v>
      </c>
      <c r="J33" s="352">
        <v>5.4909999999999997</v>
      </c>
      <c r="K33" s="352">
        <v>2939</v>
      </c>
      <c r="L33" s="352">
        <v>4.0570000000000004</v>
      </c>
      <c r="M33" s="352">
        <v>-1.1519999999999999</v>
      </c>
      <c r="N33" s="352">
        <v>9.8849999999999998</v>
      </c>
      <c r="O33" s="352">
        <v>43.484999999999999</v>
      </c>
      <c r="P33" s="352">
        <v>0.77100000000000002</v>
      </c>
    </row>
    <row r="34" spans="1:16">
      <c r="A34" s="351">
        <v>45602</v>
      </c>
      <c r="B34" s="352" t="s">
        <v>556</v>
      </c>
      <c r="C34" s="352">
        <v>65</v>
      </c>
      <c r="D34" s="352" t="s">
        <v>404</v>
      </c>
      <c r="E34" s="352" t="s">
        <v>405</v>
      </c>
      <c r="F34" s="352">
        <v>0.85399999999999998</v>
      </c>
      <c r="G34" s="352">
        <v>2490</v>
      </c>
      <c r="H34" s="352">
        <v>2.8039999999999998</v>
      </c>
      <c r="I34" s="352">
        <v>6324</v>
      </c>
      <c r="J34" s="352">
        <v>4.37</v>
      </c>
      <c r="K34" s="352">
        <v>5395</v>
      </c>
      <c r="L34" s="352">
        <v>17.969000000000001</v>
      </c>
      <c r="M34" s="352">
        <v>13.595000000000001</v>
      </c>
      <c r="N34" s="352">
        <v>9.016</v>
      </c>
      <c r="O34" s="352">
        <v>39.261000000000003</v>
      </c>
      <c r="P34" s="352">
        <v>1.194</v>
      </c>
    </row>
    <row r="35" spans="1:16">
      <c r="A35" s="351">
        <v>45602</v>
      </c>
      <c r="B35" s="352" t="s">
        <v>557</v>
      </c>
      <c r="C35" s="352">
        <v>67</v>
      </c>
      <c r="D35" s="352" t="s">
        <v>406</v>
      </c>
      <c r="E35" s="352" t="s">
        <v>407</v>
      </c>
      <c r="F35" s="352">
        <v>0.77600000000000002</v>
      </c>
      <c r="G35" s="352">
        <v>2661</v>
      </c>
      <c r="H35" s="352">
        <v>11.087</v>
      </c>
      <c r="I35" s="352">
        <v>6413</v>
      </c>
      <c r="J35" s="352">
        <v>6.3550000000000004</v>
      </c>
      <c r="K35" s="352">
        <v>3338</v>
      </c>
      <c r="L35" s="352">
        <v>4.4829999999999997</v>
      </c>
      <c r="M35" s="352">
        <v>-0.70499999999999996</v>
      </c>
      <c r="N35" s="352">
        <v>10.609</v>
      </c>
      <c r="O35" s="352">
        <v>43.848999999999997</v>
      </c>
      <c r="P35" s="352">
        <v>0.81699999999999995</v>
      </c>
    </row>
    <row r="36" spans="1:16">
      <c r="A36" s="351">
        <v>45603</v>
      </c>
      <c r="B36" s="352" t="s">
        <v>558</v>
      </c>
      <c r="C36" s="352">
        <v>69</v>
      </c>
      <c r="D36" s="352" t="s">
        <v>408</v>
      </c>
      <c r="E36" s="352" t="s">
        <v>409</v>
      </c>
      <c r="F36" s="352">
        <v>0.86399999999999999</v>
      </c>
      <c r="G36" s="352">
        <v>2735</v>
      </c>
      <c r="H36" s="352">
        <v>10.663</v>
      </c>
      <c r="I36" s="352">
        <v>6778</v>
      </c>
      <c r="J36" s="352">
        <v>6.2309999999999999</v>
      </c>
      <c r="K36" s="352">
        <v>2879</v>
      </c>
      <c r="L36" s="352">
        <v>4.5549999999999997</v>
      </c>
      <c r="M36" s="352">
        <v>-0.67</v>
      </c>
      <c r="N36" s="352">
        <v>9.7910000000000004</v>
      </c>
      <c r="O36" s="352">
        <v>41.390999999999998</v>
      </c>
      <c r="P36" s="352">
        <v>0.71899999999999997</v>
      </c>
    </row>
    <row r="37" spans="1:16">
      <c r="A37" s="351">
        <v>45603</v>
      </c>
      <c r="B37" s="352" t="s">
        <v>559</v>
      </c>
      <c r="C37" s="352">
        <v>71</v>
      </c>
      <c r="D37" s="352" t="s">
        <v>410</v>
      </c>
      <c r="E37" s="352" t="s">
        <v>411</v>
      </c>
      <c r="F37" s="352">
        <v>0.77300000000000002</v>
      </c>
      <c r="G37" s="352">
        <v>2441</v>
      </c>
      <c r="H37" s="352">
        <v>11.664</v>
      </c>
      <c r="I37" s="352">
        <v>6614</v>
      </c>
      <c r="J37" s="352">
        <v>5.6970000000000001</v>
      </c>
      <c r="K37" s="352">
        <v>2677</v>
      </c>
      <c r="L37" s="352">
        <v>4.7750000000000004</v>
      </c>
      <c r="M37" s="352">
        <v>-0.65300000000000002</v>
      </c>
      <c r="N37" s="352">
        <v>9.7859999999999996</v>
      </c>
      <c r="O37" s="352">
        <v>45.713000000000001</v>
      </c>
      <c r="P37" s="352">
        <v>0.71899999999999997</v>
      </c>
    </row>
    <row r="38" spans="1:16">
      <c r="A38" s="351">
        <v>45603</v>
      </c>
      <c r="B38" s="352" t="s">
        <v>560</v>
      </c>
      <c r="C38" s="352">
        <v>73</v>
      </c>
      <c r="D38" s="352" t="s">
        <v>412</v>
      </c>
      <c r="E38" s="352" t="s">
        <v>413</v>
      </c>
      <c r="F38" s="352">
        <v>0.79</v>
      </c>
      <c r="G38" s="352">
        <v>2296</v>
      </c>
      <c r="H38" s="352">
        <v>3.3330000000000002</v>
      </c>
      <c r="I38" s="352">
        <v>5301</v>
      </c>
      <c r="J38" s="352">
        <v>5.2750000000000004</v>
      </c>
      <c r="K38" s="352">
        <v>7141</v>
      </c>
      <c r="L38" s="352">
        <v>19.088999999999999</v>
      </c>
      <c r="M38" s="352">
        <v>15.153</v>
      </c>
      <c r="N38" s="352">
        <v>8.9169999999999998</v>
      </c>
      <c r="O38" s="352">
        <v>35.128999999999998</v>
      </c>
      <c r="P38" s="352">
        <v>1.6890000000000001</v>
      </c>
    </row>
    <row r="39" spans="1:16">
      <c r="A39" s="351">
        <v>45603</v>
      </c>
      <c r="B39" s="352" t="s">
        <v>561</v>
      </c>
      <c r="C39" s="352">
        <v>75</v>
      </c>
      <c r="D39" s="352" t="s">
        <v>414</v>
      </c>
      <c r="E39" s="352" t="s">
        <v>415</v>
      </c>
      <c r="F39" s="352">
        <v>0.77600000000000002</v>
      </c>
      <c r="G39" s="352">
        <v>1755</v>
      </c>
      <c r="H39" s="352">
        <v>5.641</v>
      </c>
      <c r="I39" s="352">
        <v>6112</v>
      </c>
      <c r="J39" s="352">
        <v>9.0649999999999995</v>
      </c>
      <c r="K39" s="352">
        <v>3533</v>
      </c>
      <c r="L39" s="352">
        <v>-1.669</v>
      </c>
      <c r="M39" s="352">
        <v>-6.6459999999999999</v>
      </c>
      <c r="N39" s="352">
        <v>6.9939999999999998</v>
      </c>
      <c r="O39" s="352">
        <v>41.384</v>
      </c>
      <c r="P39" s="352">
        <v>0.92100000000000004</v>
      </c>
    </row>
    <row r="40" spans="1:16">
      <c r="A40" s="351">
        <v>45603</v>
      </c>
      <c r="B40" s="352" t="s">
        <v>562</v>
      </c>
      <c r="C40" s="352">
        <v>77</v>
      </c>
      <c r="D40" s="352" t="s">
        <v>416</v>
      </c>
      <c r="E40" s="352" t="s">
        <v>417</v>
      </c>
      <c r="F40" s="352">
        <v>0.76200000000000001</v>
      </c>
      <c r="G40" s="352">
        <v>1787</v>
      </c>
      <c r="H40" s="352">
        <v>5.1520000000000001</v>
      </c>
      <c r="I40" s="352">
        <v>5324</v>
      </c>
      <c r="J40" s="352">
        <v>10.654999999999999</v>
      </c>
      <c r="K40" s="352">
        <v>2683</v>
      </c>
      <c r="L40" s="352">
        <v>-3.0870000000000002</v>
      </c>
      <c r="M40" s="352">
        <v>-8.4239999999999995</v>
      </c>
      <c r="N40" s="352">
        <v>7.2720000000000002</v>
      </c>
      <c r="O40" s="352">
        <v>36.918999999999997</v>
      </c>
      <c r="P40" s="352">
        <v>0.76700000000000002</v>
      </c>
    </row>
    <row r="41" spans="1:16">
      <c r="A41" s="351">
        <v>45603</v>
      </c>
      <c r="B41" s="352" t="s">
        <v>565</v>
      </c>
      <c r="C41" s="352">
        <v>79</v>
      </c>
      <c r="D41" s="352" t="s">
        <v>230</v>
      </c>
      <c r="E41" s="352" t="s">
        <v>506</v>
      </c>
      <c r="F41" s="352">
        <v>0.80300000000000005</v>
      </c>
      <c r="G41" s="352">
        <v>2513</v>
      </c>
      <c r="H41" s="352">
        <v>-1.7350000000000001</v>
      </c>
      <c r="I41" s="352">
        <v>6188</v>
      </c>
      <c r="J41" s="352">
        <v>8.9570000000000007</v>
      </c>
      <c r="N41" s="352">
        <v>9.6489999999999991</v>
      </c>
      <c r="O41" s="352">
        <v>40.860999999999997</v>
      </c>
    </row>
    <row r="42" spans="1:16">
      <c r="A42" s="351">
        <v>45603</v>
      </c>
      <c r="B42" s="352" t="s">
        <v>566</v>
      </c>
      <c r="C42" s="352">
        <v>81</v>
      </c>
      <c r="D42" s="352" t="s">
        <v>231</v>
      </c>
      <c r="E42" s="352" t="s">
        <v>506</v>
      </c>
      <c r="F42" s="352">
        <v>0.73099999999999998</v>
      </c>
      <c r="G42" s="352">
        <v>2302</v>
      </c>
      <c r="H42" s="352">
        <v>-1.7729999999999999</v>
      </c>
      <c r="I42" s="352">
        <v>5716</v>
      </c>
      <c r="J42" s="352">
        <v>9.0359999999999996</v>
      </c>
      <c r="N42" s="352">
        <v>9.6850000000000005</v>
      </c>
      <c r="O42" s="352">
        <v>40.819000000000003</v>
      </c>
    </row>
    <row r="43" spans="1:16">
      <c r="A43" s="351">
        <v>45603</v>
      </c>
      <c r="B43" s="352" t="s">
        <v>567</v>
      </c>
      <c r="C43" s="352">
        <v>83</v>
      </c>
      <c r="D43" s="352" t="s">
        <v>234</v>
      </c>
      <c r="E43" s="352" t="s">
        <v>512</v>
      </c>
      <c r="F43" s="352">
        <v>0.71299999999999997</v>
      </c>
      <c r="G43" s="352">
        <v>2449</v>
      </c>
      <c r="H43" s="352">
        <v>29.02</v>
      </c>
      <c r="I43" s="352">
        <v>6016</v>
      </c>
      <c r="J43" s="352">
        <v>63.048000000000002</v>
      </c>
      <c r="N43" s="352">
        <v>10.56</v>
      </c>
      <c r="O43" s="352">
        <v>44.488999999999997</v>
      </c>
    </row>
    <row r="44" spans="1:16">
      <c r="A44" s="351">
        <v>45603</v>
      </c>
      <c r="B44" s="352" t="s">
        <v>568</v>
      </c>
      <c r="C44" s="352">
        <v>85</v>
      </c>
      <c r="D44" s="352" t="s">
        <v>235</v>
      </c>
      <c r="E44" s="352" t="s">
        <v>512</v>
      </c>
      <c r="F44" s="352">
        <v>0.71599999999999997</v>
      </c>
      <c r="G44" s="352">
        <v>2458</v>
      </c>
      <c r="H44" s="352">
        <v>28.978000000000002</v>
      </c>
      <c r="I44" s="352">
        <v>5998</v>
      </c>
      <c r="J44" s="352">
        <v>63.034999999999997</v>
      </c>
      <c r="N44" s="352">
        <v>10.612</v>
      </c>
      <c r="O44" s="352">
        <v>44.588000000000001</v>
      </c>
    </row>
    <row r="45" spans="1:16">
      <c r="A45" s="351">
        <v>45603</v>
      </c>
      <c r="B45" s="352" t="s">
        <v>563</v>
      </c>
      <c r="C45" s="352">
        <v>87</v>
      </c>
      <c r="D45" s="352" t="s">
        <v>238</v>
      </c>
      <c r="E45" s="352" t="s">
        <v>25</v>
      </c>
      <c r="F45" s="352">
        <v>1.101</v>
      </c>
      <c r="G45" s="352">
        <v>5226</v>
      </c>
      <c r="H45" s="352">
        <v>7.4950000000000001</v>
      </c>
      <c r="I45" s="352">
        <v>9557</v>
      </c>
      <c r="J45" s="352">
        <v>9.9730000000000008</v>
      </c>
      <c r="K45" s="352">
        <v>3669</v>
      </c>
      <c r="L45" s="352">
        <v>11.218999999999999</v>
      </c>
      <c r="M45" s="352">
        <v>6.2910000000000004</v>
      </c>
      <c r="N45" s="352">
        <v>14.712999999999999</v>
      </c>
      <c r="O45" s="352">
        <v>49.738</v>
      </c>
      <c r="P45" s="352">
        <v>0.66700000000000004</v>
      </c>
    </row>
    <row r="46" spans="1:16">
      <c r="A46" s="351">
        <v>45603</v>
      </c>
      <c r="B46" s="352" t="s">
        <v>564</v>
      </c>
      <c r="C46" s="352">
        <v>89</v>
      </c>
      <c r="D46" s="352" t="s">
        <v>239</v>
      </c>
      <c r="E46" s="352" t="s">
        <v>25</v>
      </c>
      <c r="F46" s="352">
        <v>1.161</v>
      </c>
      <c r="G46" s="352">
        <v>5493</v>
      </c>
      <c r="H46" s="352">
        <v>7.4950000000000001</v>
      </c>
      <c r="I46" s="352">
        <v>10078</v>
      </c>
      <c r="J46" s="352">
        <v>9.9149999999999991</v>
      </c>
      <c r="K46" s="352">
        <v>3901</v>
      </c>
      <c r="L46" s="352">
        <v>10.967000000000001</v>
      </c>
      <c r="M46" s="352">
        <v>6.1349999999999998</v>
      </c>
      <c r="N46" s="352">
        <v>14.654999999999999</v>
      </c>
      <c r="O46" s="352">
        <v>49.561</v>
      </c>
      <c r="P46" s="352">
        <v>0.66900000000000004</v>
      </c>
    </row>
    <row r="47" spans="1:16">
      <c r="A47" s="351">
        <v>45603</v>
      </c>
      <c r="B47" s="352" t="s">
        <v>569</v>
      </c>
      <c r="C47" s="352">
        <v>91</v>
      </c>
      <c r="D47" s="352" t="s">
        <v>242</v>
      </c>
      <c r="E47" s="352" t="s">
        <v>21</v>
      </c>
      <c r="F47" s="352">
        <v>7.0999999999999994E-2</v>
      </c>
      <c r="K47" s="352">
        <v>4512</v>
      </c>
      <c r="L47" s="352">
        <v>21.058</v>
      </c>
      <c r="M47" s="352">
        <v>16.399000000000001</v>
      </c>
      <c r="P47" s="352">
        <v>12.111000000000001</v>
      </c>
    </row>
    <row r="48" spans="1:16">
      <c r="A48" s="351">
        <v>45603</v>
      </c>
      <c r="B48" s="352" t="s">
        <v>570</v>
      </c>
      <c r="C48" s="352">
        <v>93</v>
      </c>
      <c r="D48" s="352" t="s">
        <v>243</v>
      </c>
      <c r="E48" s="352" t="s">
        <v>21</v>
      </c>
      <c r="F48" s="352">
        <v>7.6999999999999999E-2</v>
      </c>
      <c r="K48" s="352">
        <v>5587</v>
      </c>
      <c r="L48" s="352">
        <v>21</v>
      </c>
      <c r="M48" s="352">
        <v>16.545000000000002</v>
      </c>
      <c r="P48" s="352">
        <v>12.61</v>
      </c>
    </row>
    <row r="49" spans="1:16">
      <c r="A49" s="351">
        <v>45603</v>
      </c>
      <c r="B49" s="352" t="s">
        <v>571</v>
      </c>
      <c r="C49" s="352">
        <v>95</v>
      </c>
      <c r="D49" s="352" t="s">
        <v>247</v>
      </c>
      <c r="E49" s="352" t="s">
        <v>23</v>
      </c>
      <c r="F49" s="352">
        <v>8.2000000000000003E-2</v>
      </c>
      <c r="K49" s="352">
        <v>4149</v>
      </c>
      <c r="L49" s="352">
        <v>10.554</v>
      </c>
      <c r="M49" s="352">
        <v>5.9089999999999998</v>
      </c>
      <c r="P49" s="352">
        <v>10.574</v>
      </c>
    </row>
    <row r="50" spans="1:16">
      <c r="A50" s="351">
        <v>45603</v>
      </c>
      <c r="B50" s="352" t="s">
        <v>572</v>
      </c>
      <c r="C50" s="352">
        <v>97</v>
      </c>
      <c r="D50" s="352" t="s">
        <v>248</v>
      </c>
      <c r="E50" s="352" t="s">
        <v>23</v>
      </c>
      <c r="F50" s="352">
        <v>7.1999999999999995E-2</v>
      </c>
      <c r="K50" s="352">
        <v>4544</v>
      </c>
      <c r="L50" s="352">
        <v>10.426</v>
      </c>
      <c r="M50" s="352">
        <v>5.8330000000000002</v>
      </c>
      <c r="P50" s="352">
        <v>12.417999999999999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6AC1-7ADA-43D5-8344-5FEE1850A5DA}">
  <dimension ref="A1:P50"/>
  <sheetViews>
    <sheetView workbookViewId="0">
      <selection activeCell="P2" activeCellId="1" sqref="D2:E6 P2:V6"/>
    </sheetView>
  </sheetViews>
  <sheetFormatPr baseColWidth="10" defaultColWidth="9.1640625" defaultRowHeight="15"/>
  <cols>
    <col min="1" max="1" width="10.6640625" style="352" bestFit="1" customWidth="1"/>
    <col min="2" max="16384" width="9.1640625" style="352"/>
  </cols>
  <sheetData>
    <row r="1" spans="1:16">
      <c r="A1" s="352" t="s">
        <v>475</v>
      </c>
      <c r="B1" s="352" t="s">
        <v>476</v>
      </c>
      <c r="C1" s="352" t="s">
        <v>3810</v>
      </c>
      <c r="D1" s="352" t="s">
        <v>3807</v>
      </c>
      <c r="E1" s="352" t="s">
        <v>3808</v>
      </c>
      <c r="F1" s="352" t="s">
        <v>3809</v>
      </c>
      <c r="G1" s="352" t="s">
        <v>576</v>
      </c>
      <c r="H1" s="352" t="s">
        <v>577</v>
      </c>
      <c r="I1" s="352" t="s">
        <v>578</v>
      </c>
      <c r="J1" s="352" t="s">
        <v>579</v>
      </c>
      <c r="K1" s="352" t="s">
        <v>580</v>
      </c>
      <c r="L1" s="352" t="s">
        <v>581</v>
      </c>
      <c r="M1" s="352" t="s">
        <v>3820</v>
      </c>
      <c r="N1" s="352" t="s">
        <v>3817</v>
      </c>
      <c r="O1" s="352" t="s">
        <v>3818</v>
      </c>
      <c r="P1" s="352" t="s">
        <v>3819</v>
      </c>
    </row>
    <row r="2" spans="1:16">
      <c r="A2" s="351">
        <v>45608</v>
      </c>
      <c r="B2" s="352" t="s">
        <v>505</v>
      </c>
      <c r="C2" s="352">
        <v>1</v>
      </c>
      <c r="D2" s="352" t="s">
        <v>2998</v>
      </c>
      <c r="E2" s="352" t="s">
        <v>506</v>
      </c>
      <c r="F2" s="352">
        <v>0.81699999999999995</v>
      </c>
      <c r="G2" s="352">
        <v>2872</v>
      </c>
      <c r="H2" s="352">
        <v>-1.42</v>
      </c>
      <c r="I2" s="352">
        <v>5430</v>
      </c>
      <c r="J2" s="352">
        <v>8.6829999999999998</v>
      </c>
      <c r="N2" s="352">
        <v>15.102</v>
      </c>
      <c r="O2" s="352">
        <v>41.933</v>
      </c>
    </row>
    <row r="3" spans="1:16">
      <c r="A3" s="351">
        <v>45608</v>
      </c>
      <c r="B3" s="352" t="s">
        <v>507</v>
      </c>
      <c r="C3" s="352">
        <v>3</v>
      </c>
      <c r="D3" s="352" t="s">
        <v>3008</v>
      </c>
      <c r="E3" s="352" t="s">
        <v>506</v>
      </c>
      <c r="F3" s="352">
        <v>0.27700000000000002</v>
      </c>
      <c r="G3" s="352">
        <v>855</v>
      </c>
      <c r="H3" s="352">
        <v>-2.6749999999999998</v>
      </c>
      <c r="I3" s="352">
        <v>2164</v>
      </c>
      <c r="J3" s="352">
        <v>8.9920000000000009</v>
      </c>
      <c r="N3" s="352">
        <v>9.6850000000000005</v>
      </c>
      <c r="O3" s="352">
        <v>41.222000000000001</v>
      </c>
    </row>
    <row r="4" spans="1:16">
      <c r="A4" s="351">
        <v>45608</v>
      </c>
      <c r="B4" s="352" t="s">
        <v>508</v>
      </c>
      <c r="C4" s="352">
        <v>5</v>
      </c>
      <c r="D4" s="352" t="s">
        <v>249</v>
      </c>
      <c r="E4" s="352" t="s">
        <v>506</v>
      </c>
      <c r="F4" s="352">
        <v>0.46600000000000003</v>
      </c>
      <c r="G4" s="352">
        <v>1444</v>
      </c>
      <c r="H4" s="352">
        <v>-1.98</v>
      </c>
      <c r="I4" s="352">
        <v>3629</v>
      </c>
      <c r="J4" s="352">
        <v>8.9209999999999994</v>
      </c>
      <c r="N4" s="352">
        <v>9.5250000000000004</v>
      </c>
      <c r="O4" s="352">
        <v>40.898000000000003</v>
      </c>
    </row>
    <row r="5" spans="1:16">
      <c r="A5" s="351">
        <v>45608</v>
      </c>
      <c r="B5" s="352" t="s">
        <v>509</v>
      </c>
      <c r="C5" s="352">
        <v>7</v>
      </c>
      <c r="D5" s="352" t="s">
        <v>250</v>
      </c>
      <c r="E5" s="352" t="s">
        <v>506</v>
      </c>
      <c r="F5" s="352">
        <v>1.044</v>
      </c>
      <c r="G5" s="352">
        <v>3190</v>
      </c>
      <c r="H5" s="352">
        <v>-1.665</v>
      </c>
      <c r="I5" s="352">
        <v>7694</v>
      </c>
      <c r="J5" s="352">
        <v>8.7669999999999995</v>
      </c>
      <c r="N5" s="352">
        <v>9.5150000000000006</v>
      </c>
      <c r="O5" s="352">
        <v>40.720999999999997</v>
      </c>
    </row>
    <row r="6" spans="1:16">
      <c r="A6" s="351">
        <v>45608</v>
      </c>
      <c r="B6" s="352" t="s">
        <v>510</v>
      </c>
      <c r="C6" s="352">
        <v>9</v>
      </c>
      <c r="D6" s="352" t="s">
        <v>251</v>
      </c>
      <c r="E6" s="352" t="s">
        <v>506</v>
      </c>
      <c r="F6" s="352">
        <v>1.4930000000000001</v>
      </c>
      <c r="G6" s="352">
        <v>4479</v>
      </c>
      <c r="H6" s="352">
        <v>-1.5669999999999999</v>
      </c>
      <c r="I6" s="352">
        <v>10370</v>
      </c>
      <c r="J6" s="352">
        <v>8.6489999999999991</v>
      </c>
      <c r="N6" s="352">
        <v>9.5220000000000002</v>
      </c>
      <c r="O6" s="352">
        <v>40.844999999999999</v>
      </c>
    </row>
    <row r="7" spans="1:16">
      <c r="A7" s="351">
        <v>45608</v>
      </c>
      <c r="B7" s="352" t="s">
        <v>499</v>
      </c>
      <c r="C7" s="352">
        <v>11</v>
      </c>
      <c r="D7" s="352" t="s">
        <v>258</v>
      </c>
      <c r="E7" s="352" t="s">
        <v>25</v>
      </c>
      <c r="F7" s="352">
        <v>1.081</v>
      </c>
      <c r="G7" s="352">
        <v>4974</v>
      </c>
      <c r="H7" s="352">
        <v>7.391</v>
      </c>
      <c r="I7" s="352">
        <v>9410</v>
      </c>
      <c r="J7" s="352">
        <v>9.8149999999999995</v>
      </c>
      <c r="K7" s="352">
        <v>2913</v>
      </c>
      <c r="L7" s="352">
        <v>8.9</v>
      </c>
      <c r="M7" s="352">
        <v>5.05</v>
      </c>
      <c r="N7" s="352">
        <v>14.207000000000001</v>
      </c>
      <c r="O7" s="352">
        <v>49.106000000000002</v>
      </c>
      <c r="P7" s="352">
        <v>0.64400000000000002</v>
      </c>
    </row>
    <row r="8" spans="1:16">
      <c r="A8" s="351">
        <v>45608</v>
      </c>
      <c r="B8" s="352" t="s">
        <v>500</v>
      </c>
      <c r="C8" s="352">
        <v>13</v>
      </c>
      <c r="D8" s="352" t="s">
        <v>259</v>
      </c>
      <c r="E8" s="352" t="s">
        <v>25</v>
      </c>
      <c r="F8" s="352">
        <v>1.0349999999999999</v>
      </c>
      <c r="G8" s="352">
        <v>4721</v>
      </c>
      <c r="H8" s="352">
        <v>7.4219999999999997</v>
      </c>
      <c r="I8" s="352">
        <v>8956</v>
      </c>
      <c r="J8" s="352">
        <v>9.8659999999999997</v>
      </c>
      <c r="K8" s="352">
        <v>3482</v>
      </c>
      <c r="L8" s="352">
        <v>9.5299999999999994</v>
      </c>
      <c r="M8" s="352">
        <v>5.6849999999999996</v>
      </c>
      <c r="N8" s="352">
        <v>14.1</v>
      </c>
      <c r="O8" s="352">
        <v>48.898000000000003</v>
      </c>
      <c r="P8" s="352">
        <v>0.67500000000000004</v>
      </c>
    </row>
    <row r="9" spans="1:16">
      <c r="A9" s="351">
        <v>45608</v>
      </c>
      <c r="B9" s="352" t="s">
        <v>511</v>
      </c>
      <c r="C9" s="352">
        <v>15</v>
      </c>
      <c r="D9" s="352" t="s">
        <v>254</v>
      </c>
      <c r="E9" s="352" t="s">
        <v>512</v>
      </c>
      <c r="F9" s="352">
        <v>0.754</v>
      </c>
      <c r="G9" s="352">
        <v>2543</v>
      </c>
      <c r="H9" s="352">
        <v>28.463999999999999</v>
      </c>
      <c r="I9" s="352">
        <v>6238</v>
      </c>
      <c r="J9" s="352">
        <v>62.847000000000001</v>
      </c>
      <c r="N9" s="352">
        <v>10.042</v>
      </c>
      <c r="O9" s="352">
        <v>44.497999999999998</v>
      </c>
    </row>
    <row r="10" spans="1:16">
      <c r="A10" s="351">
        <v>45608</v>
      </c>
      <c r="B10" s="352" t="s">
        <v>513</v>
      </c>
      <c r="C10" s="352">
        <v>17</v>
      </c>
      <c r="D10" s="352" t="s">
        <v>255</v>
      </c>
      <c r="E10" s="352" t="s">
        <v>512</v>
      </c>
      <c r="F10" s="352">
        <v>0.78800000000000003</v>
      </c>
      <c r="G10" s="352">
        <v>2655</v>
      </c>
      <c r="H10" s="352">
        <v>28.568999999999999</v>
      </c>
      <c r="I10" s="352">
        <v>6432</v>
      </c>
      <c r="J10" s="352">
        <v>62.898000000000003</v>
      </c>
      <c r="N10" s="352">
        <v>10.032</v>
      </c>
      <c r="O10" s="352">
        <v>44.438000000000002</v>
      </c>
    </row>
    <row r="11" spans="1:16">
      <c r="A11" s="351">
        <v>45608</v>
      </c>
      <c r="B11" s="352" t="s">
        <v>514</v>
      </c>
      <c r="C11" s="352">
        <v>19</v>
      </c>
      <c r="D11" s="352" t="s">
        <v>262</v>
      </c>
      <c r="E11" s="352" t="s">
        <v>21</v>
      </c>
      <c r="F11" s="352">
        <v>8.5000000000000006E-2</v>
      </c>
      <c r="K11" s="352">
        <v>6175</v>
      </c>
      <c r="L11" s="352">
        <v>19.456</v>
      </c>
      <c r="M11" s="352">
        <v>16.373999999999999</v>
      </c>
      <c r="P11" s="352">
        <v>12.92</v>
      </c>
    </row>
    <row r="12" spans="1:16">
      <c r="A12" s="351">
        <v>45608</v>
      </c>
      <c r="B12" s="352" t="s">
        <v>515</v>
      </c>
      <c r="C12" s="352">
        <v>21</v>
      </c>
      <c r="D12" s="352" t="s">
        <v>263</v>
      </c>
      <c r="E12" s="352" t="s">
        <v>21</v>
      </c>
      <c r="F12" s="352">
        <v>8.4000000000000005E-2</v>
      </c>
      <c r="K12" s="352">
        <v>5858</v>
      </c>
      <c r="L12" s="352">
        <v>19.559999999999999</v>
      </c>
      <c r="M12" s="352">
        <v>16.456</v>
      </c>
      <c r="P12" s="352">
        <v>12.891999999999999</v>
      </c>
    </row>
    <row r="13" spans="1:16">
      <c r="A13" s="351">
        <v>45608</v>
      </c>
      <c r="B13" s="352" t="s">
        <v>516</v>
      </c>
      <c r="C13" s="352">
        <v>23</v>
      </c>
      <c r="D13" s="352" t="s">
        <v>266</v>
      </c>
      <c r="E13" s="352" t="s">
        <v>23</v>
      </c>
      <c r="F13" s="352">
        <v>4.2000000000000003E-2</v>
      </c>
      <c r="K13" s="352">
        <v>2641</v>
      </c>
      <c r="L13" s="352">
        <v>10.247999999999999</v>
      </c>
      <c r="M13" s="352">
        <v>5.9909999999999997</v>
      </c>
      <c r="P13" s="352">
        <v>13.276</v>
      </c>
    </row>
    <row r="14" spans="1:16">
      <c r="A14" s="351">
        <v>45608</v>
      </c>
      <c r="B14" s="352" t="s">
        <v>517</v>
      </c>
      <c r="C14" s="352">
        <v>25</v>
      </c>
      <c r="D14" s="352" t="s">
        <v>267</v>
      </c>
      <c r="E14" s="352" t="s">
        <v>23</v>
      </c>
      <c r="F14" s="352">
        <v>7.5999999999999998E-2</v>
      </c>
      <c r="K14" s="352">
        <v>4955</v>
      </c>
      <c r="L14" s="352">
        <v>8.8789999999999996</v>
      </c>
      <c r="M14" s="352">
        <v>5.5830000000000002</v>
      </c>
      <c r="P14" s="352">
        <v>12.675000000000001</v>
      </c>
    </row>
    <row r="15" spans="1:16">
      <c r="A15" s="351">
        <v>45608</v>
      </c>
      <c r="B15" s="352" t="s">
        <v>518</v>
      </c>
      <c r="C15" s="352">
        <v>27</v>
      </c>
      <c r="D15" s="352" t="s">
        <v>268</v>
      </c>
      <c r="E15" s="352" t="s">
        <v>23</v>
      </c>
      <c r="F15" s="352">
        <v>0.14699999999999999</v>
      </c>
      <c r="K15" s="352">
        <v>10404</v>
      </c>
      <c r="L15" s="352">
        <v>8.1959999999999997</v>
      </c>
      <c r="M15" s="352">
        <v>5.976</v>
      </c>
      <c r="P15" s="352">
        <v>12.981</v>
      </c>
    </row>
    <row r="16" spans="1:16">
      <c r="A16" s="351">
        <v>45608</v>
      </c>
      <c r="B16" s="352" t="s">
        <v>495</v>
      </c>
      <c r="C16" s="352">
        <v>29</v>
      </c>
      <c r="D16" s="352" t="s">
        <v>3121</v>
      </c>
      <c r="E16" s="352" t="s">
        <v>418</v>
      </c>
      <c r="F16" s="352">
        <v>0.753</v>
      </c>
      <c r="G16" s="352">
        <v>1675</v>
      </c>
      <c r="H16" s="352">
        <v>1.5369999999999999</v>
      </c>
      <c r="I16" s="352">
        <v>6027</v>
      </c>
      <c r="J16" s="352">
        <v>5.1040000000000001</v>
      </c>
      <c r="K16" s="352">
        <v>1772</v>
      </c>
      <c r="L16" s="352">
        <v>5.2789999999999999</v>
      </c>
      <c r="M16" s="352">
        <v>0.65500000000000003</v>
      </c>
      <c r="N16" s="352">
        <v>6.226</v>
      </c>
      <c r="O16" s="352">
        <v>42.393999999999998</v>
      </c>
      <c r="P16" s="352">
        <v>0.61499999999999999</v>
      </c>
    </row>
    <row r="17" spans="1:16">
      <c r="A17" s="351">
        <v>45608</v>
      </c>
      <c r="B17" s="352" t="s">
        <v>496</v>
      </c>
      <c r="C17" s="352">
        <v>31</v>
      </c>
      <c r="D17" s="352" t="s">
        <v>3129</v>
      </c>
      <c r="E17" s="352" t="s">
        <v>419</v>
      </c>
      <c r="F17" s="352">
        <v>0.85299999999999998</v>
      </c>
      <c r="G17" s="352">
        <v>1457</v>
      </c>
      <c r="H17" s="352">
        <v>5.89</v>
      </c>
      <c r="I17" s="352">
        <v>5483</v>
      </c>
      <c r="J17" s="352">
        <v>15.311</v>
      </c>
      <c r="K17" s="352">
        <v>2846</v>
      </c>
      <c r="L17" s="352">
        <v>-2.8919999999999999</v>
      </c>
      <c r="M17" s="352">
        <v>-6.883</v>
      </c>
      <c r="N17" s="352">
        <v>4.7249999999999996</v>
      </c>
      <c r="O17" s="352">
        <v>33.734999999999999</v>
      </c>
      <c r="P17" s="352">
        <v>0.755</v>
      </c>
    </row>
    <row r="18" spans="1:16">
      <c r="A18" s="351">
        <v>45608</v>
      </c>
      <c r="B18" s="352" t="s">
        <v>497</v>
      </c>
      <c r="C18" s="352">
        <v>33</v>
      </c>
      <c r="D18" s="352" t="s">
        <v>3137</v>
      </c>
      <c r="E18" s="352" t="s">
        <v>420</v>
      </c>
      <c r="F18" s="352">
        <v>0.78700000000000003</v>
      </c>
      <c r="G18" s="352">
        <v>1893</v>
      </c>
      <c r="H18" s="352">
        <v>1.9910000000000001</v>
      </c>
      <c r="I18" s="352">
        <v>6290</v>
      </c>
      <c r="J18" s="352">
        <v>5.2850000000000001</v>
      </c>
      <c r="K18" s="352">
        <v>2095</v>
      </c>
      <c r="L18" s="352">
        <v>4.7649999999999997</v>
      </c>
      <c r="M18" s="352">
        <v>0.30399999999999999</v>
      </c>
      <c r="N18" s="352">
        <v>6.87</v>
      </c>
      <c r="O18" s="352">
        <v>43.027999999999999</v>
      </c>
      <c r="P18" s="352">
        <v>0.63800000000000001</v>
      </c>
    </row>
    <row r="19" spans="1:16">
      <c r="A19" s="351">
        <v>45608</v>
      </c>
      <c r="B19" s="352" t="s">
        <v>498</v>
      </c>
      <c r="C19" s="352">
        <v>35</v>
      </c>
      <c r="D19" s="352" t="s">
        <v>3145</v>
      </c>
      <c r="E19" s="352" t="s">
        <v>421</v>
      </c>
      <c r="F19" s="352">
        <v>0.79700000000000004</v>
      </c>
      <c r="G19" s="352">
        <v>2185</v>
      </c>
      <c r="H19" s="352">
        <v>2.3839999999999999</v>
      </c>
      <c r="I19" s="352">
        <v>6207</v>
      </c>
      <c r="J19" s="352">
        <v>6.0510000000000002</v>
      </c>
      <c r="K19" s="352">
        <v>2201</v>
      </c>
      <c r="L19" s="352">
        <v>5.6319999999999997</v>
      </c>
      <c r="M19" s="352">
        <v>1.181</v>
      </c>
      <c r="N19" s="352">
        <v>7.9089999999999998</v>
      </c>
      <c r="O19" s="352">
        <v>41.901000000000003</v>
      </c>
      <c r="P19" s="352">
        <v>0.63300000000000001</v>
      </c>
    </row>
    <row r="20" spans="1:16">
      <c r="A20" s="351">
        <v>45608</v>
      </c>
      <c r="B20" s="352" t="s">
        <v>542</v>
      </c>
      <c r="C20" s="352">
        <v>37</v>
      </c>
      <c r="D20" s="352" t="s">
        <v>3154</v>
      </c>
      <c r="E20" s="352" t="s">
        <v>422</v>
      </c>
      <c r="F20" s="352">
        <v>0.81299999999999994</v>
      </c>
      <c r="G20" s="352">
        <v>2056</v>
      </c>
      <c r="H20" s="352">
        <v>2.3559999999999999</v>
      </c>
      <c r="I20" s="352">
        <v>6372</v>
      </c>
      <c r="J20" s="352">
        <v>4.3780000000000001</v>
      </c>
      <c r="K20" s="352">
        <v>4128</v>
      </c>
      <c r="L20" s="352">
        <v>4.9279999999999999</v>
      </c>
      <c r="M20" s="352">
        <v>1.3580000000000001</v>
      </c>
      <c r="N20" s="352">
        <v>7.1669999999999998</v>
      </c>
      <c r="O20" s="352">
        <v>42.137</v>
      </c>
      <c r="P20" s="352">
        <v>1.006</v>
      </c>
    </row>
    <row r="21" spans="1:16">
      <c r="A21" s="351">
        <v>45608</v>
      </c>
      <c r="B21" s="352" t="s">
        <v>543</v>
      </c>
      <c r="C21" s="352">
        <v>39</v>
      </c>
      <c r="D21" s="352" t="s">
        <v>3161</v>
      </c>
      <c r="E21" s="352" t="s">
        <v>423</v>
      </c>
      <c r="F21" s="352">
        <v>0.747</v>
      </c>
      <c r="G21" s="352">
        <v>747</v>
      </c>
      <c r="H21" s="352">
        <v>5.9470000000000001</v>
      </c>
      <c r="I21" s="352">
        <v>5111</v>
      </c>
      <c r="J21" s="352">
        <v>18.390999999999998</v>
      </c>
      <c r="K21" s="352">
        <v>2067</v>
      </c>
      <c r="L21" s="352">
        <v>-0.29499999999999998</v>
      </c>
      <c r="M21" s="352">
        <v>-4.7489999999999997</v>
      </c>
      <c r="N21" s="352">
        <v>2.431</v>
      </c>
      <c r="O21" s="352">
        <v>36.536999999999999</v>
      </c>
      <c r="P21" s="352">
        <v>0.67400000000000004</v>
      </c>
    </row>
    <row r="22" spans="1:16">
      <c r="A22" s="351">
        <v>45608</v>
      </c>
      <c r="B22" s="352" t="s">
        <v>544</v>
      </c>
      <c r="C22" s="352">
        <v>41</v>
      </c>
      <c r="D22" s="352" t="s">
        <v>3168</v>
      </c>
      <c r="E22" s="352" t="s">
        <v>424</v>
      </c>
      <c r="F22" s="352">
        <v>0.78400000000000003</v>
      </c>
      <c r="G22" s="352">
        <v>2281</v>
      </c>
      <c r="H22" s="352">
        <v>2.4910000000000001</v>
      </c>
      <c r="I22" s="352">
        <v>6143</v>
      </c>
      <c r="J22" s="352">
        <v>5.6559999999999997</v>
      </c>
      <c r="K22" s="352">
        <v>2529</v>
      </c>
      <c r="L22" s="352">
        <v>4.266</v>
      </c>
      <c r="M22" s="352">
        <v>0.13900000000000001</v>
      </c>
      <c r="N22" s="352">
        <v>8.3840000000000003</v>
      </c>
      <c r="O22" s="352">
        <v>42.149000000000001</v>
      </c>
      <c r="P22" s="352">
        <v>0.76200000000000001</v>
      </c>
    </row>
    <row r="23" spans="1:16">
      <c r="A23" s="351">
        <v>45608</v>
      </c>
      <c r="B23" s="352" t="s">
        <v>545</v>
      </c>
      <c r="C23" s="352">
        <v>43</v>
      </c>
      <c r="D23" s="352" t="s">
        <v>3178</v>
      </c>
      <c r="E23" s="352" t="s">
        <v>425</v>
      </c>
      <c r="F23" s="352">
        <v>0.77200000000000002</v>
      </c>
      <c r="G23" s="352">
        <v>1737</v>
      </c>
      <c r="H23" s="352">
        <v>1.4319999999999999</v>
      </c>
      <c r="I23" s="352">
        <v>6055</v>
      </c>
      <c r="J23" s="352">
        <v>5.3529999999999998</v>
      </c>
      <c r="K23" s="352">
        <v>1920</v>
      </c>
      <c r="L23" s="352">
        <v>4.9630000000000001</v>
      </c>
      <c r="M23" s="352">
        <v>0.41199999999999998</v>
      </c>
      <c r="N23" s="352">
        <v>6.3730000000000002</v>
      </c>
      <c r="O23" s="352">
        <v>42.128</v>
      </c>
      <c r="P23" s="352">
        <v>0.621</v>
      </c>
    </row>
    <row r="24" spans="1:16">
      <c r="A24" s="351">
        <v>45608</v>
      </c>
      <c r="B24" s="352" t="s">
        <v>546</v>
      </c>
      <c r="C24" s="352">
        <v>45</v>
      </c>
      <c r="D24" s="352" t="s">
        <v>3189</v>
      </c>
      <c r="E24" s="352" t="s">
        <v>426</v>
      </c>
      <c r="F24" s="352">
        <v>0.80100000000000005</v>
      </c>
      <c r="G24" s="352">
        <v>2123</v>
      </c>
      <c r="H24" s="352">
        <v>4.8739999999999997</v>
      </c>
      <c r="I24" s="352">
        <v>5249</v>
      </c>
      <c r="J24" s="352">
        <v>13.89</v>
      </c>
      <c r="K24" s="352">
        <v>3540</v>
      </c>
      <c r="L24" s="352">
        <v>-4.7279999999999998</v>
      </c>
      <c r="M24" s="352">
        <v>-8.5060000000000002</v>
      </c>
      <c r="N24" s="352">
        <v>7.6230000000000002</v>
      </c>
      <c r="O24" s="352">
        <v>34.976999999999997</v>
      </c>
      <c r="P24" s="352">
        <v>0.90500000000000003</v>
      </c>
    </row>
    <row r="25" spans="1:16">
      <c r="A25" s="351">
        <v>45608</v>
      </c>
      <c r="B25" s="352" t="s">
        <v>547</v>
      </c>
      <c r="C25" s="352">
        <v>47</v>
      </c>
      <c r="D25" s="352" t="s">
        <v>3197</v>
      </c>
      <c r="E25" s="352" t="s">
        <v>427</v>
      </c>
      <c r="F25" s="352">
        <v>0.84899999999999998</v>
      </c>
      <c r="G25" s="352">
        <v>2093</v>
      </c>
      <c r="H25" s="352">
        <v>3.1019999999999999</v>
      </c>
      <c r="I25" s="352">
        <v>7470</v>
      </c>
      <c r="J25" s="352">
        <v>4.8380000000000001</v>
      </c>
      <c r="K25" s="352">
        <v>2079</v>
      </c>
      <c r="L25" s="352">
        <v>2.6469999999999998</v>
      </c>
      <c r="M25" s="352">
        <v>-1.78</v>
      </c>
      <c r="N25" s="352">
        <v>7.0279999999999996</v>
      </c>
      <c r="O25" s="352">
        <v>48.110999999999997</v>
      </c>
      <c r="P25" s="352">
        <v>0.60199999999999998</v>
      </c>
    </row>
    <row r="26" spans="1:16">
      <c r="A26" s="351">
        <v>45608</v>
      </c>
      <c r="B26" s="352" t="s">
        <v>548</v>
      </c>
      <c r="C26" s="352">
        <v>49</v>
      </c>
      <c r="D26" s="352" t="s">
        <v>3202</v>
      </c>
      <c r="E26" s="352" t="s">
        <v>428</v>
      </c>
      <c r="F26" s="352">
        <v>0.77</v>
      </c>
      <c r="G26" s="352">
        <v>2603</v>
      </c>
      <c r="H26" s="352">
        <v>5.3650000000000002</v>
      </c>
      <c r="I26" s="352">
        <v>6605</v>
      </c>
      <c r="J26" s="352">
        <v>4.5609999999999999</v>
      </c>
      <c r="K26" s="352">
        <v>2626</v>
      </c>
      <c r="L26" s="352">
        <v>2.2919999999999998</v>
      </c>
      <c r="M26" s="352">
        <v>-1.796</v>
      </c>
      <c r="N26" s="352">
        <v>9.8879999999999999</v>
      </c>
      <c r="O26" s="352">
        <v>46.220999999999997</v>
      </c>
      <c r="P26" s="352">
        <v>0.79300000000000004</v>
      </c>
    </row>
    <row r="27" spans="1:16">
      <c r="A27" s="351">
        <v>45608</v>
      </c>
      <c r="B27" s="352" t="s">
        <v>549</v>
      </c>
      <c r="C27" s="352">
        <v>51</v>
      </c>
      <c r="D27" s="352" t="s">
        <v>3211</v>
      </c>
      <c r="E27" s="352" t="s">
        <v>429</v>
      </c>
      <c r="F27" s="352">
        <v>0.84099999999999997</v>
      </c>
      <c r="G27" s="352">
        <v>2506</v>
      </c>
      <c r="H27" s="352">
        <v>7.5529999999999999</v>
      </c>
      <c r="I27" s="352">
        <v>6323</v>
      </c>
      <c r="J27" s="352">
        <v>9.5050000000000008</v>
      </c>
      <c r="K27" s="352">
        <v>3943</v>
      </c>
      <c r="L27" s="352">
        <v>-7.2469999999999999</v>
      </c>
      <c r="M27" s="352">
        <v>-10.702999999999999</v>
      </c>
      <c r="N27" s="352">
        <v>8.6869999999999994</v>
      </c>
      <c r="O27" s="352">
        <v>40.515000000000001</v>
      </c>
      <c r="P27" s="352">
        <v>1.0409999999999999</v>
      </c>
    </row>
    <row r="28" spans="1:16">
      <c r="A28" s="351">
        <v>45609</v>
      </c>
      <c r="B28" s="352" t="s">
        <v>550</v>
      </c>
      <c r="C28" s="352">
        <v>53</v>
      </c>
      <c r="D28" s="352" t="s">
        <v>3222</v>
      </c>
      <c r="E28" s="352" t="s">
        <v>430</v>
      </c>
      <c r="F28" s="352">
        <v>0.76400000000000001</v>
      </c>
      <c r="G28" s="352">
        <v>1268</v>
      </c>
      <c r="H28" s="352">
        <v>7.6630000000000003</v>
      </c>
      <c r="I28" s="352">
        <v>4375</v>
      </c>
      <c r="J28" s="352">
        <v>9.4600000000000009</v>
      </c>
      <c r="K28" s="352">
        <v>1973</v>
      </c>
      <c r="L28" s="352">
        <v>6.4000000000000001E-2</v>
      </c>
      <c r="M28" s="352">
        <v>-4.407</v>
      </c>
      <c r="N28" s="352">
        <v>4.49</v>
      </c>
      <c r="O28" s="352">
        <v>30.007999999999999</v>
      </c>
      <c r="P28" s="352">
        <v>0.65400000000000003</v>
      </c>
    </row>
    <row r="29" spans="1:16">
      <c r="A29" s="351">
        <v>45609</v>
      </c>
      <c r="B29" s="352" t="s">
        <v>551</v>
      </c>
      <c r="C29" s="352">
        <v>55</v>
      </c>
      <c r="D29" s="352" t="s">
        <v>3230</v>
      </c>
      <c r="E29" s="352" t="s">
        <v>431</v>
      </c>
      <c r="F29" s="352">
        <v>0.77400000000000002</v>
      </c>
      <c r="G29" s="352">
        <v>2529</v>
      </c>
      <c r="H29" s="352">
        <v>2.9540000000000002</v>
      </c>
      <c r="I29" s="352">
        <v>6244</v>
      </c>
      <c r="J29" s="352">
        <v>7.266</v>
      </c>
      <c r="K29" s="352">
        <v>2210</v>
      </c>
      <c r="L29" s="352">
        <v>3.1560000000000001</v>
      </c>
      <c r="M29" s="352">
        <v>-1.1619999999999999</v>
      </c>
      <c r="N29" s="352">
        <v>9.5210000000000008</v>
      </c>
      <c r="O29" s="352">
        <v>43.182000000000002</v>
      </c>
      <c r="P29" s="352">
        <v>0.69799999999999995</v>
      </c>
    </row>
    <row r="30" spans="1:16">
      <c r="A30" s="351">
        <v>45609</v>
      </c>
      <c r="B30" s="352" t="s">
        <v>552</v>
      </c>
      <c r="C30" s="352">
        <v>57</v>
      </c>
      <c r="D30" s="352" t="s">
        <v>3237</v>
      </c>
      <c r="E30" s="352" t="s">
        <v>432</v>
      </c>
      <c r="F30" s="352">
        <v>0.83099999999999996</v>
      </c>
      <c r="G30" s="352">
        <v>1526</v>
      </c>
      <c r="H30" s="352">
        <v>3.9</v>
      </c>
      <c r="I30" s="352">
        <v>5425</v>
      </c>
      <c r="J30" s="352">
        <v>12.121</v>
      </c>
      <c r="K30" s="352">
        <v>2323</v>
      </c>
      <c r="L30" s="352">
        <v>-8.65</v>
      </c>
      <c r="M30" s="352">
        <v>-12.928000000000001</v>
      </c>
      <c r="N30" s="352">
        <v>5.0949999999999998</v>
      </c>
      <c r="O30" s="352">
        <v>34.514000000000003</v>
      </c>
      <c r="P30" s="352">
        <v>0.66400000000000003</v>
      </c>
    </row>
    <row r="31" spans="1:16">
      <c r="A31" s="351">
        <v>45609</v>
      </c>
      <c r="B31" s="352" t="s">
        <v>553</v>
      </c>
      <c r="C31" s="352">
        <v>59</v>
      </c>
      <c r="D31" s="352" t="s">
        <v>3246</v>
      </c>
      <c r="E31" s="352" t="s">
        <v>433</v>
      </c>
      <c r="F31" s="352">
        <v>0.85599999999999998</v>
      </c>
      <c r="G31" s="352">
        <v>2648</v>
      </c>
      <c r="H31" s="352">
        <v>2.8109999999999999</v>
      </c>
      <c r="I31" s="352">
        <v>6596</v>
      </c>
      <c r="J31" s="352">
        <v>6.89</v>
      </c>
      <c r="K31" s="352">
        <v>2408</v>
      </c>
      <c r="L31" s="352">
        <v>1.9670000000000001</v>
      </c>
      <c r="M31" s="352">
        <v>-2.1560000000000001</v>
      </c>
      <c r="N31" s="352">
        <v>9.0570000000000004</v>
      </c>
      <c r="O31" s="352">
        <v>42.41</v>
      </c>
      <c r="P31" s="352">
        <v>0.7</v>
      </c>
    </row>
    <row r="32" spans="1:16">
      <c r="A32" s="351">
        <v>45609</v>
      </c>
      <c r="B32" s="352" t="s">
        <v>554</v>
      </c>
      <c r="C32" s="352">
        <v>61</v>
      </c>
      <c r="D32" s="352" t="s">
        <v>3255</v>
      </c>
      <c r="E32" s="352" t="s">
        <v>434</v>
      </c>
      <c r="F32" s="352">
        <v>0.82</v>
      </c>
      <c r="G32" s="352">
        <v>1901</v>
      </c>
      <c r="H32" s="352">
        <v>5.2039999999999997</v>
      </c>
      <c r="I32" s="352">
        <v>5912</v>
      </c>
      <c r="J32" s="352">
        <v>12.340999999999999</v>
      </c>
      <c r="K32" s="352">
        <v>2373</v>
      </c>
      <c r="L32" s="352">
        <v>-8.7680000000000007</v>
      </c>
      <c r="M32" s="352">
        <v>-13.055999999999999</v>
      </c>
      <c r="N32" s="352">
        <v>6.6319999999999997</v>
      </c>
      <c r="O32" s="352">
        <v>38.718000000000004</v>
      </c>
      <c r="P32" s="352">
        <v>0.66900000000000004</v>
      </c>
    </row>
    <row r="33" spans="1:16">
      <c r="A33" s="351">
        <v>45609</v>
      </c>
      <c r="B33" s="352" t="s">
        <v>555</v>
      </c>
      <c r="C33" s="352">
        <v>63</v>
      </c>
      <c r="D33" s="352" t="s">
        <v>3263</v>
      </c>
      <c r="E33" s="352" t="s">
        <v>435</v>
      </c>
      <c r="F33" s="352">
        <v>0.79700000000000004</v>
      </c>
      <c r="G33" s="352">
        <v>2357</v>
      </c>
      <c r="H33" s="352">
        <v>7.3769999999999998</v>
      </c>
      <c r="I33" s="352">
        <v>6464</v>
      </c>
      <c r="J33" s="352">
        <v>8.8559999999999999</v>
      </c>
      <c r="K33" s="352">
        <v>2856</v>
      </c>
      <c r="L33" s="352">
        <v>-7.7469999999999999</v>
      </c>
      <c r="M33" s="352">
        <v>-11.802</v>
      </c>
      <c r="N33" s="352">
        <v>8.5749999999999993</v>
      </c>
      <c r="O33" s="352">
        <v>43.695999999999998</v>
      </c>
      <c r="P33" s="352">
        <v>0.78</v>
      </c>
    </row>
    <row r="34" spans="1:16">
      <c r="A34" s="351">
        <v>45609</v>
      </c>
      <c r="B34" s="352" t="s">
        <v>556</v>
      </c>
      <c r="C34" s="352">
        <v>65</v>
      </c>
      <c r="D34" s="352" t="s">
        <v>3271</v>
      </c>
      <c r="E34" s="352" t="s">
        <v>436</v>
      </c>
      <c r="F34" s="352">
        <v>0.76500000000000001</v>
      </c>
      <c r="G34" s="352">
        <v>1485</v>
      </c>
      <c r="H34" s="352">
        <v>7.625</v>
      </c>
      <c r="I34" s="352">
        <v>4424</v>
      </c>
      <c r="J34" s="352">
        <v>10.025</v>
      </c>
      <c r="K34" s="352">
        <v>2022</v>
      </c>
      <c r="L34" s="352">
        <v>0.38</v>
      </c>
      <c r="M34" s="352">
        <v>-4.1399999999999997</v>
      </c>
      <c r="N34" s="352">
        <v>5.3769999999999998</v>
      </c>
      <c r="O34" s="352">
        <v>30.163</v>
      </c>
      <c r="P34" s="352">
        <v>0.63700000000000001</v>
      </c>
    </row>
    <row r="35" spans="1:16">
      <c r="A35" s="351">
        <v>45609</v>
      </c>
      <c r="B35" s="352" t="s">
        <v>557</v>
      </c>
      <c r="C35" s="352">
        <v>67</v>
      </c>
      <c r="D35" s="352" t="s">
        <v>3271</v>
      </c>
      <c r="E35" s="352" t="s">
        <v>308</v>
      </c>
      <c r="F35" s="352">
        <v>0.80500000000000005</v>
      </c>
      <c r="G35" s="352">
        <v>1486</v>
      </c>
      <c r="H35" s="352">
        <v>7.5179999999999998</v>
      </c>
      <c r="I35" s="352">
        <v>4420</v>
      </c>
      <c r="J35" s="352">
        <v>10.335000000000001</v>
      </c>
      <c r="K35" s="352">
        <v>1893</v>
      </c>
      <c r="L35" s="352">
        <v>0.76100000000000001</v>
      </c>
      <c r="M35" s="352">
        <v>-3.7709999999999999</v>
      </c>
      <c r="N35" s="352">
        <v>5.1070000000000002</v>
      </c>
      <c r="O35" s="352">
        <v>28.916</v>
      </c>
      <c r="P35" s="352">
        <v>0.60199999999999998</v>
      </c>
    </row>
    <row r="36" spans="1:16">
      <c r="A36" s="351">
        <v>45609</v>
      </c>
      <c r="B36" s="352" t="s">
        <v>558</v>
      </c>
      <c r="C36" s="352">
        <v>69</v>
      </c>
      <c r="D36" s="352" t="s">
        <v>3287</v>
      </c>
      <c r="E36" s="352" t="s">
        <v>437</v>
      </c>
      <c r="F36" s="352">
        <v>0.77500000000000002</v>
      </c>
      <c r="G36" s="352">
        <v>1869</v>
      </c>
      <c r="H36" s="352">
        <v>5.4889999999999999</v>
      </c>
      <c r="I36" s="352">
        <v>5946</v>
      </c>
      <c r="J36" s="352">
        <v>4.4370000000000003</v>
      </c>
      <c r="K36" s="352">
        <v>1679</v>
      </c>
      <c r="L36" s="352">
        <v>1.0489999999999999</v>
      </c>
      <c r="M36" s="352">
        <v>-3.577</v>
      </c>
      <c r="N36" s="352">
        <v>6.843</v>
      </c>
      <c r="O36" s="352">
        <v>41.360999999999997</v>
      </c>
      <c r="P36" s="352">
        <v>0.59699999999999998</v>
      </c>
    </row>
    <row r="37" spans="1:16">
      <c r="A37" s="351">
        <v>45609</v>
      </c>
      <c r="B37" s="352" t="s">
        <v>559</v>
      </c>
      <c r="C37" s="352">
        <v>71</v>
      </c>
      <c r="D37" s="352" t="s">
        <v>3296</v>
      </c>
      <c r="E37" s="352" t="s">
        <v>438</v>
      </c>
      <c r="F37" s="352">
        <v>0.81899999999999995</v>
      </c>
      <c r="G37" s="352">
        <v>1727</v>
      </c>
      <c r="H37" s="352">
        <v>8.3390000000000004</v>
      </c>
      <c r="I37" s="352">
        <v>4722</v>
      </c>
      <c r="J37" s="352">
        <v>8.3529999999999998</v>
      </c>
      <c r="K37" s="352">
        <v>3646</v>
      </c>
      <c r="L37" s="352">
        <v>1.897</v>
      </c>
      <c r="M37" s="352">
        <v>-1.819</v>
      </c>
      <c r="N37" s="352">
        <v>5.9569999999999999</v>
      </c>
      <c r="O37" s="352">
        <v>30.559000000000001</v>
      </c>
      <c r="P37" s="352">
        <v>0.91800000000000004</v>
      </c>
    </row>
    <row r="38" spans="1:16">
      <c r="A38" s="351">
        <v>45609</v>
      </c>
      <c r="B38" s="352" t="s">
        <v>560</v>
      </c>
      <c r="C38" s="352">
        <v>73</v>
      </c>
      <c r="D38" s="352" t="s">
        <v>3305</v>
      </c>
      <c r="E38" s="352" t="s">
        <v>439</v>
      </c>
      <c r="F38" s="352">
        <v>0.86699999999999999</v>
      </c>
      <c r="G38" s="352">
        <v>1044</v>
      </c>
      <c r="H38" s="352">
        <v>10.502000000000001</v>
      </c>
      <c r="I38" s="352">
        <v>3200</v>
      </c>
      <c r="J38" s="352">
        <v>3.51</v>
      </c>
      <c r="K38" s="352">
        <v>1252</v>
      </c>
      <c r="L38" s="352">
        <v>1.534</v>
      </c>
      <c r="M38" s="352">
        <v>-3.5630000000000002</v>
      </c>
      <c r="N38" s="352">
        <v>3.1429999999999998</v>
      </c>
      <c r="O38" s="352">
        <v>19.21</v>
      </c>
      <c r="P38" s="352">
        <v>0.42899999999999999</v>
      </c>
    </row>
    <row r="39" spans="1:16">
      <c r="A39" s="351">
        <v>45609</v>
      </c>
      <c r="B39" s="352" t="s">
        <v>561</v>
      </c>
      <c r="C39" s="352">
        <v>75</v>
      </c>
      <c r="D39" s="352" t="s">
        <v>3314</v>
      </c>
      <c r="E39" s="352" t="s">
        <v>440</v>
      </c>
      <c r="F39" s="352">
        <v>0.78</v>
      </c>
      <c r="G39" s="352">
        <v>2409</v>
      </c>
      <c r="H39" s="352">
        <v>7.5030000000000001</v>
      </c>
      <c r="I39" s="352">
        <v>6350</v>
      </c>
      <c r="J39" s="352">
        <v>15.106999999999999</v>
      </c>
      <c r="K39" s="352">
        <v>5779</v>
      </c>
      <c r="L39" s="352">
        <v>0.76</v>
      </c>
      <c r="M39" s="352">
        <v>-2.254</v>
      </c>
      <c r="N39" s="352">
        <v>8.9380000000000006</v>
      </c>
      <c r="O39" s="352">
        <v>44.11</v>
      </c>
      <c r="P39" s="352">
        <v>1.4690000000000001</v>
      </c>
    </row>
    <row r="40" spans="1:16">
      <c r="A40" s="351">
        <v>45609</v>
      </c>
      <c r="B40" s="352" t="s">
        <v>562</v>
      </c>
      <c r="C40" s="352">
        <v>77</v>
      </c>
      <c r="D40" s="352" t="s">
        <v>3319</v>
      </c>
      <c r="E40" s="352" t="s">
        <v>441</v>
      </c>
      <c r="F40" s="352">
        <v>0.60399999999999998</v>
      </c>
      <c r="G40" s="352">
        <v>2245</v>
      </c>
      <c r="H40" s="352">
        <v>10.933999999999999</v>
      </c>
      <c r="I40" s="352">
        <v>4944</v>
      </c>
      <c r="J40" s="352">
        <v>7.92</v>
      </c>
      <c r="K40" s="352">
        <v>2588</v>
      </c>
      <c r="L40" s="352">
        <v>2.9159999999999999</v>
      </c>
      <c r="M40" s="352">
        <v>-1.228</v>
      </c>
      <c r="N40" s="352">
        <v>10.72</v>
      </c>
      <c r="O40" s="352">
        <v>44.121000000000002</v>
      </c>
      <c r="P40" s="352">
        <v>0.98</v>
      </c>
    </row>
    <row r="41" spans="1:16">
      <c r="A41" s="351">
        <v>45609</v>
      </c>
      <c r="B41" s="352" t="s">
        <v>565</v>
      </c>
      <c r="C41" s="352">
        <v>79</v>
      </c>
      <c r="D41" s="352" t="s">
        <v>252</v>
      </c>
      <c r="E41" s="352" t="s">
        <v>506</v>
      </c>
      <c r="F41" s="352">
        <v>0.81699999999999995</v>
      </c>
      <c r="G41" s="352">
        <v>2588</v>
      </c>
      <c r="H41" s="352">
        <v>-1.885</v>
      </c>
      <c r="I41" s="352">
        <v>6353</v>
      </c>
      <c r="J41" s="352">
        <v>8.9710000000000001</v>
      </c>
      <c r="N41" s="352">
        <v>9.2449999999999992</v>
      </c>
      <c r="O41" s="352">
        <v>41.85</v>
      </c>
    </row>
    <row r="42" spans="1:16">
      <c r="A42" s="351">
        <v>45609</v>
      </c>
      <c r="B42" s="352" t="s">
        <v>566</v>
      </c>
      <c r="C42" s="352">
        <v>81</v>
      </c>
      <c r="D42" s="352" t="s">
        <v>253</v>
      </c>
      <c r="E42" s="352" t="s">
        <v>506</v>
      </c>
      <c r="F42" s="352">
        <v>0.82799999999999996</v>
      </c>
      <c r="G42" s="352">
        <v>2631</v>
      </c>
      <c r="H42" s="352">
        <v>-1.823</v>
      </c>
      <c r="I42" s="352">
        <v>6469</v>
      </c>
      <c r="J42" s="352">
        <v>8.9600000000000009</v>
      </c>
      <c r="N42" s="352">
        <v>9.3019999999999996</v>
      </c>
      <c r="O42" s="352">
        <v>41.866999999999997</v>
      </c>
    </row>
    <row r="43" spans="1:16">
      <c r="A43" s="351">
        <v>45609</v>
      </c>
      <c r="B43" s="352" t="s">
        <v>567</v>
      </c>
      <c r="C43" s="352">
        <v>83</v>
      </c>
      <c r="D43" s="352" t="s">
        <v>256</v>
      </c>
      <c r="E43" s="352" t="s">
        <v>512</v>
      </c>
      <c r="F43" s="352">
        <v>0.748</v>
      </c>
      <c r="G43" s="352">
        <v>2580</v>
      </c>
      <c r="H43" s="352">
        <v>28.835999999999999</v>
      </c>
      <c r="I43" s="352">
        <v>6382</v>
      </c>
      <c r="J43" s="352">
        <v>63.003</v>
      </c>
      <c r="N43" s="352">
        <v>10.116</v>
      </c>
      <c r="O43" s="352">
        <v>45.494</v>
      </c>
    </row>
    <row r="44" spans="1:16">
      <c r="A44" s="351">
        <v>45609</v>
      </c>
      <c r="B44" s="352" t="s">
        <v>568</v>
      </c>
      <c r="C44" s="352">
        <v>85</v>
      </c>
      <c r="D44" s="352" t="s">
        <v>257</v>
      </c>
      <c r="E44" s="352" t="s">
        <v>512</v>
      </c>
      <c r="F44" s="352">
        <v>0.752</v>
      </c>
      <c r="G44" s="352">
        <v>2600</v>
      </c>
      <c r="H44" s="352">
        <v>28.922999999999998</v>
      </c>
      <c r="I44" s="352">
        <v>6358</v>
      </c>
      <c r="J44" s="352">
        <v>62.98</v>
      </c>
      <c r="N44" s="352">
        <v>10.124000000000001</v>
      </c>
      <c r="O44" s="352">
        <v>45.55</v>
      </c>
    </row>
    <row r="45" spans="1:16">
      <c r="A45" s="351">
        <v>45609</v>
      </c>
      <c r="B45" s="352" t="s">
        <v>563</v>
      </c>
      <c r="C45" s="352">
        <v>87</v>
      </c>
      <c r="D45" s="352" t="s">
        <v>260</v>
      </c>
      <c r="E45" s="352" t="s">
        <v>25</v>
      </c>
      <c r="F45" s="352">
        <v>1.0329999999999999</v>
      </c>
      <c r="G45" s="352">
        <v>4938</v>
      </c>
      <c r="H45" s="352">
        <v>7.4080000000000004</v>
      </c>
      <c r="I45" s="352">
        <v>9190</v>
      </c>
      <c r="J45" s="352">
        <v>9.9830000000000005</v>
      </c>
      <c r="K45" s="352">
        <v>3580</v>
      </c>
      <c r="L45" s="352">
        <v>10.239000000000001</v>
      </c>
      <c r="M45" s="352">
        <v>6.4820000000000002</v>
      </c>
      <c r="N45" s="352">
        <v>14.759</v>
      </c>
      <c r="O45" s="352">
        <v>51.158000000000001</v>
      </c>
      <c r="P45" s="352">
        <v>0.71099999999999997</v>
      </c>
    </row>
    <row r="46" spans="1:16">
      <c r="A46" s="351">
        <v>45609</v>
      </c>
      <c r="B46" s="352" t="s">
        <v>564</v>
      </c>
      <c r="C46" s="352">
        <v>89</v>
      </c>
      <c r="D46" s="352" t="s">
        <v>261</v>
      </c>
      <c r="E46" s="352" t="s">
        <v>25</v>
      </c>
      <c r="F46" s="352">
        <v>1.046</v>
      </c>
      <c r="G46" s="352">
        <v>4981</v>
      </c>
      <c r="H46" s="352">
        <v>7.39</v>
      </c>
      <c r="I46" s="352">
        <v>9267</v>
      </c>
      <c r="J46" s="352">
        <v>9.9440000000000008</v>
      </c>
      <c r="K46" s="352">
        <v>3404</v>
      </c>
      <c r="L46" s="352">
        <v>9.2620000000000005</v>
      </c>
      <c r="M46" s="352">
        <v>5.5110000000000001</v>
      </c>
      <c r="N46" s="352">
        <v>14.678000000000001</v>
      </c>
      <c r="O46" s="352">
        <v>51.134999999999998</v>
      </c>
      <c r="P46" s="352">
        <v>0.70399999999999996</v>
      </c>
    </row>
    <row r="47" spans="1:16">
      <c r="A47" s="351">
        <v>45609</v>
      </c>
      <c r="B47" s="352" t="s">
        <v>569</v>
      </c>
      <c r="C47" s="352">
        <v>91</v>
      </c>
      <c r="D47" s="352" t="s">
        <v>264</v>
      </c>
      <c r="E47" s="352" t="s">
        <v>21</v>
      </c>
      <c r="F47" s="352">
        <v>8.6999999999999994E-2</v>
      </c>
      <c r="K47" s="352">
        <v>6179</v>
      </c>
      <c r="L47" s="352">
        <v>20.161999999999999</v>
      </c>
      <c r="M47" s="352">
        <v>17.164999999999999</v>
      </c>
      <c r="P47" s="352">
        <v>13.305</v>
      </c>
    </row>
    <row r="48" spans="1:16">
      <c r="A48" s="351">
        <v>45609</v>
      </c>
      <c r="B48" s="352" t="s">
        <v>570</v>
      </c>
      <c r="C48" s="352">
        <v>93</v>
      </c>
      <c r="D48" s="352" t="s">
        <v>265</v>
      </c>
      <c r="E48" s="352" t="s">
        <v>21</v>
      </c>
      <c r="F48" s="352">
        <v>7.5999999999999998E-2</v>
      </c>
      <c r="K48" s="352">
        <v>5316</v>
      </c>
      <c r="L48" s="352">
        <v>20.613</v>
      </c>
      <c r="M48" s="352">
        <v>17.396000000000001</v>
      </c>
      <c r="P48" s="352">
        <v>13.3</v>
      </c>
    </row>
    <row r="49" spans="1:16">
      <c r="A49" s="351">
        <v>45609</v>
      </c>
      <c r="B49" s="352" t="s">
        <v>571</v>
      </c>
      <c r="C49" s="352">
        <v>95</v>
      </c>
      <c r="D49" s="352" t="s">
        <v>269</v>
      </c>
      <c r="E49" s="352" t="s">
        <v>23</v>
      </c>
      <c r="F49" s="352">
        <v>7.2999999999999995E-2</v>
      </c>
      <c r="K49" s="352">
        <v>4087</v>
      </c>
      <c r="L49" s="352">
        <v>8.1910000000000007</v>
      </c>
      <c r="M49" s="352">
        <v>4.8369999999999997</v>
      </c>
      <c r="P49" s="352">
        <v>12.742000000000001</v>
      </c>
    </row>
    <row r="50" spans="1:16">
      <c r="A50" s="351">
        <v>45609</v>
      </c>
      <c r="B50" s="352" t="s">
        <v>572</v>
      </c>
      <c r="C50" s="352">
        <v>97</v>
      </c>
      <c r="D50" s="352" t="s">
        <v>270</v>
      </c>
      <c r="E50" s="352" t="s">
        <v>23</v>
      </c>
      <c r="F50" s="352">
        <v>0.08</v>
      </c>
      <c r="K50" s="352">
        <v>6006</v>
      </c>
      <c r="L50" s="352">
        <v>10.176</v>
      </c>
      <c r="M50" s="352">
        <v>7.0620000000000003</v>
      </c>
      <c r="P50" s="352">
        <v>13.452999999999999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ABEB-1669-4392-B00E-092149FB4804}">
  <dimension ref="A1:P49"/>
  <sheetViews>
    <sheetView workbookViewId="0">
      <selection activeCell="P2" activeCellId="1" sqref="D2:E6 P2:V6"/>
    </sheetView>
  </sheetViews>
  <sheetFormatPr baseColWidth="10" defaultColWidth="9.1640625" defaultRowHeight="15"/>
  <cols>
    <col min="1" max="1" width="10.6640625" style="352" bestFit="1" customWidth="1"/>
    <col min="2" max="16384" width="9.1640625" style="352"/>
  </cols>
  <sheetData>
    <row r="1" spans="1:16">
      <c r="A1" s="352" t="s">
        <v>475</v>
      </c>
      <c r="B1" s="352" t="s">
        <v>476</v>
      </c>
      <c r="C1" s="352" t="s">
        <v>3810</v>
      </c>
      <c r="D1" s="352" t="s">
        <v>3807</v>
      </c>
      <c r="E1" s="352" t="s">
        <v>3808</v>
      </c>
      <c r="F1" s="352" t="s">
        <v>3809</v>
      </c>
      <c r="G1" s="352" t="s">
        <v>576</v>
      </c>
      <c r="H1" s="352" t="s">
        <v>577</v>
      </c>
      <c r="I1" s="352" t="s">
        <v>578</v>
      </c>
      <c r="J1" s="352" t="s">
        <v>579</v>
      </c>
      <c r="K1" s="352" t="s">
        <v>580</v>
      </c>
      <c r="L1" s="352" t="s">
        <v>581</v>
      </c>
      <c r="M1" s="352" t="s">
        <v>3820</v>
      </c>
      <c r="N1" s="352" t="s">
        <v>3817</v>
      </c>
      <c r="O1" s="352" t="s">
        <v>3818</v>
      </c>
      <c r="P1" s="352" t="s">
        <v>3819</v>
      </c>
    </row>
    <row r="2" spans="1:16">
      <c r="A2" s="351">
        <v>45611</v>
      </c>
      <c r="B2" s="352" t="s">
        <v>505</v>
      </c>
      <c r="C2" s="352">
        <v>1</v>
      </c>
      <c r="D2" s="352" t="s">
        <v>3389</v>
      </c>
      <c r="E2" s="352" t="s">
        <v>506</v>
      </c>
      <c r="F2" s="352">
        <v>0.71199999999999997</v>
      </c>
      <c r="G2" s="352">
        <v>2576</v>
      </c>
      <c r="H2" s="352">
        <v>-1.5509999999999999</v>
      </c>
      <c r="I2" s="352">
        <v>5928</v>
      </c>
      <c r="J2" s="352">
        <v>8.4990000000000006</v>
      </c>
      <c r="N2" s="352">
        <v>10.061</v>
      </c>
      <c r="O2" s="352">
        <v>40.997</v>
      </c>
    </row>
    <row r="3" spans="1:16">
      <c r="A3" s="351">
        <v>45611</v>
      </c>
      <c r="B3" s="352" t="s">
        <v>507</v>
      </c>
      <c r="C3" s="352">
        <v>3</v>
      </c>
      <c r="D3" s="352" t="s">
        <v>3403</v>
      </c>
      <c r="E3" s="352" t="s">
        <v>506</v>
      </c>
      <c r="F3" s="352">
        <v>0.28000000000000003</v>
      </c>
      <c r="G3" s="352">
        <v>991</v>
      </c>
      <c r="H3" s="352">
        <v>-2.0289999999999999</v>
      </c>
      <c r="I3" s="352">
        <v>2366</v>
      </c>
      <c r="J3" s="352">
        <v>9.08</v>
      </c>
      <c r="N3" s="352">
        <v>9.6679999999999993</v>
      </c>
      <c r="O3" s="352">
        <v>40.707999999999998</v>
      </c>
    </row>
    <row r="4" spans="1:16">
      <c r="A4" s="351">
        <v>45611</v>
      </c>
      <c r="B4" s="352" t="s">
        <v>508</v>
      </c>
      <c r="C4" s="352">
        <v>5</v>
      </c>
      <c r="D4" s="352" t="s">
        <v>203</v>
      </c>
      <c r="E4" s="352" t="s">
        <v>506</v>
      </c>
      <c r="F4" s="352">
        <v>0.435</v>
      </c>
      <c r="G4" s="352">
        <v>1517</v>
      </c>
      <c r="H4" s="352">
        <v>-1.85</v>
      </c>
      <c r="I4" s="352">
        <v>3673</v>
      </c>
      <c r="J4" s="352">
        <v>8.9920000000000009</v>
      </c>
      <c r="N4" s="352">
        <v>9.4789999999999992</v>
      </c>
      <c r="O4" s="352">
        <v>40.703000000000003</v>
      </c>
    </row>
    <row r="5" spans="1:16">
      <c r="A5" s="351">
        <v>45611</v>
      </c>
      <c r="B5" s="352" t="s">
        <v>509</v>
      </c>
      <c r="C5" s="352">
        <v>7</v>
      </c>
      <c r="D5" s="352" t="s">
        <v>204</v>
      </c>
      <c r="E5" s="352" t="s">
        <v>506</v>
      </c>
      <c r="F5" s="352">
        <v>1.0580000000000001</v>
      </c>
      <c r="G5" s="352">
        <v>3697</v>
      </c>
      <c r="H5" s="352">
        <v>-1.667</v>
      </c>
      <c r="I5" s="352">
        <v>8564</v>
      </c>
      <c r="J5" s="352">
        <v>8.82</v>
      </c>
      <c r="N5" s="352">
        <v>9.5579999999999998</v>
      </c>
      <c r="O5" s="352">
        <v>40.908999999999999</v>
      </c>
    </row>
    <row r="6" spans="1:16">
      <c r="A6" s="351">
        <v>45611</v>
      </c>
      <c r="B6" s="352" t="s">
        <v>510</v>
      </c>
      <c r="C6" s="352">
        <v>9</v>
      </c>
      <c r="D6" s="352" t="s">
        <v>205</v>
      </c>
      <c r="E6" s="352" t="s">
        <v>506</v>
      </c>
      <c r="F6" s="352">
        <v>1.5629999999999999</v>
      </c>
      <c r="G6" s="352">
        <v>5338</v>
      </c>
      <c r="H6" s="352">
        <v>-1.583</v>
      </c>
      <c r="I6" s="352">
        <v>11652</v>
      </c>
      <c r="J6" s="352">
        <v>8.6620000000000008</v>
      </c>
      <c r="N6" s="352">
        <v>9.5060000000000002</v>
      </c>
      <c r="O6" s="352">
        <v>40.773000000000003</v>
      </c>
    </row>
    <row r="7" spans="1:16">
      <c r="A7" s="351">
        <v>45611</v>
      </c>
      <c r="B7" s="352" t="s">
        <v>499</v>
      </c>
      <c r="C7" s="352">
        <v>11</v>
      </c>
      <c r="D7" s="352" t="s">
        <v>212</v>
      </c>
      <c r="E7" s="352" t="s">
        <v>25</v>
      </c>
      <c r="F7" s="352">
        <v>1.0249999999999999</v>
      </c>
      <c r="G7" s="352">
        <v>5418</v>
      </c>
      <c r="H7" s="352">
        <v>7.2679999999999998</v>
      </c>
      <c r="I7" s="352">
        <v>9713</v>
      </c>
      <c r="J7" s="352">
        <v>9.8629999999999995</v>
      </c>
      <c r="K7" s="352">
        <v>3614</v>
      </c>
      <c r="L7" s="352">
        <v>10.803000000000001</v>
      </c>
      <c r="M7" s="352">
        <v>6.0890000000000004</v>
      </c>
      <c r="N7" s="352">
        <v>14.537000000000001</v>
      </c>
      <c r="O7" s="352">
        <v>50.110999999999997</v>
      </c>
      <c r="P7" s="352">
        <v>0.72299999999999998</v>
      </c>
    </row>
    <row r="8" spans="1:16">
      <c r="A8" s="351">
        <v>45611</v>
      </c>
      <c r="B8" s="352" t="s">
        <v>500</v>
      </c>
      <c r="C8" s="352">
        <v>13</v>
      </c>
      <c r="D8" s="352" t="s">
        <v>213</v>
      </c>
      <c r="E8" s="352" t="s">
        <v>25</v>
      </c>
      <c r="F8" s="352">
        <v>1.1279999999999999</v>
      </c>
      <c r="G8" s="352">
        <v>5936</v>
      </c>
      <c r="H8" s="352">
        <v>7.3769999999999998</v>
      </c>
      <c r="I8" s="352">
        <v>10445</v>
      </c>
      <c r="J8" s="352">
        <v>9.8070000000000004</v>
      </c>
      <c r="K8" s="352">
        <v>4409</v>
      </c>
      <c r="L8" s="352">
        <v>10.622999999999999</v>
      </c>
      <c r="M8" s="352">
        <v>6.1159999999999997</v>
      </c>
      <c r="N8" s="352">
        <v>14.712999999999999</v>
      </c>
      <c r="O8" s="352">
        <v>50.412999999999997</v>
      </c>
      <c r="P8" s="352">
        <v>0.73599999999999999</v>
      </c>
    </row>
    <row r="9" spans="1:16">
      <c r="A9" s="351">
        <v>45611</v>
      </c>
      <c r="B9" s="352" t="s">
        <v>511</v>
      </c>
      <c r="C9" s="352">
        <v>15</v>
      </c>
      <c r="D9" s="352" t="s">
        <v>208</v>
      </c>
      <c r="E9" s="352" t="s">
        <v>512</v>
      </c>
      <c r="F9" s="352">
        <v>0.83199999999999996</v>
      </c>
      <c r="G9" s="352">
        <v>3099</v>
      </c>
      <c r="H9" s="352">
        <v>28.32</v>
      </c>
      <c r="I9" s="352">
        <v>7263</v>
      </c>
      <c r="J9" s="352">
        <v>62.991</v>
      </c>
      <c r="N9" s="352">
        <v>9.8379999999999992</v>
      </c>
      <c r="O9" s="352">
        <v>43.942</v>
      </c>
    </row>
    <row r="10" spans="1:16">
      <c r="A10" s="351">
        <v>45611</v>
      </c>
      <c r="B10" s="352" t="s">
        <v>513</v>
      </c>
      <c r="C10" s="352">
        <v>17</v>
      </c>
      <c r="D10" s="352" t="s">
        <v>209</v>
      </c>
      <c r="E10" s="352" t="s">
        <v>512</v>
      </c>
      <c r="F10" s="352">
        <v>0.77600000000000002</v>
      </c>
      <c r="G10" s="352">
        <v>2922</v>
      </c>
      <c r="H10" s="352">
        <v>28.555</v>
      </c>
      <c r="I10" s="352">
        <v>6941</v>
      </c>
      <c r="J10" s="352">
        <v>62.997</v>
      </c>
      <c r="N10" s="352">
        <v>9.8130000000000006</v>
      </c>
      <c r="O10" s="352">
        <v>44.121000000000002</v>
      </c>
    </row>
    <row r="11" spans="1:16">
      <c r="A11" s="351">
        <v>45611</v>
      </c>
      <c r="B11" s="352" t="s">
        <v>514</v>
      </c>
      <c r="C11" s="352">
        <v>19</v>
      </c>
      <c r="D11" s="352" t="s">
        <v>218</v>
      </c>
      <c r="E11" s="352" t="s">
        <v>21</v>
      </c>
      <c r="F11" s="352">
        <v>7.8E-2</v>
      </c>
      <c r="K11" s="352">
        <v>5528</v>
      </c>
      <c r="L11" s="352">
        <v>19.806999999999999</v>
      </c>
      <c r="M11" s="352">
        <v>15.644</v>
      </c>
      <c r="P11" s="352">
        <v>12.938000000000001</v>
      </c>
    </row>
    <row r="12" spans="1:16">
      <c r="A12" s="351">
        <v>45611</v>
      </c>
      <c r="B12" s="352" t="s">
        <v>515</v>
      </c>
      <c r="C12" s="352">
        <v>21</v>
      </c>
      <c r="D12" s="352" t="s">
        <v>219</v>
      </c>
      <c r="E12" s="352" t="s">
        <v>21</v>
      </c>
      <c r="F12" s="352">
        <v>7.2999999999999995E-2</v>
      </c>
      <c r="K12" s="352">
        <v>4541</v>
      </c>
      <c r="L12" s="352">
        <v>19.681999999999999</v>
      </c>
      <c r="M12" s="352">
        <v>15.314</v>
      </c>
      <c r="P12" s="352">
        <v>12.285</v>
      </c>
    </row>
    <row r="13" spans="1:16">
      <c r="A13" s="351">
        <v>45611</v>
      </c>
      <c r="B13" s="352" t="s">
        <v>516</v>
      </c>
      <c r="C13" s="352">
        <v>23</v>
      </c>
      <c r="D13" s="352" t="s">
        <v>222</v>
      </c>
      <c r="E13" s="352" t="s">
        <v>23</v>
      </c>
      <c r="F13" s="352">
        <v>4.7E-2</v>
      </c>
      <c r="K13" s="352">
        <v>2951</v>
      </c>
      <c r="L13" s="352">
        <v>10.877000000000001</v>
      </c>
      <c r="M13" s="352">
        <v>5.8659999999999997</v>
      </c>
      <c r="P13" s="352">
        <v>13.528</v>
      </c>
    </row>
    <row r="14" spans="1:16">
      <c r="A14" s="351">
        <v>45611</v>
      </c>
      <c r="B14" s="352" t="s">
        <v>517</v>
      </c>
      <c r="C14" s="352">
        <v>25</v>
      </c>
      <c r="D14" s="352" t="s">
        <v>223</v>
      </c>
      <c r="E14" s="352" t="s">
        <v>23</v>
      </c>
      <c r="F14" s="352">
        <v>7.8E-2</v>
      </c>
      <c r="K14" s="352">
        <v>5071</v>
      </c>
      <c r="L14" s="352">
        <v>10.048999999999999</v>
      </c>
      <c r="M14" s="352">
        <v>5.8230000000000004</v>
      </c>
      <c r="P14" s="352">
        <v>12.475</v>
      </c>
    </row>
    <row r="15" spans="1:16">
      <c r="A15" s="351">
        <v>45611</v>
      </c>
      <c r="B15" s="352" t="s">
        <v>518</v>
      </c>
      <c r="C15" s="352">
        <v>27</v>
      </c>
      <c r="D15" s="352" t="s">
        <v>224</v>
      </c>
      <c r="E15" s="352" t="s">
        <v>23</v>
      </c>
      <c r="F15" s="352">
        <v>0.158</v>
      </c>
      <c r="K15" s="352">
        <v>13257</v>
      </c>
      <c r="L15" s="352">
        <v>8.8859999999999992</v>
      </c>
      <c r="M15" s="352">
        <v>5.8609999999999998</v>
      </c>
      <c r="P15" s="352">
        <v>12.994999999999999</v>
      </c>
    </row>
    <row r="16" spans="1:16">
      <c r="A16" s="351">
        <v>45611</v>
      </c>
      <c r="B16" s="352" t="s">
        <v>495</v>
      </c>
      <c r="C16" s="352">
        <v>29</v>
      </c>
      <c r="D16" s="352" t="s">
        <v>3512</v>
      </c>
      <c r="E16" s="352" t="s">
        <v>442</v>
      </c>
      <c r="F16" s="352">
        <v>0.755</v>
      </c>
      <c r="G16" s="352">
        <v>2294</v>
      </c>
      <c r="H16" s="352">
        <v>6.4340000000000002</v>
      </c>
      <c r="I16" s="352">
        <v>6330</v>
      </c>
      <c r="J16" s="352">
        <v>15.243</v>
      </c>
      <c r="K16" s="352">
        <v>7388</v>
      </c>
      <c r="L16" s="352">
        <v>2.9860000000000002</v>
      </c>
      <c r="M16" s="352">
        <v>-0.83799999999999997</v>
      </c>
      <c r="N16" s="352">
        <v>7.6079999999999997</v>
      </c>
      <c r="O16" s="352">
        <v>40.061999999999998</v>
      </c>
      <c r="P16" s="352">
        <v>1.637</v>
      </c>
    </row>
    <row r="17" spans="1:16">
      <c r="A17" s="351">
        <v>45611</v>
      </c>
      <c r="B17" s="352" t="s">
        <v>496</v>
      </c>
      <c r="C17" s="352">
        <v>31</v>
      </c>
      <c r="D17" s="352" t="s">
        <v>3521</v>
      </c>
      <c r="E17" s="352" t="s">
        <v>443</v>
      </c>
      <c r="F17" s="352">
        <v>0.79300000000000004</v>
      </c>
      <c r="G17" s="352">
        <v>2865</v>
      </c>
      <c r="H17" s="352">
        <v>3.089</v>
      </c>
      <c r="I17" s="352">
        <v>6894</v>
      </c>
      <c r="J17" s="352">
        <v>6.8739999999999997</v>
      </c>
      <c r="K17" s="352">
        <v>2686</v>
      </c>
      <c r="L17" s="352">
        <v>7.0750000000000002</v>
      </c>
      <c r="M17" s="352">
        <v>1.9139999999999999</v>
      </c>
      <c r="N17" s="352">
        <v>9.2520000000000007</v>
      </c>
      <c r="O17" s="352">
        <v>43.558999999999997</v>
      </c>
      <c r="P17" s="352">
        <v>0.745</v>
      </c>
    </row>
    <row r="18" spans="1:16">
      <c r="A18" s="351">
        <v>45611</v>
      </c>
      <c r="B18" s="352" t="s">
        <v>497</v>
      </c>
      <c r="C18" s="352">
        <v>33</v>
      </c>
      <c r="D18" s="352" t="s">
        <v>3531</v>
      </c>
      <c r="E18" s="352" t="s">
        <v>444</v>
      </c>
      <c r="F18" s="352">
        <v>0.77400000000000002</v>
      </c>
      <c r="G18" s="352">
        <v>2608</v>
      </c>
      <c r="H18" s="352">
        <v>11.624000000000001</v>
      </c>
      <c r="I18" s="352">
        <v>6743</v>
      </c>
      <c r="J18" s="352">
        <v>9.5570000000000004</v>
      </c>
      <c r="K18" s="352">
        <v>3027</v>
      </c>
      <c r="L18" s="352">
        <v>1.732</v>
      </c>
      <c r="M18" s="352">
        <v>-3.2610000000000001</v>
      </c>
      <c r="N18" s="352">
        <v>8.5570000000000004</v>
      </c>
      <c r="O18" s="352">
        <v>41.738999999999997</v>
      </c>
      <c r="P18" s="352">
        <v>0.82899999999999996</v>
      </c>
    </row>
    <row r="19" spans="1:16">
      <c r="A19" s="351">
        <v>45611</v>
      </c>
      <c r="B19" s="352" t="s">
        <v>498</v>
      </c>
      <c r="C19" s="352">
        <v>35</v>
      </c>
      <c r="D19" s="352" t="s">
        <v>3540</v>
      </c>
      <c r="E19" s="352" t="s">
        <v>445</v>
      </c>
      <c r="F19" s="352">
        <v>0.75</v>
      </c>
      <c r="G19" s="352">
        <v>2461</v>
      </c>
      <c r="H19" s="352">
        <v>10.425000000000001</v>
      </c>
      <c r="I19" s="352">
        <v>6011</v>
      </c>
      <c r="J19" s="352">
        <v>7.1040000000000001</v>
      </c>
      <c r="K19" s="352">
        <v>2482</v>
      </c>
      <c r="L19" s="352">
        <v>5.5330000000000004</v>
      </c>
      <c r="M19" s="352">
        <v>0.44500000000000001</v>
      </c>
      <c r="N19" s="352">
        <v>8.2420000000000009</v>
      </c>
      <c r="O19" s="352">
        <v>38.192999999999998</v>
      </c>
      <c r="P19" s="352">
        <v>0.81599999999999995</v>
      </c>
    </row>
    <row r="20" spans="1:16">
      <c r="A20" s="351">
        <v>45611</v>
      </c>
      <c r="B20" s="352" t="s">
        <v>542</v>
      </c>
      <c r="C20" s="352">
        <v>37</v>
      </c>
      <c r="D20" s="352" t="s">
        <v>3550</v>
      </c>
      <c r="E20" s="352" t="s">
        <v>446</v>
      </c>
      <c r="F20" s="352">
        <v>0.85399999999999998</v>
      </c>
      <c r="G20" s="352">
        <v>2037</v>
      </c>
      <c r="H20" s="352">
        <v>4.9349999999999996</v>
      </c>
      <c r="I20" s="352">
        <v>9162</v>
      </c>
      <c r="J20" s="352">
        <v>3.698</v>
      </c>
      <c r="K20" s="352">
        <v>2065</v>
      </c>
      <c r="L20" s="352">
        <v>6.7530000000000001</v>
      </c>
      <c r="M20" s="352">
        <v>1.28</v>
      </c>
      <c r="N20" s="352">
        <v>5.95</v>
      </c>
      <c r="O20" s="352">
        <v>54.512999999999998</v>
      </c>
      <c r="P20" s="352">
        <v>0.59799999999999998</v>
      </c>
    </row>
    <row r="21" spans="1:16">
      <c r="A21" s="351">
        <v>45611</v>
      </c>
      <c r="B21" s="352" t="s">
        <v>543</v>
      </c>
      <c r="C21" s="352">
        <v>39</v>
      </c>
      <c r="D21" s="352" t="s">
        <v>3559</v>
      </c>
      <c r="E21" s="352" t="s">
        <v>447</v>
      </c>
      <c r="F21" s="352">
        <v>0.85599999999999998</v>
      </c>
      <c r="G21" s="352">
        <v>2016</v>
      </c>
      <c r="H21" s="352">
        <v>8.8209999999999997</v>
      </c>
      <c r="I21" s="352">
        <v>6349</v>
      </c>
      <c r="J21" s="352">
        <v>14.019</v>
      </c>
      <c r="K21" s="352">
        <v>4147</v>
      </c>
      <c r="L21" s="352">
        <v>2.6779999999999999</v>
      </c>
      <c r="M21" s="352">
        <v>-1.8360000000000001</v>
      </c>
      <c r="N21" s="352">
        <v>5.7610000000000001</v>
      </c>
      <c r="O21" s="352">
        <v>35.648000000000003</v>
      </c>
      <c r="P21" s="352">
        <v>0.96599999999999997</v>
      </c>
    </row>
    <row r="22" spans="1:16">
      <c r="A22" s="351">
        <v>45611</v>
      </c>
      <c r="B22" s="352" t="s">
        <v>544</v>
      </c>
      <c r="C22" s="352">
        <v>41</v>
      </c>
      <c r="D22" s="352" t="s">
        <v>3568</v>
      </c>
      <c r="E22" s="352" t="s">
        <v>448</v>
      </c>
      <c r="F22" s="352">
        <v>0.79900000000000004</v>
      </c>
      <c r="G22" s="352">
        <v>2965</v>
      </c>
      <c r="H22" s="352">
        <v>10.566000000000001</v>
      </c>
      <c r="I22" s="352">
        <v>7401</v>
      </c>
      <c r="J22" s="352">
        <v>12.067</v>
      </c>
      <c r="K22" s="352">
        <v>5456</v>
      </c>
      <c r="L22" s="352">
        <v>2.141</v>
      </c>
      <c r="M22" s="352">
        <v>-2.1469999999999998</v>
      </c>
      <c r="N22" s="352">
        <v>9.5709999999999997</v>
      </c>
      <c r="O22" s="352">
        <v>45.643000000000001</v>
      </c>
      <c r="P22" s="352">
        <v>1.175</v>
      </c>
    </row>
    <row r="23" spans="1:16">
      <c r="A23" s="351">
        <v>45611</v>
      </c>
      <c r="B23" s="352" t="s">
        <v>545</v>
      </c>
      <c r="C23" s="352">
        <v>43</v>
      </c>
      <c r="D23" s="352" t="s">
        <v>3576</v>
      </c>
      <c r="E23" s="352" t="s">
        <v>449</v>
      </c>
      <c r="F23" s="352">
        <v>0.80100000000000005</v>
      </c>
      <c r="G23" s="352">
        <v>2142</v>
      </c>
      <c r="H23" s="352">
        <v>10.19</v>
      </c>
      <c r="I23" s="352">
        <v>6158</v>
      </c>
      <c r="J23" s="352">
        <v>12.542</v>
      </c>
      <c r="K23" s="352">
        <v>1643</v>
      </c>
      <c r="L23" s="352">
        <v>5.2779999999999996</v>
      </c>
      <c r="M23" s="352">
        <v>-0.48399999999999999</v>
      </c>
      <c r="N23" s="352">
        <v>6.65</v>
      </c>
      <c r="O23" s="352">
        <v>37.093000000000004</v>
      </c>
      <c r="P23" s="352">
        <v>0.56299999999999994</v>
      </c>
    </row>
    <row r="24" spans="1:16">
      <c r="A24" s="351">
        <v>45611</v>
      </c>
      <c r="B24" s="352" t="s">
        <v>546</v>
      </c>
      <c r="C24" s="352">
        <v>45</v>
      </c>
      <c r="D24" s="352" t="s">
        <v>3582</v>
      </c>
      <c r="E24" s="352" t="s">
        <v>450</v>
      </c>
      <c r="F24" s="352">
        <v>0.5</v>
      </c>
      <c r="G24" s="352">
        <v>2093</v>
      </c>
      <c r="H24" s="352">
        <v>9.4280000000000008</v>
      </c>
      <c r="I24" s="352">
        <v>4489</v>
      </c>
      <c r="J24" s="352">
        <v>7.476</v>
      </c>
      <c r="K24" s="352">
        <v>1655</v>
      </c>
      <c r="L24" s="352">
        <v>4.6909999999999998</v>
      </c>
      <c r="M24" s="352">
        <v>-1.107</v>
      </c>
      <c r="N24" s="352">
        <v>10.417999999999999</v>
      </c>
      <c r="O24" s="352">
        <v>43.360999999999997</v>
      </c>
      <c r="P24" s="352">
        <v>0.88900000000000001</v>
      </c>
    </row>
    <row r="25" spans="1:16">
      <c r="A25" s="351">
        <v>45611</v>
      </c>
      <c r="B25" s="352" t="s">
        <v>547</v>
      </c>
      <c r="C25" s="352">
        <v>47</v>
      </c>
      <c r="D25" s="352" t="s">
        <v>3591</v>
      </c>
      <c r="E25" s="352" t="s">
        <v>451</v>
      </c>
      <c r="F25" s="352">
        <v>0.77800000000000002</v>
      </c>
      <c r="G25" s="352">
        <v>2592</v>
      </c>
      <c r="H25" s="352">
        <v>10.159000000000001</v>
      </c>
      <c r="I25" s="352">
        <v>6459</v>
      </c>
      <c r="J25" s="352">
        <v>6.96</v>
      </c>
      <c r="K25" s="352">
        <v>3066</v>
      </c>
      <c r="L25" s="352">
        <v>5.1369999999999996</v>
      </c>
      <c r="M25" s="352">
        <v>0.16500000000000001</v>
      </c>
      <c r="N25" s="352">
        <v>8.4570000000000007</v>
      </c>
      <c r="O25" s="352">
        <v>40.837000000000003</v>
      </c>
      <c r="P25" s="352">
        <v>0.83299999999999996</v>
      </c>
    </row>
    <row r="26" spans="1:16">
      <c r="A26" s="351">
        <v>45611</v>
      </c>
      <c r="B26" s="352" t="s">
        <v>548</v>
      </c>
      <c r="C26" s="352">
        <v>49</v>
      </c>
      <c r="D26" s="352" t="s">
        <v>3600</v>
      </c>
      <c r="E26" s="352" t="s">
        <v>452</v>
      </c>
      <c r="F26" s="352">
        <v>0.75</v>
      </c>
      <c r="G26" s="352">
        <v>2171</v>
      </c>
      <c r="H26" s="352">
        <v>5.593</v>
      </c>
      <c r="I26" s="352">
        <v>5739</v>
      </c>
      <c r="J26" s="352">
        <v>8.5269999999999992</v>
      </c>
      <c r="K26" s="352">
        <v>2217</v>
      </c>
      <c r="L26" s="352">
        <v>10.009</v>
      </c>
      <c r="M26" s="352">
        <v>4.6269999999999998</v>
      </c>
      <c r="N26" s="352">
        <v>7.2140000000000004</v>
      </c>
      <c r="O26" s="352">
        <v>37.401000000000003</v>
      </c>
      <c r="P26" s="352">
        <v>0.70899999999999996</v>
      </c>
    </row>
    <row r="27" spans="1:16">
      <c r="A27" s="351">
        <v>45611</v>
      </c>
      <c r="B27" s="352" t="s">
        <v>549</v>
      </c>
      <c r="C27" s="352">
        <v>51</v>
      </c>
      <c r="D27" s="352" t="s">
        <v>3610</v>
      </c>
      <c r="E27" s="352" t="s">
        <v>453</v>
      </c>
      <c r="F27" s="352">
        <v>0.56499999999999995</v>
      </c>
      <c r="G27" s="352">
        <v>1402</v>
      </c>
      <c r="H27" s="352">
        <v>9.2279999999999998</v>
      </c>
      <c r="I27" s="352">
        <v>4307</v>
      </c>
      <c r="J27" s="352">
        <v>10.476000000000001</v>
      </c>
      <c r="K27" s="352">
        <v>1373</v>
      </c>
      <c r="L27" s="352">
        <v>6.8159999999999998</v>
      </c>
      <c r="M27" s="352">
        <v>0.82899999999999996</v>
      </c>
      <c r="N27" s="352">
        <v>5.7309999999999999</v>
      </c>
      <c r="O27" s="352">
        <v>35.426000000000002</v>
      </c>
      <c r="P27" s="352">
        <v>0.73099999999999998</v>
      </c>
    </row>
    <row r="28" spans="1:16">
      <c r="A28" s="351">
        <v>45611</v>
      </c>
      <c r="B28" s="352" t="s">
        <v>550</v>
      </c>
      <c r="C28" s="352">
        <v>53</v>
      </c>
      <c r="D28" s="352" t="s">
        <v>3619</v>
      </c>
      <c r="E28" s="352" t="s">
        <v>454</v>
      </c>
      <c r="F28" s="352">
        <v>0.77700000000000002</v>
      </c>
      <c r="G28" s="352">
        <v>2359</v>
      </c>
      <c r="H28" s="352">
        <v>10.670999999999999</v>
      </c>
      <c r="I28" s="352">
        <v>6554</v>
      </c>
      <c r="J28" s="352">
        <v>12.598000000000001</v>
      </c>
      <c r="K28" s="352">
        <v>6485</v>
      </c>
      <c r="L28" s="352">
        <v>3.008</v>
      </c>
      <c r="M28" s="352">
        <v>-0.94599999999999995</v>
      </c>
      <c r="N28" s="352">
        <v>7.6539999999999999</v>
      </c>
      <c r="O28" s="352">
        <v>41.62</v>
      </c>
      <c r="P28" s="352">
        <v>1.4710000000000001</v>
      </c>
    </row>
    <row r="29" spans="1:16">
      <c r="A29" s="351">
        <v>45611</v>
      </c>
      <c r="B29" s="352" t="s">
        <v>551</v>
      </c>
      <c r="C29" s="352">
        <v>55</v>
      </c>
      <c r="D29" s="352" t="s">
        <v>3628</v>
      </c>
      <c r="E29" s="352" t="s">
        <v>455</v>
      </c>
      <c r="F29" s="352">
        <v>0.76</v>
      </c>
      <c r="G29" s="352">
        <v>1397</v>
      </c>
      <c r="H29" s="352">
        <v>13.055999999999999</v>
      </c>
      <c r="I29" s="352">
        <v>3202</v>
      </c>
      <c r="J29" s="352">
        <v>6.4660000000000002</v>
      </c>
      <c r="K29" s="352">
        <v>1161</v>
      </c>
      <c r="L29" s="352">
        <v>6.3769999999999998</v>
      </c>
      <c r="M29" s="352">
        <v>0.17699999999999999</v>
      </c>
      <c r="N29" s="352">
        <v>4.2439999999999998</v>
      </c>
      <c r="O29" s="352">
        <v>19.449000000000002</v>
      </c>
      <c r="P29" s="352">
        <v>0.502</v>
      </c>
    </row>
    <row r="30" spans="1:16">
      <c r="A30" s="351">
        <v>45611</v>
      </c>
      <c r="B30" s="352" t="s">
        <v>552</v>
      </c>
      <c r="C30" s="352">
        <v>57</v>
      </c>
      <c r="D30" s="352" t="s">
        <v>3637</v>
      </c>
      <c r="E30" s="352" t="s">
        <v>456</v>
      </c>
      <c r="F30" s="352">
        <v>0.75700000000000001</v>
      </c>
      <c r="G30" s="352">
        <v>850</v>
      </c>
      <c r="H30" s="352">
        <v>11.438000000000001</v>
      </c>
      <c r="I30" s="352">
        <v>2853</v>
      </c>
      <c r="J30" s="352">
        <v>10.170999999999999</v>
      </c>
      <c r="K30" s="352">
        <v>936</v>
      </c>
      <c r="L30" s="352">
        <v>8.3290000000000006</v>
      </c>
      <c r="M30" s="352">
        <v>1.8169999999999999</v>
      </c>
      <c r="N30" s="352">
        <v>2.2549999999999999</v>
      </c>
      <c r="O30" s="352">
        <v>17.632000000000001</v>
      </c>
      <c r="P30" s="352">
        <v>0.45500000000000002</v>
      </c>
    </row>
    <row r="31" spans="1:16">
      <c r="A31" s="351">
        <v>45611</v>
      </c>
      <c r="B31" s="352" t="s">
        <v>553</v>
      </c>
      <c r="C31" s="352">
        <v>59</v>
      </c>
      <c r="D31" s="352" t="s">
        <v>3646</v>
      </c>
      <c r="E31" s="352" t="s">
        <v>457</v>
      </c>
      <c r="F31" s="352">
        <v>0.84599999999999997</v>
      </c>
      <c r="G31" s="352">
        <v>2002</v>
      </c>
      <c r="H31" s="352">
        <v>6.1509999999999998</v>
      </c>
      <c r="I31" s="352">
        <v>4991</v>
      </c>
      <c r="J31" s="352">
        <v>8.2729999999999997</v>
      </c>
      <c r="K31" s="352">
        <v>2265</v>
      </c>
      <c r="L31" s="352">
        <v>10.103999999999999</v>
      </c>
      <c r="M31" s="352">
        <v>4.7069999999999999</v>
      </c>
      <c r="N31" s="352">
        <v>5.8239999999999998</v>
      </c>
      <c r="O31" s="352">
        <v>28.696000000000002</v>
      </c>
      <c r="P31" s="352">
        <v>0.624</v>
      </c>
    </row>
    <row r="32" spans="1:16">
      <c r="A32" s="351">
        <v>45611</v>
      </c>
      <c r="B32" s="352" t="s">
        <v>554</v>
      </c>
      <c r="C32" s="352">
        <v>61</v>
      </c>
      <c r="D32" s="352" t="s">
        <v>3658</v>
      </c>
      <c r="E32" s="352" t="s">
        <v>458</v>
      </c>
      <c r="F32" s="352">
        <v>0.80300000000000005</v>
      </c>
      <c r="G32" s="352">
        <v>1770</v>
      </c>
      <c r="H32" s="352">
        <v>6.8970000000000002</v>
      </c>
      <c r="I32" s="352">
        <v>5356</v>
      </c>
      <c r="J32" s="352">
        <v>7.7439999999999998</v>
      </c>
      <c r="K32" s="352">
        <v>2286</v>
      </c>
      <c r="L32" s="352">
        <v>5.1479999999999997</v>
      </c>
      <c r="M32" s="352">
        <v>-0.16800000000000001</v>
      </c>
      <c r="N32" s="352">
        <v>5.3079999999999998</v>
      </c>
      <c r="O32" s="352">
        <v>32.110999999999997</v>
      </c>
      <c r="P32" s="352">
        <v>0.68300000000000005</v>
      </c>
    </row>
    <row r="33" spans="1:16">
      <c r="A33" s="351">
        <v>45611</v>
      </c>
      <c r="B33" s="352" t="s">
        <v>555</v>
      </c>
      <c r="C33" s="352">
        <v>63</v>
      </c>
      <c r="D33" s="352" t="s">
        <v>3667</v>
      </c>
      <c r="E33" s="352" t="s">
        <v>459</v>
      </c>
      <c r="F33" s="352">
        <v>0.85799999999999998</v>
      </c>
      <c r="G33" s="352">
        <v>2546</v>
      </c>
      <c r="H33" s="352">
        <v>8.67</v>
      </c>
      <c r="I33" s="352">
        <v>7122</v>
      </c>
      <c r="J33" s="352">
        <v>12.25</v>
      </c>
      <c r="K33" s="352">
        <v>6828</v>
      </c>
      <c r="L33" s="352">
        <v>3.3069999999999999</v>
      </c>
      <c r="M33" s="352">
        <v>-0.61799999999999999</v>
      </c>
      <c r="N33" s="352">
        <v>7.6040000000000001</v>
      </c>
      <c r="O33" s="352">
        <v>41.334000000000003</v>
      </c>
      <c r="P33" s="352">
        <v>1.355</v>
      </c>
    </row>
    <row r="34" spans="1:16">
      <c r="A34" s="351">
        <v>45611</v>
      </c>
      <c r="B34" s="352" t="s">
        <v>556</v>
      </c>
      <c r="C34" s="352">
        <v>65</v>
      </c>
      <c r="D34" s="352" t="s">
        <v>3676</v>
      </c>
      <c r="E34" s="352" t="s">
        <v>460</v>
      </c>
      <c r="F34" s="352">
        <v>0.78500000000000003</v>
      </c>
      <c r="G34" s="352">
        <v>3683</v>
      </c>
      <c r="H34" s="352">
        <v>13.281000000000001</v>
      </c>
      <c r="I34" s="352">
        <v>6947</v>
      </c>
      <c r="J34" s="352">
        <v>6.8109999999999999</v>
      </c>
      <c r="K34" s="352">
        <v>4830</v>
      </c>
      <c r="L34" s="352">
        <v>2.496</v>
      </c>
      <c r="M34" s="352">
        <v>-1.851</v>
      </c>
      <c r="N34" s="352">
        <v>12.324</v>
      </c>
      <c r="O34" s="352">
        <v>43.411999999999999</v>
      </c>
      <c r="P34" s="352">
        <v>1.157</v>
      </c>
    </row>
    <row r="35" spans="1:16">
      <c r="A35" s="351">
        <v>45612</v>
      </c>
      <c r="B35" s="352" t="s">
        <v>557</v>
      </c>
      <c r="C35" s="352">
        <v>67</v>
      </c>
      <c r="D35" s="352" t="s">
        <v>3685</v>
      </c>
      <c r="E35" s="352" t="s">
        <v>461</v>
      </c>
      <c r="F35" s="352">
        <v>0.76200000000000001</v>
      </c>
      <c r="G35" s="352">
        <v>1625</v>
      </c>
      <c r="H35" s="352">
        <v>5.81</v>
      </c>
      <c r="I35" s="352">
        <v>4037</v>
      </c>
      <c r="J35" s="352">
        <v>9.4309999999999992</v>
      </c>
      <c r="K35" s="352">
        <v>1536</v>
      </c>
      <c r="L35" s="352">
        <v>10.744999999999999</v>
      </c>
      <c r="M35" s="352">
        <v>4.8220000000000001</v>
      </c>
      <c r="N35" s="352">
        <v>5.1079999999999997</v>
      </c>
      <c r="O35" s="352">
        <v>25.408999999999999</v>
      </c>
      <c r="P35" s="352">
        <v>0.55500000000000005</v>
      </c>
    </row>
    <row r="36" spans="1:16">
      <c r="A36" s="351">
        <v>45612</v>
      </c>
      <c r="B36" s="352" t="s">
        <v>558</v>
      </c>
      <c r="C36" s="352">
        <v>69</v>
      </c>
      <c r="D36" s="352" t="s">
        <v>3691</v>
      </c>
      <c r="E36" s="352" t="s">
        <v>462</v>
      </c>
      <c r="F36" s="352">
        <v>0.76600000000000001</v>
      </c>
      <c r="G36" s="352">
        <v>922</v>
      </c>
      <c r="H36" s="352">
        <v>12.448</v>
      </c>
      <c r="I36" s="352">
        <v>2222</v>
      </c>
      <c r="J36" s="352">
        <v>6.8929999999999998</v>
      </c>
      <c r="K36" s="352">
        <v>933</v>
      </c>
      <c r="L36" s="352">
        <v>7.9550000000000001</v>
      </c>
      <c r="M36" s="352">
        <v>1.3879999999999999</v>
      </c>
      <c r="N36" s="352">
        <v>2.4940000000000002</v>
      </c>
      <c r="O36" s="352">
        <v>13.731999999999999</v>
      </c>
      <c r="P36" s="352">
        <v>0.442</v>
      </c>
    </row>
    <row r="37" spans="1:16">
      <c r="A37" s="351">
        <v>45612</v>
      </c>
      <c r="B37" s="352" t="s">
        <v>559</v>
      </c>
      <c r="C37" s="352">
        <v>71</v>
      </c>
      <c r="D37" s="352" t="s">
        <v>3700</v>
      </c>
      <c r="E37" s="352" t="s">
        <v>463</v>
      </c>
      <c r="F37" s="352">
        <v>0.80700000000000005</v>
      </c>
      <c r="G37" s="352">
        <v>2448</v>
      </c>
      <c r="H37" s="352">
        <v>11.206</v>
      </c>
      <c r="I37" s="352">
        <v>5978</v>
      </c>
      <c r="J37" s="352">
        <v>5.6139999999999999</v>
      </c>
      <c r="K37" s="352">
        <v>2240</v>
      </c>
      <c r="L37" s="352">
        <v>3.7749999999999999</v>
      </c>
      <c r="M37" s="352">
        <v>-1.5960000000000001</v>
      </c>
      <c r="N37" s="352">
        <v>7.65</v>
      </c>
      <c r="O37" s="352">
        <v>35.811</v>
      </c>
      <c r="P37" s="352">
        <v>0.66300000000000003</v>
      </c>
    </row>
    <row r="38" spans="1:16">
      <c r="A38" s="351">
        <v>45612</v>
      </c>
      <c r="B38" s="352" t="s">
        <v>560</v>
      </c>
      <c r="C38" s="352">
        <v>73</v>
      </c>
      <c r="D38" s="352" t="s">
        <v>3709</v>
      </c>
      <c r="E38" s="352" t="s">
        <v>464</v>
      </c>
      <c r="F38" s="352">
        <v>0.751</v>
      </c>
      <c r="G38" s="352">
        <v>2514</v>
      </c>
      <c r="H38" s="352">
        <v>11.678000000000001</v>
      </c>
      <c r="I38" s="352">
        <v>6345</v>
      </c>
      <c r="J38" s="352">
        <v>10.294</v>
      </c>
      <c r="K38" s="352">
        <v>3224</v>
      </c>
      <c r="L38" s="352">
        <v>2.7970000000000002</v>
      </c>
      <c r="M38" s="352">
        <v>-2.121</v>
      </c>
      <c r="N38" s="352">
        <v>8.4809999999999999</v>
      </c>
      <c r="O38" s="352">
        <v>40.936999999999998</v>
      </c>
      <c r="P38" s="352">
        <v>0.88700000000000001</v>
      </c>
    </row>
    <row r="39" spans="1:16">
      <c r="A39" s="351">
        <v>45612</v>
      </c>
      <c r="B39" s="352" t="s">
        <v>561</v>
      </c>
      <c r="C39" s="352">
        <v>75</v>
      </c>
      <c r="D39" s="352" t="s">
        <v>3717</v>
      </c>
      <c r="E39" s="352" t="s">
        <v>465</v>
      </c>
      <c r="F39" s="352">
        <v>0.85299999999999998</v>
      </c>
      <c r="G39" s="352">
        <v>3432</v>
      </c>
      <c r="H39" s="352">
        <v>12.037000000000001</v>
      </c>
      <c r="I39" s="352">
        <v>7180</v>
      </c>
      <c r="J39" s="352">
        <v>6.2850000000000001</v>
      </c>
      <c r="K39" s="352">
        <v>3961</v>
      </c>
      <c r="L39" s="352">
        <v>2.1579999999999999</v>
      </c>
      <c r="M39" s="352">
        <v>-2.484</v>
      </c>
      <c r="N39" s="352">
        <v>10.581</v>
      </c>
      <c r="O39" s="352">
        <v>42.345999999999997</v>
      </c>
      <c r="P39" s="352">
        <v>0.90300000000000002</v>
      </c>
    </row>
    <row r="40" spans="1:16">
      <c r="A40" s="351">
        <v>45612</v>
      </c>
      <c r="B40" s="352" t="s">
        <v>562</v>
      </c>
      <c r="C40" s="352">
        <v>77</v>
      </c>
      <c r="D40" s="352" t="s">
        <v>206</v>
      </c>
      <c r="E40" s="352" t="s">
        <v>506</v>
      </c>
      <c r="F40" s="352">
        <v>0.83399999999999996</v>
      </c>
      <c r="G40" s="352">
        <v>2824</v>
      </c>
      <c r="H40" s="352">
        <v>-1.859</v>
      </c>
      <c r="I40" s="352">
        <v>6916</v>
      </c>
      <c r="J40" s="352">
        <v>8.9480000000000004</v>
      </c>
      <c r="N40" s="352">
        <v>8.6449999999999996</v>
      </c>
      <c r="O40" s="352">
        <v>40.33</v>
      </c>
    </row>
    <row r="41" spans="1:16">
      <c r="A41" s="351">
        <v>45612</v>
      </c>
      <c r="B41" s="352" t="s">
        <v>565</v>
      </c>
      <c r="C41" s="352">
        <v>79</v>
      </c>
      <c r="D41" s="352" t="s">
        <v>207</v>
      </c>
      <c r="E41" s="352" t="s">
        <v>506</v>
      </c>
      <c r="F41" s="352">
        <v>0.85</v>
      </c>
      <c r="G41" s="352">
        <v>2885</v>
      </c>
      <c r="H41" s="352">
        <v>-1.8120000000000001</v>
      </c>
      <c r="I41" s="352">
        <v>6827</v>
      </c>
      <c r="J41" s="352">
        <v>8.9380000000000006</v>
      </c>
      <c r="N41" s="352">
        <v>8.798</v>
      </c>
      <c r="O41" s="352">
        <v>40.451000000000001</v>
      </c>
    </row>
    <row r="42" spans="1:16">
      <c r="A42" s="351">
        <v>45612</v>
      </c>
      <c r="B42" s="352" t="s">
        <v>566</v>
      </c>
      <c r="C42" s="352">
        <v>81</v>
      </c>
      <c r="D42" s="352" t="s">
        <v>210</v>
      </c>
      <c r="E42" s="352" t="s">
        <v>512</v>
      </c>
      <c r="F42" s="352">
        <v>0.78100000000000003</v>
      </c>
      <c r="G42" s="352">
        <v>2907</v>
      </c>
      <c r="H42" s="352">
        <v>29.001999999999999</v>
      </c>
      <c r="I42" s="352">
        <v>6920</v>
      </c>
      <c r="J42" s="352">
        <v>62.93</v>
      </c>
      <c r="N42" s="352">
        <v>9.5310000000000006</v>
      </c>
      <c r="O42" s="352">
        <v>44.094000000000001</v>
      </c>
    </row>
    <row r="43" spans="1:16">
      <c r="A43" s="351">
        <v>45612</v>
      </c>
      <c r="B43" s="352" t="s">
        <v>567</v>
      </c>
      <c r="C43" s="352">
        <v>83</v>
      </c>
      <c r="D43" s="352" t="s">
        <v>211</v>
      </c>
      <c r="E43" s="352" t="s">
        <v>512</v>
      </c>
      <c r="F43" s="352">
        <v>0.84499999999999997</v>
      </c>
      <c r="G43" s="352">
        <v>3116</v>
      </c>
      <c r="H43" s="352">
        <v>28.974</v>
      </c>
      <c r="I43" s="352">
        <v>7360</v>
      </c>
      <c r="J43" s="352">
        <v>62.95</v>
      </c>
      <c r="N43" s="352">
        <v>9.6020000000000003</v>
      </c>
      <c r="O43" s="352">
        <v>44.033000000000001</v>
      </c>
    </row>
    <row r="44" spans="1:16">
      <c r="A44" s="351">
        <v>45612</v>
      </c>
      <c r="B44" s="352" t="s">
        <v>568</v>
      </c>
      <c r="C44" s="352">
        <v>85</v>
      </c>
      <c r="D44" s="352" t="s">
        <v>214</v>
      </c>
      <c r="E44" s="352" t="s">
        <v>25</v>
      </c>
      <c r="F44" s="352">
        <v>1.087</v>
      </c>
      <c r="G44" s="352">
        <v>5635</v>
      </c>
      <c r="H44" s="352">
        <v>7.44</v>
      </c>
      <c r="I44" s="352">
        <v>10194</v>
      </c>
      <c r="J44" s="352">
        <v>9.9369999999999994</v>
      </c>
      <c r="K44" s="352">
        <v>3884</v>
      </c>
      <c r="L44" s="352">
        <v>11.743</v>
      </c>
      <c r="M44" s="352">
        <v>7.0990000000000002</v>
      </c>
      <c r="N44" s="352">
        <v>14.194000000000001</v>
      </c>
      <c r="O44" s="352">
        <v>50.183999999999997</v>
      </c>
      <c r="P44" s="352">
        <v>0.70799999999999996</v>
      </c>
    </row>
    <row r="45" spans="1:16">
      <c r="A45" s="351">
        <v>45612</v>
      </c>
      <c r="B45" s="352" t="s">
        <v>563</v>
      </c>
      <c r="C45" s="352">
        <v>87</v>
      </c>
      <c r="D45" s="352" t="s">
        <v>215</v>
      </c>
      <c r="E45" s="352" t="s">
        <v>25</v>
      </c>
      <c r="F45" s="352">
        <v>1.1240000000000001</v>
      </c>
      <c r="G45" s="352">
        <v>5808</v>
      </c>
      <c r="H45" s="352">
        <v>7.4409999999999998</v>
      </c>
      <c r="I45" s="352">
        <v>10597</v>
      </c>
      <c r="J45" s="352">
        <v>9.9469999999999992</v>
      </c>
      <c r="K45" s="352">
        <v>4240</v>
      </c>
      <c r="L45" s="352">
        <v>11.631</v>
      </c>
      <c r="M45" s="352">
        <v>7.0720000000000001</v>
      </c>
      <c r="N45" s="352">
        <v>14.209</v>
      </c>
      <c r="O45" s="352">
        <v>50.003999999999998</v>
      </c>
      <c r="P45" s="352">
        <v>0.71699999999999997</v>
      </c>
    </row>
    <row r="46" spans="1:16">
      <c r="A46" s="351">
        <v>45612</v>
      </c>
      <c r="B46" s="352" t="s">
        <v>564</v>
      </c>
      <c r="C46" s="352">
        <v>89</v>
      </c>
      <c r="D46" s="352" t="s">
        <v>220</v>
      </c>
      <c r="E46" s="352" t="s">
        <v>21</v>
      </c>
      <c r="F46" s="352">
        <v>8.4000000000000005E-2</v>
      </c>
      <c r="K46" s="352">
        <v>5222</v>
      </c>
      <c r="L46" s="352">
        <v>20.832000000000001</v>
      </c>
      <c r="M46" s="352">
        <v>16.695</v>
      </c>
      <c r="P46" s="352">
        <v>12.198</v>
      </c>
    </row>
    <row r="47" spans="1:16">
      <c r="A47" s="351">
        <v>45612</v>
      </c>
      <c r="B47" s="352" t="s">
        <v>569</v>
      </c>
      <c r="C47" s="352">
        <v>91</v>
      </c>
      <c r="D47" s="352" t="s">
        <v>221</v>
      </c>
      <c r="E47" s="352" t="s">
        <v>21</v>
      </c>
      <c r="F47" s="352">
        <v>7.5999999999999998E-2</v>
      </c>
      <c r="K47" s="352">
        <v>5799</v>
      </c>
      <c r="L47" s="352">
        <v>20.744</v>
      </c>
      <c r="M47" s="352">
        <v>16.556999999999999</v>
      </c>
      <c r="P47" s="352">
        <v>13.093999999999999</v>
      </c>
    </row>
    <row r="48" spans="1:16">
      <c r="A48" s="351">
        <v>45612</v>
      </c>
      <c r="B48" s="352" t="s">
        <v>570</v>
      </c>
      <c r="C48" s="352">
        <v>93</v>
      </c>
      <c r="D48" s="352" t="s">
        <v>225</v>
      </c>
      <c r="E48" s="352" t="s">
        <v>23</v>
      </c>
      <c r="F48" s="352">
        <v>8.5999999999999993E-2</v>
      </c>
      <c r="K48" s="352">
        <v>6350</v>
      </c>
      <c r="L48" s="352">
        <v>10.917999999999999</v>
      </c>
      <c r="M48" s="352">
        <v>6.8979999999999997</v>
      </c>
      <c r="P48" s="352">
        <v>12.771000000000001</v>
      </c>
    </row>
    <row r="49" spans="1:16">
      <c r="A49" s="351">
        <v>45612</v>
      </c>
      <c r="B49" s="352" t="s">
        <v>571</v>
      </c>
      <c r="C49" s="352">
        <v>95</v>
      </c>
      <c r="D49" s="352" t="s">
        <v>226</v>
      </c>
      <c r="E49" s="352" t="s">
        <v>23</v>
      </c>
      <c r="F49" s="352">
        <v>8.1000000000000003E-2</v>
      </c>
      <c r="K49" s="352">
        <v>5804</v>
      </c>
      <c r="L49" s="352">
        <v>10.984999999999999</v>
      </c>
      <c r="M49" s="352">
        <v>6.8639999999999999</v>
      </c>
      <c r="P49" s="352">
        <v>12.772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193A-3F6B-4EEB-8B98-04CEAA2DB2F7}">
  <dimension ref="A1:J44"/>
  <sheetViews>
    <sheetView workbookViewId="0">
      <selection activeCell="P2" activeCellId="1" sqref="D2:E6 P2:V6"/>
    </sheetView>
  </sheetViews>
  <sheetFormatPr baseColWidth="10" defaultColWidth="9.1640625" defaultRowHeight="13"/>
  <cols>
    <col min="1" max="1" width="8.1640625" style="350" bestFit="1" customWidth="1"/>
    <col min="2" max="2" width="5.5" style="350" bestFit="1" customWidth="1"/>
    <col min="3" max="3" width="33.1640625" style="350" bestFit="1" customWidth="1"/>
    <col min="4" max="4" width="22.5" style="350" bestFit="1" customWidth="1"/>
    <col min="5" max="5" width="8.5" style="350" bestFit="1" customWidth="1"/>
    <col min="6" max="6" width="9.6640625" style="350" bestFit="1" customWidth="1"/>
    <col min="7" max="7" width="13.33203125" style="350" customWidth="1"/>
    <col min="8" max="8" width="18" style="350" bestFit="1" customWidth="1"/>
    <col min="9" max="9" width="16.5" style="350" bestFit="1" customWidth="1"/>
    <col min="10" max="10" width="14.5" style="350" bestFit="1" customWidth="1"/>
    <col min="11" max="16384" width="9.1640625" style="350"/>
  </cols>
  <sheetData>
    <row r="1" spans="1:10">
      <c r="A1" s="344" t="s">
        <v>475</v>
      </c>
      <c r="B1" s="345" t="s">
        <v>476</v>
      </c>
      <c r="C1" s="345" t="s">
        <v>74</v>
      </c>
      <c r="D1" s="345" t="s">
        <v>478</v>
      </c>
      <c r="E1" s="345" t="s">
        <v>479</v>
      </c>
      <c r="F1" s="345" t="s">
        <v>486</v>
      </c>
      <c r="G1" s="345" t="s">
        <v>487</v>
      </c>
      <c r="H1" s="347" t="s">
        <v>3821</v>
      </c>
      <c r="I1" s="347" t="s">
        <v>3822</v>
      </c>
      <c r="J1" s="347" t="s">
        <v>3823</v>
      </c>
    </row>
    <row r="2" spans="1:10">
      <c r="A2" s="349" t="s">
        <v>182</v>
      </c>
      <c r="B2" s="349">
        <v>24</v>
      </c>
      <c r="C2" s="349" t="s">
        <v>196</v>
      </c>
      <c r="D2" s="349" t="s">
        <v>23</v>
      </c>
      <c r="E2" s="349">
        <v>4.1000000000000002E-2</v>
      </c>
      <c r="F2" s="349">
        <v>2523</v>
      </c>
      <c r="G2" s="349">
        <v>11.228</v>
      </c>
      <c r="H2" s="350">
        <f>5.85-G2</f>
        <v>-5.3780000000000001</v>
      </c>
      <c r="I2" s="362">
        <f>G2+1.4879*LN(F2) - 16.956</f>
        <v>5.9270241551830303</v>
      </c>
      <c r="J2" s="350">
        <f>5.85-I2</f>
        <v>-7.7024155183030629E-2</v>
      </c>
    </row>
    <row r="3" spans="1:10">
      <c r="A3" s="349" t="s">
        <v>182</v>
      </c>
      <c r="B3" s="349">
        <v>26</v>
      </c>
      <c r="C3" s="349" t="s">
        <v>197</v>
      </c>
      <c r="D3" s="349" t="s">
        <v>23</v>
      </c>
      <c r="E3" s="349">
        <v>7.1999999999999995E-2</v>
      </c>
      <c r="F3" s="349">
        <v>4937</v>
      </c>
      <c r="G3" s="349">
        <v>10.021000000000001</v>
      </c>
      <c r="H3" s="350">
        <f>5.85-G3</f>
        <v>-4.1710000000000012</v>
      </c>
      <c r="I3" s="362">
        <f t="shared" ref="I3:I8" si="0">G3+1.4879*LN(F3) - 16.956</f>
        <v>5.7188650984153639</v>
      </c>
      <c r="J3" s="350">
        <f>5.85-I3</f>
        <v>0.1311349015846357</v>
      </c>
    </row>
    <row r="4" spans="1:10">
      <c r="A4" s="349" t="s">
        <v>182</v>
      </c>
      <c r="B4" s="349">
        <v>28</v>
      </c>
      <c r="C4" s="349" t="s">
        <v>198</v>
      </c>
      <c r="D4" s="349" t="s">
        <v>23</v>
      </c>
      <c r="E4" s="349">
        <v>0.161</v>
      </c>
      <c r="F4" s="349">
        <v>12490</v>
      </c>
      <c r="G4" s="349">
        <v>8.827</v>
      </c>
      <c r="H4" s="350">
        <f>5.85-G4</f>
        <v>-2.9770000000000003</v>
      </c>
      <c r="I4" s="362">
        <f t="shared" si="0"/>
        <v>5.905889933081685</v>
      </c>
      <c r="J4" s="350">
        <f>5.85-I4</f>
        <v>-5.5889933081685328E-2</v>
      </c>
    </row>
    <row r="5" spans="1:10">
      <c r="A5" s="349" t="s">
        <v>183</v>
      </c>
      <c r="B5" s="349">
        <v>84</v>
      </c>
      <c r="C5" s="349" t="s">
        <v>199</v>
      </c>
      <c r="D5" s="349" t="s">
        <v>23</v>
      </c>
      <c r="E5" s="349">
        <v>7.3999999999999996E-2</v>
      </c>
      <c r="F5" s="350">
        <v>5294</v>
      </c>
      <c r="G5" s="350">
        <v>10.356</v>
      </c>
      <c r="I5" s="362">
        <f t="shared" si="0"/>
        <v>6.1577446886488474</v>
      </c>
      <c r="J5" s="350">
        <f>5.85-I5</f>
        <v>-0.30774468864884774</v>
      </c>
    </row>
    <row r="6" spans="1:10">
      <c r="A6" s="349" t="s">
        <v>183</v>
      </c>
      <c r="B6" s="349">
        <v>86</v>
      </c>
      <c r="C6" s="349" t="s">
        <v>200</v>
      </c>
      <c r="D6" s="349" t="s">
        <v>23</v>
      </c>
      <c r="E6" s="349">
        <v>7.6999999999999999E-2</v>
      </c>
      <c r="F6" s="350">
        <v>5150</v>
      </c>
      <c r="G6" s="350">
        <v>10.417</v>
      </c>
      <c r="I6" s="362">
        <f t="shared" si="0"/>
        <v>6.1777122913634166</v>
      </c>
      <c r="J6" s="350">
        <f>5.85-I6</f>
        <v>-0.32771229136341695</v>
      </c>
    </row>
    <row r="7" spans="1:10">
      <c r="A7" s="349" t="s">
        <v>183</v>
      </c>
      <c r="B7" s="349">
        <v>144</v>
      </c>
      <c r="C7" s="349" t="s">
        <v>201</v>
      </c>
      <c r="D7" s="349" t="s">
        <v>23</v>
      </c>
      <c r="E7" s="349">
        <v>8.3000000000000004E-2</v>
      </c>
      <c r="F7" s="350">
        <v>5940</v>
      </c>
      <c r="G7" s="350">
        <v>10.252000000000001</v>
      </c>
      <c r="I7" s="362">
        <f t="shared" si="0"/>
        <v>6.2250540991455203</v>
      </c>
      <c r="J7" s="350">
        <f t="shared" ref="J7:J8" si="1">5.85-I7</f>
        <v>-0.37505409914552068</v>
      </c>
    </row>
    <row r="8" spans="1:10">
      <c r="A8" s="349" t="s">
        <v>183</v>
      </c>
      <c r="B8" s="349">
        <v>146</v>
      </c>
      <c r="C8" s="349" t="s">
        <v>202</v>
      </c>
      <c r="D8" s="349" t="s">
        <v>23</v>
      </c>
      <c r="E8" s="349">
        <v>7.5999999999999998E-2</v>
      </c>
      <c r="F8" s="350">
        <v>5549</v>
      </c>
      <c r="G8" s="350">
        <v>10.363</v>
      </c>
      <c r="I8" s="362">
        <f t="shared" si="0"/>
        <v>6.2347409020639084</v>
      </c>
      <c r="J8" s="350">
        <f t="shared" si="1"/>
        <v>-0.38474090206390876</v>
      </c>
    </row>
    <row r="10" spans="1:10">
      <c r="A10" s="349" t="s">
        <v>182</v>
      </c>
      <c r="B10" s="349">
        <v>20</v>
      </c>
      <c r="C10" s="349" t="s">
        <v>190</v>
      </c>
      <c r="D10" s="349" t="s">
        <v>21</v>
      </c>
      <c r="E10" s="349">
        <v>8.2000000000000003E-2</v>
      </c>
      <c r="F10" s="349">
        <v>5462</v>
      </c>
      <c r="G10" s="349">
        <v>20.361000000000001</v>
      </c>
      <c r="I10" s="362">
        <f t="shared" ref="I10:I15" si="2">G10+1.4879*LN(F10) - 16.956</f>
        <v>16.209228052395869</v>
      </c>
      <c r="J10" s="350">
        <f>17.98-I10</f>
        <v>1.7707719476041319</v>
      </c>
    </row>
    <row r="11" spans="1:10">
      <c r="A11" s="349" t="s">
        <v>182</v>
      </c>
      <c r="B11" s="349">
        <v>22</v>
      </c>
      <c r="C11" s="349" t="s">
        <v>191</v>
      </c>
      <c r="D11" s="349" t="s">
        <v>21</v>
      </c>
      <c r="E11" s="349">
        <v>7.3999999999999996E-2</v>
      </c>
      <c r="F11" s="349">
        <v>4907</v>
      </c>
      <c r="G11" s="349">
        <v>20.54</v>
      </c>
      <c r="I11" s="362">
        <f t="shared" si="2"/>
        <v>16.228796195898166</v>
      </c>
      <c r="J11" s="350">
        <f>17.98-I11</f>
        <v>1.7512038041018343</v>
      </c>
    </row>
    <row r="12" spans="1:10">
      <c r="A12" s="349" t="s">
        <v>183</v>
      </c>
      <c r="B12" s="349">
        <v>80</v>
      </c>
      <c r="C12" s="349" t="s">
        <v>192</v>
      </c>
      <c r="D12" s="349" t="s">
        <v>21</v>
      </c>
      <c r="E12" s="349">
        <v>7.6999999999999999E-2</v>
      </c>
      <c r="F12" s="350">
        <v>4120</v>
      </c>
      <c r="G12" s="350">
        <v>21.280999999999999</v>
      </c>
      <c r="I12" s="362">
        <f t="shared" si="2"/>
        <v>16.709697001363001</v>
      </c>
      <c r="J12" s="350">
        <f>17.98-I12</f>
        <v>1.2703029986369998</v>
      </c>
    </row>
    <row r="13" spans="1:10">
      <c r="A13" s="349" t="s">
        <v>183</v>
      </c>
      <c r="B13" s="349">
        <v>82</v>
      </c>
      <c r="C13" s="349" t="s">
        <v>193</v>
      </c>
      <c r="D13" s="349" t="s">
        <v>21</v>
      </c>
      <c r="E13" s="349">
        <v>0.08</v>
      </c>
      <c r="F13" s="350">
        <v>5283</v>
      </c>
      <c r="G13" s="350">
        <v>21.053000000000001</v>
      </c>
      <c r="I13" s="362">
        <f t="shared" si="2"/>
        <v>16.851649878040785</v>
      </c>
      <c r="J13" s="350">
        <f>17.98-I13</f>
        <v>1.1283501219592154</v>
      </c>
    </row>
    <row r="14" spans="1:10">
      <c r="A14" s="349" t="s">
        <v>183</v>
      </c>
      <c r="B14" s="349">
        <v>140</v>
      </c>
      <c r="C14" s="349" t="s">
        <v>194</v>
      </c>
      <c r="D14" s="349" t="s">
        <v>21</v>
      </c>
      <c r="E14" s="349">
        <v>8.3000000000000004E-2</v>
      </c>
      <c r="F14" s="350">
        <v>5621</v>
      </c>
      <c r="G14" s="350">
        <v>21.033999999999999</v>
      </c>
      <c r="I14" s="362">
        <f t="shared" si="2"/>
        <v>16.924922689660786</v>
      </c>
      <c r="J14" s="350">
        <f t="shared" ref="J14:J15" si="3">17.98-I14</f>
        <v>1.0550773103392146</v>
      </c>
    </row>
    <row r="15" spans="1:10">
      <c r="A15" s="349" t="s">
        <v>183</v>
      </c>
      <c r="B15" s="349">
        <v>142</v>
      </c>
      <c r="C15" s="349" t="s">
        <v>195</v>
      </c>
      <c r="D15" s="349" t="s">
        <v>21</v>
      </c>
      <c r="E15" s="349">
        <v>7.4999999999999997E-2</v>
      </c>
      <c r="F15" s="350">
        <v>5397</v>
      </c>
      <c r="G15" s="350">
        <v>21.091999999999999</v>
      </c>
      <c r="I15" s="362">
        <f t="shared" si="2"/>
        <v>16.922415241804277</v>
      </c>
      <c r="J15" s="350">
        <f t="shared" si="3"/>
        <v>1.0575847581957234</v>
      </c>
    </row>
    <row r="17" spans="1:10">
      <c r="A17" s="349" t="s">
        <v>182</v>
      </c>
      <c r="B17" s="349">
        <v>11</v>
      </c>
      <c r="C17" s="349" t="s">
        <v>184</v>
      </c>
      <c r="D17" s="349" t="s">
        <v>25</v>
      </c>
      <c r="E17" s="349">
        <v>1.024</v>
      </c>
      <c r="F17" s="349">
        <v>3260</v>
      </c>
      <c r="G17" s="349">
        <v>11.018000000000001</v>
      </c>
      <c r="I17" s="362">
        <f t="shared" ref="I17:I22" si="4">G17+1.4879*LN(F17) - 16.956</f>
        <v>6.098340973601367</v>
      </c>
      <c r="J17" s="350">
        <f t="shared" ref="J17:J22" si="5">6.32-I17</f>
        <v>0.22165902639863333</v>
      </c>
    </row>
    <row r="18" spans="1:10">
      <c r="A18" s="349" t="s">
        <v>182</v>
      </c>
      <c r="B18" s="349">
        <v>13</v>
      </c>
      <c r="C18" s="349" t="s">
        <v>185</v>
      </c>
      <c r="D18" s="349" t="s">
        <v>25</v>
      </c>
      <c r="E18" s="349">
        <v>1.0289999999999999</v>
      </c>
      <c r="F18" s="349">
        <v>3766</v>
      </c>
      <c r="G18" s="349">
        <v>10.712999999999999</v>
      </c>
      <c r="I18" s="362">
        <f t="shared" si="4"/>
        <v>6.0080244624441157</v>
      </c>
      <c r="J18" s="350">
        <f t="shared" si="5"/>
        <v>0.31197553755588459</v>
      </c>
    </row>
    <row r="19" spans="1:10">
      <c r="A19" s="349" t="s">
        <v>183</v>
      </c>
      <c r="B19" s="349">
        <v>75</v>
      </c>
      <c r="C19" s="349" t="s">
        <v>186</v>
      </c>
      <c r="D19" s="349" t="s">
        <v>25</v>
      </c>
      <c r="E19" s="349">
        <v>1.0920000000000001</v>
      </c>
      <c r="F19" s="350">
        <v>3805</v>
      </c>
      <c r="G19" s="350">
        <v>11.305</v>
      </c>
      <c r="I19" s="362">
        <f t="shared" si="4"/>
        <v>6.6153536430730995</v>
      </c>
      <c r="J19" s="350">
        <f t="shared" si="5"/>
        <v>-0.29535364307309919</v>
      </c>
    </row>
    <row r="20" spans="1:10">
      <c r="A20" s="349" t="s">
        <v>183</v>
      </c>
      <c r="B20" s="349">
        <v>77</v>
      </c>
      <c r="C20" s="349" t="s">
        <v>187</v>
      </c>
      <c r="D20" s="349" t="s">
        <v>25</v>
      </c>
      <c r="E20" s="349">
        <v>1.1120000000000001</v>
      </c>
      <c r="F20" s="350">
        <v>3753</v>
      </c>
      <c r="G20" s="350">
        <v>11.372999999999999</v>
      </c>
      <c r="I20" s="362">
        <f t="shared" si="4"/>
        <v>6.6628794380329985</v>
      </c>
      <c r="J20" s="350">
        <f t="shared" si="5"/>
        <v>-0.34287943803299825</v>
      </c>
    </row>
    <row r="21" spans="1:10">
      <c r="A21" s="349" t="s">
        <v>183</v>
      </c>
      <c r="B21" s="349">
        <v>135</v>
      </c>
      <c r="C21" s="349" t="s">
        <v>188</v>
      </c>
      <c r="D21" s="349" t="s">
        <v>25</v>
      </c>
      <c r="E21" s="349">
        <v>1.002</v>
      </c>
      <c r="F21" s="350">
        <v>3267</v>
      </c>
      <c r="G21" s="350">
        <v>11.592000000000001</v>
      </c>
      <c r="I21" s="362">
        <f t="shared" si="4"/>
        <v>6.675532425721233</v>
      </c>
      <c r="J21" s="350">
        <f t="shared" si="5"/>
        <v>-0.35553242572123267</v>
      </c>
    </row>
    <row r="22" spans="1:10">
      <c r="A22" s="349" t="s">
        <v>183</v>
      </c>
      <c r="B22" s="349">
        <v>137</v>
      </c>
      <c r="C22" s="349" t="s">
        <v>189</v>
      </c>
      <c r="D22" s="349" t="s">
        <v>25</v>
      </c>
      <c r="E22" s="349">
        <v>1.0129999999999999</v>
      </c>
      <c r="F22" s="350">
        <v>3322</v>
      </c>
      <c r="G22" s="350">
        <v>11.597</v>
      </c>
      <c r="I22" s="362">
        <f t="shared" si="4"/>
        <v>6.7053727355487638</v>
      </c>
      <c r="J22" s="350">
        <f t="shared" si="5"/>
        <v>-0.3853727355487635</v>
      </c>
    </row>
    <row r="44" spans="7:7">
      <c r="G44" s="350" t="s">
        <v>3824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-0.249977111117893"/>
  </sheetPr>
  <dimension ref="B1:AP119"/>
  <sheetViews>
    <sheetView topLeftCell="A13" workbookViewId="0">
      <selection activeCell="G69" sqref="G69"/>
    </sheetView>
  </sheetViews>
  <sheetFormatPr baseColWidth="10" defaultColWidth="11.5" defaultRowHeight="13"/>
  <cols>
    <col min="2" max="2" width="5.1640625" bestFit="1" customWidth="1"/>
    <col min="3" max="3" width="37.5" customWidth="1"/>
    <col min="4" max="4" width="12.33203125" style="44" customWidth="1"/>
    <col min="5" max="5" width="11.33203125" style="44" customWidth="1"/>
    <col min="6" max="6" width="7.5" style="44" customWidth="1"/>
    <col min="7" max="7" width="5.1640625" customWidth="1"/>
    <col min="8" max="8" width="36.83203125" customWidth="1"/>
    <col min="9" max="9" width="13.33203125" customWidth="1"/>
    <col min="10" max="10" width="11.33203125" style="44" customWidth="1"/>
    <col min="11" max="11" width="10.6640625" style="44" bestFit="1" customWidth="1"/>
    <col min="12" max="12" width="11.6640625" customWidth="1"/>
    <col min="13" max="13" width="30.33203125" bestFit="1" customWidth="1"/>
    <col min="14" max="14" width="18.33203125" customWidth="1"/>
    <col min="15" max="16" width="14.6640625" customWidth="1"/>
    <col min="17" max="20" width="18.5" customWidth="1"/>
    <col min="21" max="21" width="16" customWidth="1"/>
    <col min="22" max="22" width="15.33203125" customWidth="1"/>
    <col min="23" max="23" width="14.83203125" customWidth="1"/>
    <col min="24" max="24" width="15.6640625" customWidth="1"/>
    <col min="25" max="25" width="14.5" customWidth="1"/>
    <col min="26" max="26" width="10.33203125" bestFit="1" customWidth="1"/>
    <col min="27" max="27" width="9" bestFit="1" customWidth="1"/>
    <col min="28" max="28" width="5.1640625" bestFit="1" customWidth="1"/>
    <col min="29" max="29" width="6.5" customWidth="1"/>
    <col min="30" max="30" width="17.33203125" bestFit="1" customWidth="1"/>
    <col min="31" max="31" width="8.1640625" bestFit="1" customWidth="1"/>
    <col min="32" max="32" width="8.6640625" bestFit="1" customWidth="1"/>
    <col min="33" max="33" width="13" customWidth="1"/>
    <col min="34" max="34" width="8.6640625" bestFit="1" customWidth="1"/>
    <col min="35" max="35" width="11.1640625" customWidth="1"/>
    <col min="36" max="36" width="10.33203125" bestFit="1" customWidth="1"/>
    <col min="37" max="37" width="9" bestFit="1" customWidth="1"/>
    <col min="38" max="38" width="5.1640625" bestFit="1" customWidth="1"/>
    <col min="39" max="39" width="9.6640625" bestFit="1" customWidth="1"/>
    <col min="40" max="40" width="9.5" bestFit="1" customWidth="1"/>
  </cols>
  <sheetData>
    <row r="1" spans="2:42" ht="14" thickBot="1"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2"/>
      <c r="Y1" s="33"/>
      <c r="Z1" s="34"/>
      <c r="AA1" s="34"/>
      <c r="AB1" s="34"/>
      <c r="AC1" s="32"/>
      <c r="AD1" s="32"/>
      <c r="AE1" s="32"/>
      <c r="AF1" s="32"/>
      <c r="AG1" s="33"/>
      <c r="AH1" s="32"/>
      <c r="AI1" s="33"/>
      <c r="AJ1" s="34"/>
      <c r="AK1" s="34"/>
      <c r="AL1" s="34"/>
      <c r="AM1" s="34"/>
      <c r="AN1" s="34"/>
    </row>
    <row r="2" spans="2:42" ht="19" thickBot="1">
      <c r="B2" s="2" t="s">
        <v>73</v>
      </c>
      <c r="C2" s="3" t="s">
        <v>74</v>
      </c>
      <c r="D2" s="4" t="s">
        <v>75</v>
      </c>
      <c r="E2" s="5" t="s">
        <v>76</v>
      </c>
      <c r="F2" s="17"/>
      <c r="G2" s="2" t="s">
        <v>73</v>
      </c>
      <c r="H2" s="3" t="s">
        <v>74</v>
      </c>
      <c r="I2" s="4" t="s">
        <v>75</v>
      </c>
      <c r="J2" s="5" t="s">
        <v>76</v>
      </c>
      <c r="K2" s="6"/>
      <c r="L2" s="7" t="s">
        <v>73</v>
      </c>
      <c r="M2" s="8" t="s">
        <v>74</v>
      </c>
      <c r="N2" s="460" t="s">
        <v>77</v>
      </c>
      <c r="O2" s="461"/>
      <c r="P2" s="462"/>
      <c r="Q2" s="463" t="s">
        <v>78</v>
      </c>
      <c r="R2" s="464"/>
      <c r="S2" s="465"/>
      <c r="T2" s="137"/>
      <c r="U2" s="114" t="s">
        <v>75</v>
      </c>
      <c r="V2" s="113" t="s">
        <v>79</v>
      </c>
      <c r="W2" s="126" t="s">
        <v>80</v>
      </c>
      <c r="X2" s="32"/>
      <c r="Y2" s="39"/>
      <c r="Z2" s="39"/>
      <c r="AA2" s="39"/>
      <c r="AB2" s="38"/>
      <c r="AC2" s="38"/>
      <c r="AD2" s="38"/>
      <c r="AE2" s="38"/>
      <c r="AF2" s="34"/>
      <c r="AG2" s="39"/>
      <c r="AH2" s="39"/>
      <c r="AI2" s="39"/>
      <c r="AJ2" s="39"/>
      <c r="AK2" s="39"/>
      <c r="AL2" s="40"/>
      <c r="AM2" s="40"/>
      <c r="AN2" s="38"/>
      <c r="AO2" s="38"/>
      <c r="AP2" s="38"/>
    </row>
    <row r="3" spans="2:42" ht="17" thickBot="1">
      <c r="B3" s="9"/>
      <c r="C3" s="10"/>
      <c r="D3" s="11" t="s">
        <v>81</v>
      </c>
      <c r="E3" s="111" t="s">
        <v>81</v>
      </c>
      <c r="F3" s="17"/>
      <c r="G3" s="9"/>
      <c r="H3" s="10"/>
      <c r="I3" s="11" t="s">
        <v>81</v>
      </c>
      <c r="J3" s="111" t="s">
        <v>81</v>
      </c>
      <c r="K3" s="6"/>
      <c r="L3" s="12"/>
      <c r="M3" s="13"/>
      <c r="N3" s="89" t="s">
        <v>82</v>
      </c>
      <c r="O3" s="276" t="s">
        <v>83</v>
      </c>
      <c r="P3" s="276" t="s">
        <v>84</v>
      </c>
      <c r="Q3" s="92" t="s">
        <v>82</v>
      </c>
      <c r="R3" s="276" t="s">
        <v>83</v>
      </c>
      <c r="S3" s="92" t="s">
        <v>84</v>
      </c>
      <c r="T3" s="277"/>
      <c r="U3" s="278" t="s">
        <v>85</v>
      </c>
      <c r="V3" s="279" t="s">
        <v>85</v>
      </c>
      <c r="W3" s="280" t="s">
        <v>85</v>
      </c>
      <c r="X3" s="32"/>
      <c r="Y3" s="35"/>
      <c r="Z3" s="35"/>
      <c r="AA3" s="35"/>
      <c r="AB3" s="36"/>
      <c r="AC3" s="36"/>
      <c r="AD3" s="37"/>
      <c r="AF3" s="41"/>
      <c r="AG3" s="41"/>
      <c r="AH3" s="41"/>
      <c r="AJ3" s="41"/>
      <c r="AL3" s="42"/>
      <c r="AM3" s="42"/>
      <c r="AN3" s="43"/>
    </row>
    <row r="4" spans="2:42" ht="16">
      <c r="B4" s="63" t="s">
        <v>86</v>
      </c>
      <c r="C4" s="45"/>
      <c r="D4" s="46"/>
      <c r="E4" s="47"/>
      <c r="F4" s="17"/>
      <c r="G4" s="63" t="s">
        <v>86</v>
      </c>
      <c r="H4" s="45"/>
      <c r="I4" s="46"/>
      <c r="J4" s="47"/>
      <c r="K4" s="14"/>
      <c r="L4" s="63" t="s">
        <v>87</v>
      </c>
      <c r="M4" s="45"/>
      <c r="N4" s="90"/>
      <c r="O4" s="90"/>
      <c r="P4" s="90"/>
      <c r="Q4" s="90"/>
      <c r="R4" s="90"/>
      <c r="S4" s="121"/>
      <c r="T4" s="138"/>
      <c r="U4" s="112"/>
      <c r="V4" s="88"/>
      <c r="W4" s="127"/>
      <c r="X4" s="32"/>
      <c r="Y4" s="35"/>
      <c r="Z4" s="35"/>
      <c r="AA4" s="35"/>
      <c r="AB4" s="36"/>
      <c r="AC4" s="36"/>
      <c r="AD4" s="37"/>
      <c r="AF4" s="41"/>
      <c r="AG4" s="41"/>
      <c r="AH4" s="41"/>
      <c r="AJ4" s="41"/>
      <c r="AL4" s="42"/>
      <c r="AM4" s="42"/>
      <c r="AN4" s="43"/>
    </row>
    <row r="5" spans="2:42" ht="16">
      <c r="B5" s="52">
        <v>1</v>
      </c>
      <c r="C5" s="16" t="s">
        <v>154</v>
      </c>
      <c r="D5" s="54">
        <v>-2.7852652780000002</v>
      </c>
      <c r="E5" s="54">
        <v>-28.599001068</v>
      </c>
      <c r="F5" s="17"/>
      <c r="G5" s="52">
        <v>15</v>
      </c>
      <c r="H5" s="16" t="s">
        <v>159</v>
      </c>
      <c r="I5" s="54">
        <v>27.899404416000003</v>
      </c>
      <c r="J5" s="54">
        <v>24.383738308000005</v>
      </c>
      <c r="K5" s="15"/>
      <c r="L5" s="333">
        <v>45589</v>
      </c>
      <c r="M5" s="16" t="s">
        <v>161</v>
      </c>
      <c r="N5" s="91">
        <f>ABS($Q$29-Q5)</f>
        <v>0.5779999999999994</v>
      </c>
      <c r="O5" s="91">
        <f>ABS($R$29-R5)</f>
        <v>1.6189999999999998</v>
      </c>
      <c r="P5" s="91">
        <f>ABS($S$29-S5)</f>
        <v>8.4999999999999964E-2</v>
      </c>
      <c r="Q5" s="100">
        <v>13.898</v>
      </c>
      <c r="R5" s="98">
        <v>48.119</v>
      </c>
      <c r="S5" s="98">
        <v>0.66600000000000004</v>
      </c>
      <c r="T5" s="109"/>
      <c r="U5" s="101">
        <v>6.0917991980000004</v>
      </c>
      <c r="V5" s="99">
        <v>-27.112350251999995</v>
      </c>
      <c r="W5" s="128">
        <v>5.9688850000000002</v>
      </c>
      <c r="X5" s="32"/>
      <c r="Y5" s="35"/>
      <c r="Z5" s="35"/>
      <c r="AA5" s="35"/>
      <c r="AB5" s="35"/>
      <c r="AC5" s="36"/>
      <c r="AD5" s="36"/>
      <c r="AE5" s="37"/>
      <c r="AG5" s="41"/>
      <c r="AH5" s="41"/>
      <c r="AI5" s="41"/>
      <c r="AK5" s="41"/>
      <c r="AM5" s="42"/>
      <c r="AN5" s="42"/>
      <c r="AO5" s="43"/>
    </row>
    <row r="6" spans="2:42" ht="16">
      <c r="B6" s="52">
        <v>3</v>
      </c>
      <c r="C6" s="16" t="s">
        <v>155</v>
      </c>
      <c r="D6" s="54">
        <v>-2.9493046359999995</v>
      </c>
      <c r="E6" s="54">
        <v>-28.276791907999996</v>
      </c>
      <c r="F6" s="17"/>
      <c r="G6" s="52">
        <v>17</v>
      </c>
      <c r="H6" s="16" t="s">
        <v>160</v>
      </c>
      <c r="I6" s="54">
        <v>27.87459174</v>
      </c>
      <c r="J6" s="54">
        <v>24.338636832000002</v>
      </c>
      <c r="K6" s="15"/>
      <c r="L6" s="333">
        <v>45589</v>
      </c>
      <c r="M6" s="16" t="s">
        <v>162</v>
      </c>
      <c r="N6" s="91">
        <f>ABS($Q$29-Q6)</f>
        <v>0.43299999999999983</v>
      </c>
      <c r="O6" s="91">
        <f>ABS($R$29-R6)</f>
        <v>1.2190000000000012</v>
      </c>
      <c r="P6" s="91">
        <f>ABS($S$29-S6)</f>
        <v>9.3999999999999972E-2</v>
      </c>
      <c r="Q6" s="100">
        <v>13.753</v>
      </c>
      <c r="R6" s="98">
        <v>47.719000000000001</v>
      </c>
      <c r="S6" s="98">
        <v>0.65700000000000003</v>
      </c>
      <c r="T6" s="109"/>
      <c r="U6" s="101">
        <v>6.0977925979999998</v>
      </c>
      <c r="V6" s="99">
        <v>-27.081183199999998</v>
      </c>
      <c r="W6" s="128">
        <v>6.2552652999999996</v>
      </c>
      <c r="X6" s="32"/>
      <c r="Y6" s="35"/>
      <c r="Z6" s="35"/>
      <c r="AA6" s="35"/>
      <c r="AB6" s="35"/>
      <c r="AC6" s="36"/>
      <c r="AD6" s="36"/>
      <c r="AE6" s="37"/>
      <c r="AG6" s="41"/>
      <c r="AH6" s="41"/>
      <c r="AI6" s="41"/>
      <c r="AK6" s="41"/>
      <c r="AM6" s="42"/>
      <c r="AN6" s="42"/>
      <c r="AO6" s="43"/>
    </row>
    <row r="7" spans="2:42" ht="16">
      <c r="B7" s="52">
        <v>5</v>
      </c>
      <c r="C7" s="16" t="s">
        <v>156</v>
      </c>
      <c r="D7" s="54">
        <v>-2.7869833859999997</v>
      </c>
      <c r="E7" s="54">
        <v>-28.243126807999996</v>
      </c>
      <c r="F7" s="17"/>
      <c r="G7" s="52">
        <v>15</v>
      </c>
      <c r="H7" s="16" t="s">
        <v>176</v>
      </c>
      <c r="I7" s="54">
        <v>27.138131399999999</v>
      </c>
      <c r="J7" s="54">
        <v>24.377550479999993</v>
      </c>
      <c r="K7" s="15"/>
      <c r="L7" s="332" t="s">
        <v>216</v>
      </c>
      <c r="M7" s="16" t="s">
        <v>184</v>
      </c>
      <c r="N7" s="91">
        <f>ABS($Q$29-Q7)</f>
        <v>0.78231621093749837</v>
      </c>
      <c r="O7" s="91">
        <f>ABS($R$29-R7)</f>
        <v>2.3196012695312476</v>
      </c>
      <c r="P7" s="91">
        <f>ABS($S$29-S7)</f>
        <v>0.21488684582744</v>
      </c>
      <c r="Q7" s="100">
        <v>14.102316210937499</v>
      </c>
      <c r="R7" s="98">
        <v>48.819601269531248</v>
      </c>
      <c r="S7" s="98">
        <v>0.96588684582744</v>
      </c>
      <c r="T7" s="109"/>
      <c r="U7" s="101">
        <v>5.8192613</v>
      </c>
      <c r="V7" s="99">
        <v>-27.196677240000003</v>
      </c>
      <c r="W7" s="128">
        <v>5.9061299170656447</v>
      </c>
      <c r="X7" s="32"/>
      <c r="Y7" s="35"/>
      <c r="Z7" s="35"/>
      <c r="AA7" s="35"/>
      <c r="AB7" s="35"/>
      <c r="AC7" s="36"/>
      <c r="AD7" s="36"/>
      <c r="AE7" s="37"/>
      <c r="AG7" s="41"/>
      <c r="AH7" s="41"/>
      <c r="AI7" s="41"/>
      <c r="AK7" s="41"/>
      <c r="AM7" s="42"/>
      <c r="AN7" s="42"/>
      <c r="AO7" s="43"/>
    </row>
    <row r="8" spans="2:42" ht="16">
      <c r="B8" s="52">
        <v>7</v>
      </c>
      <c r="C8" s="16" t="s">
        <v>157</v>
      </c>
      <c r="D8" s="54">
        <v>-2.9381968679999999</v>
      </c>
      <c r="E8" s="54">
        <v>-28.226616271999998</v>
      </c>
      <c r="F8" s="17"/>
      <c r="G8" s="52">
        <v>17</v>
      </c>
      <c r="H8" s="16" t="s">
        <v>177</v>
      </c>
      <c r="I8" s="54">
        <v>27.344759360000001</v>
      </c>
      <c r="J8" s="54">
        <v>24.483105559999998</v>
      </c>
      <c r="K8" s="15"/>
      <c r="L8" s="332" t="s">
        <v>216</v>
      </c>
      <c r="M8" s="16" t="s">
        <v>185</v>
      </c>
      <c r="N8" s="91">
        <f t="shared" ref="N8:N17" si="0">ABS($Q$29-Q8)</f>
        <v>1.0569959183673472</v>
      </c>
      <c r="O8" s="91">
        <f t="shared" ref="O8:O17" si="1">ABS($R$29-R8)</f>
        <v>3.6917374149659992</v>
      </c>
      <c r="P8" s="91">
        <f t="shared" ref="P8:P17" si="2">ABS($S$29-S8)</f>
        <v>0.22263716577540116</v>
      </c>
      <c r="Q8" s="100">
        <v>14.376995918367347</v>
      </c>
      <c r="R8" s="98">
        <v>50.191737414965999</v>
      </c>
      <c r="S8" s="98">
        <v>0.97363716577540116</v>
      </c>
      <c r="T8" s="109"/>
      <c r="U8" s="101">
        <v>5.7919669999999996</v>
      </c>
      <c r="V8" s="99">
        <v>-27.247911120000001</v>
      </c>
      <c r="W8" s="128">
        <v>5.8026904168372457</v>
      </c>
      <c r="X8" s="32"/>
      <c r="Y8" s="35"/>
      <c r="Z8" s="35"/>
      <c r="AA8" s="35"/>
      <c r="AB8" s="35"/>
      <c r="AC8" s="36"/>
      <c r="AD8" s="36"/>
      <c r="AE8" s="37"/>
      <c r="AG8" s="41"/>
      <c r="AH8" s="41"/>
      <c r="AI8" s="41"/>
      <c r="AK8" s="41"/>
      <c r="AM8" s="42"/>
      <c r="AN8" s="42"/>
      <c r="AO8" s="43"/>
    </row>
    <row r="9" spans="2:42" ht="16">
      <c r="B9" s="52">
        <v>9</v>
      </c>
      <c r="C9" s="16" t="s">
        <v>158</v>
      </c>
      <c r="D9" s="54">
        <v>-2.8898101520000004</v>
      </c>
      <c r="E9" s="54">
        <v>-28.249508539999997</v>
      </c>
      <c r="F9" s="17"/>
      <c r="G9" s="52">
        <v>71</v>
      </c>
      <c r="H9" s="16" t="s">
        <v>178</v>
      </c>
      <c r="I9" s="54">
        <v>28.132250459999995</v>
      </c>
      <c r="J9" s="54">
        <v>24.010784679999997</v>
      </c>
      <c r="K9" s="15"/>
      <c r="L9" s="332" t="s">
        <v>217</v>
      </c>
      <c r="M9" s="16" t="s">
        <v>186</v>
      </c>
      <c r="N9" s="91">
        <f t="shared" si="0"/>
        <v>1.1259131868131824</v>
      </c>
      <c r="O9" s="91">
        <f t="shared" si="1"/>
        <v>4.5158050366300344</v>
      </c>
      <c r="P9" s="91">
        <f t="shared" si="2"/>
        <v>5.369551282051277E-2</v>
      </c>
      <c r="Q9" s="100">
        <v>14.445913186813183</v>
      </c>
      <c r="R9" s="98">
        <v>51.015805036630034</v>
      </c>
      <c r="S9" s="98">
        <v>0.69730448717948723</v>
      </c>
      <c r="T9" s="109"/>
      <c r="U9" s="101">
        <v>5.9690766799999997</v>
      </c>
      <c r="V9" s="99">
        <v>-27.177957920000001</v>
      </c>
      <c r="W9" s="128">
        <v>6.4982645274116209</v>
      </c>
      <c r="X9" s="32"/>
      <c r="Y9" s="35"/>
      <c r="Z9" s="35"/>
      <c r="AA9" s="35"/>
      <c r="AB9" s="35"/>
      <c r="AC9" s="36"/>
      <c r="AD9" s="36"/>
      <c r="AE9" s="37"/>
      <c r="AG9" s="41"/>
      <c r="AH9" s="41"/>
      <c r="AI9" s="41"/>
      <c r="AK9" s="41"/>
      <c r="AM9" s="42"/>
      <c r="AN9" s="42"/>
      <c r="AO9" s="43"/>
    </row>
    <row r="10" spans="2:42" ht="16">
      <c r="B10" s="52">
        <v>3</v>
      </c>
      <c r="C10" s="16" t="s">
        <v>168</v>
      </c>
      <c r="D10" s="54">
        <v>-2.86922202</v>
      </c>
      <c r="E10" s="54">
        <v>-28.273096760000001</v>
      </c>
      <c r="F10" s="17"/>
      <c r="G10" s="52">
        <v>73</v>
      </c>
      <c r="H10" s="16" t="s">
        <v>179</v>
      </c>
      <c r="I10" s="54">
        <v>28.200789479999997</v>
      </c>
      <c r="J10" s="54">
        <v>24.386734279999995</v>
      </c>
      <c r="K10" s="15"/>
      <c r="L10" s="332" t="s">
        <v>217</v>
      </c>
      <c r="M10" s="16" t="s">
        <v>187</v>
      </c>
      <c r="N10" s="91">
        <f t="shared" si="0"/>
        <v>0.9178294964028737</v>
      </c>
      <c r="O10" s="91">
        <f t="shared" si="1"/>
        <v>3.7843877697841748</v>
      </c>
      <c r="P10" s="91">
        <f t="shared" si="2"/>
        <v>6.0121312949640404E-2</v>
      </c>
      <c r="Q10" s="100">
        <v>14.237829496402874</v>
      </c>
      <c r="R10" s="98">
        <v>50.284387769784175</v>
      </c>
      <c r="S10" s="98">
        <v>0.6908786870503596</v>
      </c>
      <c r="T10" s="109"/>
      <c r="U10" s="101">
        <v>5.9237883599999996</v>
      </c>
      <c r="V10" s="99">
        <v>-27.116133360000003</v>
      </c>
      <c r="W10" s="128">
        <v>6.5526958203791938</v>
      </c>
      <c r="X10" s="32"/>
      <c r="Y10" s="35"/>
      <c r="Z10" s="35"/>
      <c r="AA10" s="35"/>
      <c r="AB10" s="35"/>
      <c r="AC10" s="36"/>
      <c r="AD10" s="36"/>
      <c r="AE10" s="37"/>
      <c r="AG10" s="41"/>
      <c r="AH10" s="41"/>
      <c r="AI10" s="41"/>
      <c r="AK10" s="41"/>
      <c r="AM10" s="42"/>
      <c r="AN10" s="42"/>
      <c r="AO10" s="43"/>
    </row>
    <row r="11" spans="2:42" ht="16">
      <c r="B11" s="52">
        <v>5</v>
      </c>
      <c r="C11" s="16" t="s">
        <v>169</v>
      </c>
      <c r="D11" s="54">
        <v>-2.85870866</v>
      </c>
      <c r="E11" s="54">
        <v>-28.331169640000002</v>
      </c>
      <c r="F11" s="17"/>
      <c r="G11" s="52">
        <v>131</v>
      </c>
      <c r="H11" s="16" t="s">
        <v>180</v>
      </c>
      <c r="I11" s="54">
        <v>28.21837914</v>
      </c>
      <c r="J11" s="54">
        <v>24.477634359999996</v>
      </c>
      <c r="K11" s="15"/>
      <c r="L11" s="332" t="s">
        <v>217</v>
      </c>
      <c r="M11" s="16" t="s">
        <v>188</v>
      </c>
      <c r="N11" s="91">
        <f t="shared" si="0"/>
        <v>4.932095808382897E-2</v>
      </c>
      <c r="O11" s="91">
        <f t="shared" si="1"/>
        <v>1.7082545908183633</v>
      </c>
      <c r="P11" s="91">
        <f t="shared" si="2"/>
        <v>8.7457485029940107E-2</v>
      </c>
      <c r="Q11" s="100">
        <v>13.369320958083829</v>
      </c>
      <c r="R11" s="98">
        <v>48.208254590818363</v>
      </c>
      <c r="S11" s="98">
        <v>0.66354251497005989</v>
      </c>
      <c r="T11" s="109"/>
      <c r="U11" s="101">
        <v>6.0566206199999995</v>
      </c>
      <c r="V11" s="99">
        <v>-27.160879960000003</v>
      </c>
      <c r="W11" s="128">
        <v>6.5671872871785286</v>
      </c>
      <c r="X11" s="32"/>
      <c r="Y11" s="35"/>
      <c r="Z11" s="35"/>
      <c r="AA11" s="35"/>
      <c r="AB11" s="35"/>
      <c r="AC11" s="36"/>
      <c r="AD11" s="36"/>
      <c r="AE11" s="37"/>
      <c r="AG11" s="41"/>
      <c r="AH11" s="41"/>
      <c r="AI11" s="41"/>
      <c r="AK11" s="41"/>
      <c r="AM11" s="42"/>
      <c r="AN11" s="42"/>
      <c r="AO11" s="43"/>
    </row>
    <row r="12" spans="2:42" ht="16">
      <c r="B12" s="52">
        <v>7</v>
      </c>
      <c r="C12" s="16" t="s">
        <v>170</v>
      </c>
      <c r="D12" s="54">
        <v>-2.8239336999999995</v>
      </c>
      <c r="E12" s="54">
        <v>-28.297678080000004</v>
      </c>
      <c r="F12" s="17"/>
      <c r="G12" s="52">
        <v>133</v>
      </c>
      <c r="H12" s="16" t="s">
        <v>181</v>
      </c>
      <c r="I12" s="54">
        <v>28.30187948</v>
      </c>
      <c r="J12" s="54">
        <v>24.436326799999996</v>
      </c>
      <c r="K12" s="15"/>
      <c r="L12" s="332" t="s">
        <v>217</v>
      </c>
      <c r="M12" s="16" t="s">
        <v>189</v>
      </c>
      <c r="N12" s="91">
        <f t="shared" si="0"/>
        <v>0.29766811451134956</v>
      </c>
      <c r="O12" s="91">
        <f t="shared" si="1"/>
        <v>2.309922408687072</v>
      </c>
      <c r="P12" s="91">
        <f t="shared" si="2"/>
        <v>7.0984698914116406E-2</v>
      </c>
      <c r="Q12" s="100">
        <v>13.61766811451135</v>
      </c>
      <c r="R12" s="98">
        <v>48.809922408687072</v>
      </c>
      <c r="S12" s="98">
        <v>0.68001530108588359</v>
      </c>
      <c r="T12" s="109"/>
      <c r="U12" s="101">
        <v>6.0169933399999991</v>
      </c>
      <c r="V12" s="99">
        <v>-27.186281959999999</v>
      </c>
      <c r="W12" s="128">
        <v>6.6013633940239984</v>
      </c>
      <c r="X12" s="32"/>
      <c r="Y12" s="35"/>
      <c r="Z12" s="35"/>
      <c r="AA12" s="35"/>
      <c r="AB12" s="35"/>
      <c r="AC12" s="36"/>
      <c r="AD12" s="36"/>
      <c r="AE12" s="37"/>
      <c r="AG12" s="41"/>
      <c r="AH12" s="41"/>
      <c r="AI12" s="41"/>
      <c r="AK12" s="41"/>
      <c r="AM12" s="42"/>
      <c r="AN12" s="42"/>
      <c r="AO12" s="43"/>
    </row>
    <row r="13" spans="2:42" ht="16">
      <c r="B13" s="52">
        <v>9</v>
      </c>
      <c r="C13" s="16" t="s">
        <v>171</v>
      </c>
      <c r="D13" s="54">
        <v>-3.0538123599999998</v>
      </c>
      <c r="E13" s="54">
        <v>-28.26688304</v>
      </c>
      <c r="F13" s="17"/>
      <c r="G13" s="52">
        <v>15</v>
      </c>
      <c r="H13" s="16" t="s">
        <v>208</v>
      </c>
      <c r="I13" s="54"/>
      <c r="J13" s="54">
        <v>24.285558175000002</v>
      </c>
      <c r="K13" s="15"/>
      <c r="L13" s="333">
        <v>45597</v>
      </c>
      <c r="M13" s="16" t="s">
        <v>212</v>
      </c>
      <c r="N13" s="91">
        <f t="shared" si="0"/>
        <v>0.90799999999999947</v>
      </c>
      <c r="O13" s="91">
        <f t="shared" si="1"/>
        <v>2.695999999999998</v>
      </c>
      <c r="P13" s="91">
        <f t="shared" si="2"/>
        <v>0.10199999999999998</v>
      </c>
      <c r="Q13" s="100">
        <v>14.228</v>
      </c>
      <c r="R13" s="98">
        <v>49.195999999999998</v>
      </c>
      <c r="S13" s="98">
        <v>0.64900000000000002</v>
      </c>
      <c r="T13" s="109"/>
      <c r="U13" s="101">
        <v>6.5160634999999996</v>
      </c>
      <c r="V13" s="99">
        <v>-27.217464515000003</v>
      </c>
      <c r="W13" s="128">
        <v>5.4224200000000007</v>
      </c>
      <c r="X13" s="32"/>
      <c r="Y13" s="35"/>
      <c r="Z13" s="35"/>
      <c r="AA13" s="35"/>
      <c r="AB13" s="35"/>
      <c r="AC13" s="36"/>
      <c r="AD13" s="36"/>
      <c r="AE13" s="37"/>
      <c r="AG13" s="41"/>
      <c r="AH13" s="41"/>
      <c r="AI13" s="41"/>
      <c r="AK13" s="41"/>
      <c r="AM13" s="42"/>
      <c r="AN13" s="42"/>
      <c r="AO13" s="43"/>
    </row>
    <row r="14" spans="2:42" ht="16">
      <c r="B14" s="52">
        <v>67</v>
      </c>
      <c r="C14" s="16" t="s">
        <v>172</v>
      </c>
      <c r="D14" s="54">
        <v>-2.8364688600000001</v>
      </c>
      <c r="E14" s="54">
        <v>-28.297013720000006</v>
      </c>
      <c r="F14" s="17"/>
      <c r="G14" s="52">
        <v>17</v>
      </c>
      <c r="H14" s="16" t="s">
        <v>209</v>
      </c>
      <c r="I14" s="54">
        <v>27.9827087</v>
      </c>
      <c r="J14" s="54">
        <v>24.297711925000002</v>
      </c>
      <c r="K14" s="15"/>
      <c r="L14" s="333">
        <v>45597</v>
      </c>
      <c r="M14" s="16" t="s">
        <v>213</v>
      </c>
      <c r="N14" s="91">
        <f t="shared" si="0"/>
        <v>1.1210000000000004</v>
      </c>
      <c r="O14" s="91">
        <f t="shared" si="1"/>
        <v>3.3250000000000028</v>
      </c>
      <c r="P14" s="91">
        <f t="shared" si="2"/>
        <v>9.099999999999997E-2</v>
      </c>
      <c r="Q14" s="100">
        <v>14.441000000000001</v>
      </c>
      <c r="R14" s="98">
        <v>49.825000000000003</v>
      </c>
      <c r="S14" s="98">
        <v>0.66</v>
      </c>
      <c r="T14" s="109"/>
      <c r="U14" s="101">
        <v>6.4908110000000008</v>
      </c>
      <c r="V14" s="99">
        <v>-27.173759630000003</v>
      </c>
      <c r="W14" s="128">
        <v>5.4364000000000008</v>
      </c>
      <c r="X14" s="32"/>
      <c r="Y14" s="35"/>
      <c r="Z14" s="35"/>
      <c r="AA14" s="35"/>
      <c r="AB14" s="35"/>
      <c r="AC14" s="36"/>
      <c r="AD14" s="36"/>
      <c r="AE14" s="37"/>
      <c r="AG14" s="41"/>
      <c r="AH14" s="41"/>
      <c r="AI14" s="41"/>
      <c r="AK14" s="41"/>
      <c r="AM14" s="42"/>
      <c r="AN14" s="42"/>
      <c r="AO14" s="43"/>
    </row>
    <row r="15" spans="2:42" ht="16">
      <c r="B15" s="52">
        <v>69</v>
      </c>
      <c r="C15" s="16" t="s">
        <v>173</v>
      </c>
      <c r="D15" s="54">
        <v>-2.8415233599999996</v>
      </c>
      <c r="E15" s="54">
        <v>-28.363957760000005</v>
      </c>
      <c r="F15" s="17"/>
      <c r="G15" s="52">
        <v>83</v>
      </c>
      <c r="H15" s="16" t="s">
        <v>210</v>
      </c>
      <c r="I15" s="54">
        <v>27.804931100000001</v>
      </c>
      <c r="J15" s="54">
        <v>24.460523559999999</v>
      </c>
      <c r="K15" s="15"/>
      <c r="L15" s="333">
        <v>45598</v>
      </c>
      <c r="M15" s="16" t="s">
        <v>214</v>
      </c>
      <c r="N15" s="91">
        <f t="shared" si="0"/>
        <v>1.254999999999999</v>
      </c>
      <c r="O15" s="91">
        <f t="shared" si="1"/>
        <v>3.857999999999997</v>
      </c>
      <c r="P15" s="91">
        <f t="shared" si="2"/>
        <v>0.10799999999999998</v>
      </c>
      <c r="Q15" s="100">
        <v>14.574999999999999</v>
      </c>
      <c r="R15" s="98">
        <v>50.357999999999997</v>
      </c>
      <c r="S15" s="98">
        <v>0.64300000000000002</v>
      </c>
      <c r="T15" s="109"/>
      <c r="U15" s="101">
        <v>6.2776798999999999</v>
      </c>
      <c r="V15" s="99">
        <v>-27.066514940000001</v>
      </c>
      <c r="W15" s="128">
        <v>6.411505</v>
      </c>
      <c r="X15" s="32"/>
      <c r="Y15" s="35"/>
      <c r="Z15" s="35"/>
      <c r="AA15" s="35"/>
      <c r="AB15" s="35"/>
      <c r="AC15" s="36"/>
      <c r="AD15" s="36"/>
      <c r="AE15" s="37"/>
      <c r="AG15" s="41"/>
      <c r="AH15" s="41"/>
      <c r="AI15" s="41"/>
      <c r="AK15" s="41"/>
      <c r="AM15" s="42"/>
      <c r="AN15" s="42"/>
      <c r="AO15" s="43"/>
    </row>
    <row r="16" spans="2:42" ht="16">
      <c r="B16" s="52">
        <v>127</v>
      </c>
      <c r="C16" s="16" t="s">
        <v>174</v>
      </c>
      <c r="D16" s="54">
        <v>-2.8223162599999996</v>
      </c>
      <c r="E16" s="54">
        <v>-28.369546200000002</v>
      </c>
      <c r="F16" s="17"/>
      <c r="G16" s="52">
        <v>85</v>
      </c>
      <c r="H16" s="16" t="s">
        <v>211</v>
      </c>
      <c r="I16" s="54">
        <v>27.874628000000001</v>
      </c>
      <c r="J16" s="54">
        <v>24.404324619999997</v>
      </c>
      <c r="K16" s="15"/>
      <c r="L16" s="333">
        <v>45598</v>
      </c>
      <c r="M16" s="16" t="s">
        <v>215</v>
      </c>
      <c r="N16" s="91">
        <f t="shared" si="0"/>
        <v>1.0299999999999994</v>
      </c>
      <c r="O16" s="91">
        <f t="shared" si="1"/>
        <v>3.2409999999999997</v>
      </c>
      <c r="P16" s="91">
        <f t="shared" si="2"/>
        <v>9.2999999999999972E-2</v>
      </c>
      <c r="Q16" s="100">
        <v>14.35</v>
      </c>
      <c r="R16" s="98">
        <v>49.741</v>
      </c>
      <c r="S16" s="98">
        <v>0.65800000000000003</v>
      </c>
      <c r="T16" s="109"/>
      <c r="U16" s="101">
        <v>6.2988920000000004</v>
      </c>
      <c r="V16" s="99">
        <v>-27.113136725</v>
      </c>
      <c r="W16" s="128">
        <v>6.4872300000000003</v>
      </c>
      <c r="X16" s="32"/>
      <c r="Y16" s="35"/>
      <c r="Z16" s="35"/>
      <c r="AA16" s="35"/>
      <c r="AB16" s="35"/>
      <c r="AC16" s="36"/>
      <c r="AD16" s="36"/>
      <c r="AE16" s="37"/>
      <c r="AG16" s="41"/>
      <c r="AH16" s="41"/>
      <c r="AI16" s="41"/>
      <c r="AK16" s="41"/>
      <c r="AM16" s="42"/>
      <c r="AN16" s="42"/>
      <c r="AO16" s="43"/>
    </row>
    <row r="17" spans="2:41" ht="16">
      <c r="B17" s="52">
        <v>129</v>
      </c>
      <c r="C17" s="16" t="s">
        <v>175</v>
      </c>
      <c r="D17" s="54">
        <v>-2.8548672399999999</v>
      </c>
      <c r="E17" s="54">
        <v>-28.361183080000004</v>
      </c>
      <c r="F17" s="17"/>
      <c r="G17" s="52">
        <v>15</v>
      </c>
      <c r="H17" s="16" t="s">
        <v>232</v>
      </c>
      <c r="I17" s="54">
        <v>27.911600286161974</v>
      </c>
      <c r="J17" s="54">
        <v>24.413098762309719</v>
      </c>
      <c r="K17" s="15"/>
      <c r="L17" s="333">
        <v>45602</v>
      </c>
      <c r="M17" s="16" t="s">
        <v>236</v>
      </c>
      <c r="N17" s="91">
        <f t="shared" si="0"/>
        <v>0.66799999999999926</v>
      </c>
      <c r="O17" s="91">
        <f t="shared" si="1"/>
        <v>1.5450000000000017</v>
      </c>
      <c r="P17" s="91">
        <f t="shared" si="2"/>
        <v>0.11699999999999999</v>
      </c>
      <c r="Q17" s="100">
        <v>13.988</v>
      </c>
      <c r="R17" s="98">
        <v>48.045000000000002</v>
      </c>
      <c r="S17" s="98">
        <v>0.63400000000000001</v>
      </c>
      <c r="T17" s="109"/>
      <c r="U17" s="101">
        <v>6.1110443897319451</v>
      </c>
      <c r="V17" s="99">
        <v>-27.243258580635953</v>
      </c>
      <c r="W17" s="128">
        <v>5.4091117999999998</v>
      </c>
      <c r="X17" s="32"/>
      <c r="Y17" s="35"/>
      <c r="Z17" s="35"/>
      <c r="AA17" s="35"/>
      <c r="AB17" s="35"/>
      <c r="AC17" s="36"/>
      <c r="AD17" s="36"/>
      <c r="AE17" s="37"/>
      <c r="AG17" s="41"/>
      <c r="AH17" s="41"/>
      <c r="AI17" s="41"/>
      <c r="AK17" s="41"/>
      <c r="AM17" s="42"/>
      <c r="AN17" s="42"/>
      <c r="AO17" s="43"/>
    </row>
    <row r="18" spans="2:41" ht="16">
      <c r="B18" s="52">
        <v>5</v>
      </c>
      <c r="C18" s="16" t="s">
        <v>203</v>
      </c>
      <c r="D18" s="54">
        <v>-2.4617052999999998</v>
      </c>
      <c r="E18" s="54">
        <v>-28.376932265000008</v>
      </c>
      <c r="F18" s="17"/>
      <c r="G18" s="52">
        <v>17</v>
      </c>
      <c r="H18" s="16" t="s">
        <v>233</v>
      </c>
      <c r="I18" s="54">
        <v>27.899280627249539</v>
      </c>
      <c r="J18" s="54">
        <v>24.311492015171869</v>
      </c>
      <c r="K18" s="15"/>
      <c r="L18" s="333">
        <v>45602</v>
      </c>
      <c r="M18" s="16" t="s">
        <v>237</v>
      </c>
      <c r="N18" s="91">
        <f t="shared" ref="N18:N28" si="3">ABS($Q$29-Q18)</f>
        <v>1.2400000000000002</v>
      </c>
      <c r="O18" s="91">
        <f t="shared" ref="O18:O28" si="4">ABS($R$29-R18)</f>
        <v>3.2389999999999972</v>
      </c>
      <c r="P18" s="91">
        <f t="shared" ref="P18:P28" si="5">ABS($S$29-S18)</f>
        <v>8.0999999999999961E-2</v>
      </c>
      <c r="Q18" s="100">
        <v>14.56</v>
      </c>
      <c r="R18" s="98">
        <v>49.738999999999997</v>
      </c>
      <c r="S18" s="98">
        <v>0.67</v>
      </c>
      <c r="T18" s="109"/>
      <c r="U18" s="101">
        <v>6.0661286387095252</v>
      </c>
      <c r="V18" s="99">
        <v>-27.235414033562048</v>
      </c>
      <c r="W18" s="128">
        <v>5.504871399999999</v>
      </c>
      <c r="X18" s="32"/>
      <c r="Y18" s="35"/>
      <c r="Z18" s="35"/>
      <c r="AA18" s="35"/>
      <c r="AB18" s="35"/>
      <c r="AC18" s="36"/>
      <c r="AD18" s="36"/>
      <c r="AE18" s="37"/>
      <c r="AG18" s="41"/>
      <c r="AH18" s="41"/>
      <c r="AI18" s="41"/>
      <c r="AK18" s="41"/>
      <c r="AM18" s="42"/>
      <c r="AN18" s="42"/>
      <c r="AO18" s="43"/>
    </row>
    <row r="19" spans="2:41" ht="16">
      <c r="B19" s="52">
        <v>7</v>
      </c>
      <c r="C19" s="16" t="s">
        <v>204</v>
      </c>
      <c r="D19" s="54">
        <v>-2.8071595</v>
      </c>
      <c r="E19" s="54">
        <v>-28.398079790000004</v>
      </c>
      <c r="F19" s="17"/>
      <c r="G19" s="52">
        <v>83</v>
      </c>
      <c r="H19" s="16" t="s">
        <v>234</v>
      </c>
      <c r="I19" s="54">
        <v>27.89293988377829</v>
      </c>
      <c r="J19" s="54">
        <v>24.370160266759399</v>
      </c>
      <c r="K19" s="15"/>
      <c r="L19" s="333">
        <v>45603</v>
      </c>
      <c r="M19" s="16" t="s">
        <v>238</v>
      </c>
      <c r="N19" s="91">
        <f t="shared" si="3"/>
        <v>1.3929999999999989</v>
      </c>
      <c r="O19" s="91">
        <f t="shared" si="4"/>
        <v>3.2379999999999995</v>
      </c>
      <c r="P19" s="91">
        <f t="shared" si="5"/>
        <v>8.3999999999999964E-2</v>
      </c>
      <c r="Q19" s="100">
        <v>14.712999999999999</v>
      </c>
      <c r="R19" s="98">
        <v>49.738</v>
      </c>
      <c r="S19" s="98">
        <v>0.66700000000000004</v>
      </c>
      <c r="T19" s="109"/>
      <c r="U19" s="101">
        <v>6.0214178987579761</v>
      </c>
      <c r="V19" s="99">
        <v>-27.129974530582537</v>
      </c>
      <c r="W19" s="128">
        <v>6.3550298000000005</v>
      </c>
      <c r="X19" s="32"/>
      <c r="Y19" s="35"/>
      <c r="Z19" s="35"/>
      <c r="AA19" s="35"/>
      <c r="AB19" s="35"/>
      <c r="AC19" s="36"/>
      <c r="AD19" s="36"/>
      <c r="AE19" s="37"/>
      <c r="AG19" s="41"/>
      <c r="AH19" s="41"/>
      <c r="AI19" s="41"/>
      <c r="AK19" s="41"/>
      <c r="AM19" s="42"/>
      <c r="AN19" s="42"/>
      <c r="AO19" s="43"/>
    </row>
    <row r="20" spans="2:41" ht="16">
      <c r="B20" s="52">
        <v>9</v>
      </c>
      <c r="C20" s="16" t="s">
        <v>205</v>
      </c>
      <c r="D20" s="54">
        <v>-2.7223110999999998</v>
      </c>
      <c r="E20" s="54">
        <v>-28.39710749</v>
      </c>
      <c r="F20" s="17"/>
      <c r="G20" s="52">
        <v>85</v>
      </c>
      <c r="H20" s="16" t="s">
        <v>235</v>
      </c>
      <c r="I20" s="54">
        <v>27.849138521973952</v>
      </c>
      <c r="J20" s="54">
        <v>24.356486008598793</v>
      </c>
      <c r="K20" s="15"/>
      <c r="L20" s="333">
        <v>45603</v>
      </c>
      <c r="M20" s="16" t="s">
        <v>239</v>
      </c>
      <c r="N20" s="91">
        <f t="shared" si="3"/>
        <v>1.3349999999999991</v>
      </c>
      <c r="O20" s="91">
        <f t="shared" si="4"/>
        <v>3.0609999999999999</v>
      </c>
      <c r="P20" s="91">
        <f t="shared" si="5"/>
        <v>8.1999999999999962E-2</v>
      </c>
      <c r="Q20" s="100">
        <v>14.654999999999999</v>
      </c>
      <c r="R20" s="98">
        <v>49.561</v>
      </c>
      <c r="S20" s="98">
        <v>0.66900000000000004</v>
      </c>
      <c r="T20" s="109"/>
      <c r="U20" s="101">
        <v>5.9958076025568943</v>
      </c>
      <c r="V20" s="99">
        <v>-27.168333303422799</v>
      </c>
      <c r="W20" s="128">
        <v>6.172852999999999</v>
      </c>
      <c r="X20" s="32"/>
      <c r="Y20" s="35"/>
      <c r="Z20" s="35"/>
      <c r="AA20" s="35"/>
      <c r="AB20" s="35"/>
      <c r="AC20" s="36"/>
      <c r="AD20" s="36"/>
      <c r="AE20" s="37"/>
      <c r="AG20" s="41"/>
      <c r="AH20" s="41"/>
      <c r="AI20" s="41"/>
      <c r="AK20" s="41"/>
      <c r="AM20" s="42"/>
      <c r="AN20" s="42"/>
      <c r="AO20" s="43"/>
    </row>
    <row r="21" spans="2:41" ht="16">
      <c r="B21" s="52">
        <v>79</v>
      </c>
      <c r="C21" s="16" t="s">
        <v>206</v>
      </c>
      <c r="D21" s="54">
        <v>-3.1798864</v>
      </c>
      <c r="E21" s="54">
        <v>-28.215092930000001</v>
      </c>
      <c r="F21" s="17"/>
      <c r="G21" s="52">
        <v>15</v>
      </c>
      <c r="H21" s="16" t="s">
        <v>254</v>
      </c>
      <c r="I21" s="54">
        <v>27.659017474116837</v>
      </c>
      <c r="J21" s="54">
        <v>24.275348991999998</v>
      </c>
      <c r="K21" s="15"/>
      <c r="L21" s="333">
        <v>45608</v>
      </c>
      <c r="M21" s="16" t="s">
        <v>258</v>
      </c>
      <c r="N21" s="91">
        <f t="shared" si="3"/>
        <v>0.88700000000000045</v>
      </c>
      <c r="O21" s="91">
        <f t="shared" si="4"/>
        <v>2.6060000000000016</v>
      </c>
      <c r="P21" s="91">
        <f t="shared" si="5"/>
        <v>0.10699999999999998</v>
      </c>
      <c r="Q21" s="100">
        <v>14.207000000000001</v>
      </c>
      <c r="R21" s="98">
        <v>49.106000000000002</v>
      </c>
      <c r="S21" s="98">
        <v>0.64400000000000002</v>
      </c>
      <c r="T21" s="109"/>
      <c r="U21" s="101">
        <v>6.153752737171704</v>
      </c>
      <c r="V21" s="99">
        <v>-27.285980960000007</v>
      </c>
      <c r="W21" s="128">
        <v>4.9205500000000004</v>
      </c>
      <c r="X21" s="32"/>
      <c r="Y21" s="35"/>
      <c r="Z21" s="35"/>
      <c r="AA21" s="35"/>
      <c r="AB21" s="35"/>
      <c r="AC21" s="36"/>
      <c r="AD21" s="36"/>
      <c r="AE21" s="37"/>
      <c r="AG21" s="41"/>
      <c r="AH21" s="41"/>
      <c r="AI21" s="41"/>
      <c r="AK21" s="41"/>
      <c r="AM21" s="42"/>
      <c r="AN21" s="42"/>
      <c r="AO21" s="43"/>
    </row>
    <row r="22" spans="2:41" ht="16">
      <c r="B22" s="52">
        <v>81</v>
      </c>
      <c r="C22" s="16" t="s">
        <v>207</v>
      </c>
      <c r="D22" s="54">
        <v>-3.1788762999999998</v>
      </c>
      <c r="E22" s="54">
        <v>-28.213002485000004</v>
      </c>
      <c r="F22" s="17"/>
      <c r="G22" s="52">
        <v>17</v>
      </c>
      <c r="H22" s="16" t="s">
        <v>255</v>
      </c>
      <c r="I22" s="54">
        <v>27.748792796297799</v>
      </c>
      <c r="J22" s="54">
        <v>24.332616488000003</v>
      </c>
      <c r="K22" s="15"/>
      <c r="L22" s="333">
        <v>45608</v>
      </c>
      <c r="M22" s="16" t="s">
        <v>259</v>
      </c>
      <c r="N22" s="91">
        <f t="shared" si="3"/>
        <v>0.77999999999999936</v>
      </c>
      <c r="O22" s="91">
        <f t="shared" si="4"/>
        <v>2.3980000000000032</v>
      </c>
      <c r="P22" s="91">
        <f t="shared" si="5"/>
        <v>7.5999999999999956E-2</v>
      </c>
      <c r="Q22" s="100">
        <v>14.1</v>
      </c>
      <c r="R22" s="98">
        <v>48.898000000000003</v>
      </c>
      <c r="S22" s="98">
        <v>0.67500000000000004</v>
      </c>
      <c r="T22" s="109"/>
      <c r="U22" s="101">
        <v>6.2045534724252329</v>
      </c>
      <c r="V22" s="99">
        <v>-27.253975096000001</v>
      </c>
      <c r="W22" s="128">
        <v>5.6234950000000001</v>
      </c>
      <c r="X22" s="32"/>
      <c r="Y22" s="35"/>
      <c r="Z22" s="35"/>
      <c r="AA22" s="35"/>
      <c r="AB22" s="35"/>
      <c r="AC22" s="36"/>
      <c r="AD22" s="36"/>
      <c r="AE22" s="37"/>
      <c r="AG22" s="41"/>
      <c r="AH22" s="41"/>
      <c r="AI22" s="41"/>
      <c r="AK22" s="41"/>
      <c r="AM22" s="42"/>
      <c r="AN22" s="42"/>
      <c r="AO22" s="43"/>
    </row>
    <row r="23" spans="2:41" ht="16">
      <c r="B23" s="52">
        <v>5</v>
      </c>
      <c r="C23" s="16" t="s">
        <v>227</v>
      </c>
      <c r="D23" s="54">
        <v>-2.9169206307146687</v>
      </c>
      <c r="E23" s="54">
        <v>-28.372042416061724</v>
      </c>
      <c r="F23" s="17"/>
      <c r="G23" s="52">
        <v>83</v>
      </c>
      <c r="H23" s="16" t="s">
        <v>256</v>
      </c>
      <c r="I23" s="54">
        <v>28.028811523643927</v>
      </c>
      <c r="J23" s="54">
        <v>24.433000287999999</v>
      </c>
      <c r="K23" s="15"/>
      <c r="L23" s="333">
        <v>45609</v>
      </c>
      <c r="M23" s="16" t="s">
        <v>260</v>
      </c>
      <c r="N23" s="91">
        <f t="shared" si="3"/>
        <v>1.4390000000000001</v>
      </c>
      <c r="O23" s="91">
        <f t="shared" si="4"/>
        <v>4.6580000000000013</v>
      </c>
      <c r="P23" s="91">
        <f t="shared" si="5"/>
        <v>4.0000000000000036E-2</v>
      </c>
      <c r="Q23" s="100">
        <v>14.759</v>
      </c>
      <c r="R23" s="98">
        <v>51.158000000000001</v>
      </c>
      <c r="S23" s="98">
        <v>0.71099999999999997</v>
      </c>
      <c r="T23" s="109"/>
      <c r="U23" s="101">
        <v>6.1736170406488</v>
      </c>
      <c r="V23" s="99">
        <v>-27.13082464</v>
      </c>
      <c r="W23" s="128">
        <v>6.5057740000000006</v>
      </c>
      <c r="X23" s="32"/>
      <c r="Y23" s="35"/>
      <c r="Z23" s="35"/>
      <c r="AA23" s="35"/>
      <c r="AB23" s="35"/>
      <c r="AC23" s="36"/>
      <c r="AD23" s="36"/>
      <c r="AE23" s="37"/>
      <c r="AG23" s="41"/>
      <c r="AH23" s="41"/>
      <c r="AI23" s="41"/>
      <c r="AK23" s="41"/>
      <c r="AM23" s="42"/>
      <c r="AN23" s="42"/>
      <c r="AO23" s="43"/>
    </row>
    <row r="24" spans="2:41" ht="16">
      <c r="B24" s="52">
        <v>7</v>
      </c>
      <c r="C24" s="16" t="s">
        <v>228</v>
      </c>
      <c r="D24" s="54">
        <v>-2.8874921113417567</v>
      </c>
      <c r="E24" s="54">
        <v>-28.377200535789246</v>
      </c>
      <c r="F24" s="17"/>
      <c r="G24" s="52">
        <v>85</v>
      </c>
      <c r="H24" s="16" t="s">
        <v>257</v>
      </c>
      <c r="I24" s="54">
        <v>28.113670206582817</v>
      </c>
      <c r="J24" s="54">
        <v>24.409648871999995</v>
      </c>
      <c r="K24" s="15"/>
      <c r="L24" s="333">
        <v>45609</v>
      </c>
      <c r="M24" s="16" t="s">
        <v>261</v>
      </c>
      <c r="N24" s="91">
        <f t="shared" si="3"/>
        <v>1.3580000000000005</v>
      </c>
      <c r="O24" s="91">
        <f t="shared" si="4"/>
        <v>4.634999999999998</v>
      </c>
      <c r="P24" s="91">
        <f t="shared" si="5"/>
        <v>4.7000000000000042E-2</v>
      </c>
      <c r="Q24" s="100">
        <v>14.678000000000001</v>
      </c>
      <c r="R24" s="98">
        <v>51.134999999999998</v>
      </c>
      <c r="S24" s="98">
        <v>0.70399999999999996</v>
      </c>
      <c r="T24" s="109"/>
      <c r="U24" s="101">
        <v>6.1522179021879362</v>
      </c>
      <c r="V24" s="99">
        <v>-27.165832271999999</v>
      </c>
      <c r="W24" s="128">
        <v>5.4308770000000006</v>
      </c>
      <c r="X24" s="32"/>
      <c r="Y24" s="35"/>
      <c r="Z24" s="35"/>
      <c r="AA24" s="35"/>
      <c r="AB24" s="35"/>
      <c r="AC24" s="35"/>
      <c r="AD24" s="35"/>
      <c r="AE24" s="36"/>
      <c r="AF24" s="36"/>
      <c r="AG24" s="37"/>
    </row>
    <row r="25" spans="2:41" ht="16">
      <c r="B25" s="52">
        <v>9</v>
      </c>
      <c r="C25" s="16" t="s">
        <v>229</v>
      </c>
      <c r="D25" s="54">
        <v>-2.9253156298831753</v>
      </c>
      <c r="E25" s="54">
        <v>-28.370614362877713</v>
      </c>
      <c r="F25" s="17"/>
      <c r="G25" s="52">
        <v>15</v>
      </c>
      <c r="H25" s="16" t="s">
        <v>208</v>
      </c>
      <c r="I25" s="54">
        <v>27.486046882421409</v>
      </c>
      <c r="J25" s="54">
        <v>24.391682784</v>
      </c>
      <c r="K25" s="15"/>
      <c r="L25" s="333">
        <v>45611</v>
      </c>
      <c r="M25" s="16" t="s">
        <v>212</v>
      </c>
      <c r="N25" s="91">
        <f t="shared" si="3"/>
        <v>1.2170000000000005</v>
      </c>
      <c r="O25" s="91">
        <f t="shared" si="4"/>
        <v>3.6109999999999971</v>
      </c>
      <c r="P25" s="91">
        <f t="shared" si="5"/>
        <v>2.8000000000000025E-2</v>
      </c>
      <c r="Q25" s="100">
        <v>14.537000000000001</v>
      </c>
      <c r="R25" s="98">
        <v>50.110999999999997</v>
      </c>
      <c r="S25" s="98">
        <v>0.72299999999999998</v>
      </c>
      <c r="T25" s="109"/>
      <c r="U25" s="101">
        <v>6.1129415136368275</v>
      </c>
      <c r="V25" s="99">
        <v>-27.270143216000001</v>
      </c>
      <c r="W25" s="128">
        <v>5.6350710000000008</v>
      </c>
      <c r="X25" s="32"/>
      <c r="Y25" s="35"/>
      <c r="Z25" s="35"/>
      <c r="AA25" s="35"/>
      <c r="AB25" s="35"/>
      <c r="AC25" s="35"/>
      <c r="AD25" s="35"/>
      <c r="AE25" s="36"/>
      <c r="AF25" s="36"/>
      <c r="AG25" s="37"/>
    </row>
    <row r="26" spans="2:41" ht="16">
      <c r="B26" s="52">
        <v>79</v>
      </c>
      <c r="C26" s="16" t="s">
        <v>230</v>
      </c>
      <c r="D26" s="54">
        <v>-2.8138092473212803</v>
      </c>
      <c r="E26" s="54">
        <v>-28.267001704219307</v>
      </c>
      <c r="F26" s="17"/>
      <c r="G26" s="52">
        <v>17</v>
      </c>
      <c r="H26" s="16" t="s">
        <v>209</v>
      </c>
      <c r="I26" s="54">
        <v>27.735831166233869</v>
      </c>
      <c r="J26" s="54">
        <v>24.384980287999998</v>
      </c>
      <c r="K26" s="15"/>
      <c r="L26" s="333">
        <v>45611</v>
      </c>
      <c r="M26" s="16" t="s">
        <v>213</v>
      </c>
      <c r="N26" s="91">
        <f t="shared" si="3"/>
        <v>1.3929999999999989</v>
      </c>
      <c r="O26" s="91">
        <f t="shared" si="4"/>
        <v>3.9129999999999967</v>
      </c>
      <c r="P26" s="91">
        <f t="shared" si="5"/>
        <v>1.5000000000000013E-2</v>
      </c>
      <c r="Q26" s="100">
        <v>14.712999999999999</v>
      </c>
      <c r="R26" s="98">
        <v>50.412999999999997</v>
      </c>
      <c r="S26" s="98">
        <v>0.73599999999999999</v>
      </c>
      <c r="T26" s="109"/>
      <c r="U26" s="101">
        <v>6.2035368097834516</v>
      </c>
      <c r="V26" s="99">
        <v>-27.296173839999998</v>
      </c>
      <c r="W26" s="128">
        <v>5.6685239999999997</v>
      </c>
      <c r="X26" s="32"/>
      <c r="Y26" s="35"/>
      <c r="Z26" s="41"/>
      <c r="AA26" s="41"/>
      <c r="AB26" s="41"/>
      <c r="AC26" s="41"/>
      <c r="AD26" s="41"/>
      <c r="AE26" s="41"/>
      <c r="AF26" s="42"/>
      <c r="AG26" s="42"/>
    </row>
    <row r="27" spans="2:41" ht="16">
      <c r="B27" s="52">
        <v>81</v>
      </c>
      <c r="C27" s="16" t="s">
        <v>231</v>
      </c>
      <c r="D27" s="54">
        <v>-2.8066586188831817</v>
      </c>
      <c r="E27" s="54">
        <v>-28.217154927213237</v>
      </c>
      <c r="F27" s="17"/>
      <c r="G27" s="52">
        <v>81</v>
      </c>
      <c r="H27" s="16" t="s">
        <v>210</v>
      </c>
      <c r="I27" s="54">
        <v>28.188218743332303</v>
      </c>
      <c r="J27" s="54">
        <v>24.31889056</v>
      </c>
      <c r="K27" s="15"/>
      <c r="L27" s="333">
        <v>45612</v>
      </c>
      <c r="M27" s="16" t="s">
        <v>214</v>
      </c>
      <c r="N27" s="91">
        <f t="shared" si="3"/>
        <v>0.87400000000000055</v>
      </c>
      <c r="O27" s="91">
        <f t="shared" si="4"/>
        <v>3.6839999999999975</v>
      </c>
      <c r="P27" s="91">
        <f t="shared" si="5"/>
        <v>4.3000000000000038E-2</v>
      </c>
      <c r="Q27" s="100">
        <v>14.194000000000001</v>
      </c>
      <c r="R27" s="98">
        <v>50.183999999999997</v>
      </c>
      <c r="S27" s="98">
        <v>0.70799999999999996</v>
      </c>
      <c r="T27" s="109"/>
      <c r="U27" s="101">
        <v>6.2782271122989481</v>
      </c>
      <c r="V27" s="99">
        <v>-27.179308807999998</v>
      </c>
      <c r="W27" s="128">
        <v>6.8864610000000006</v>
      </c>
      <c r="X27" s="32"/>
      <c r="Y27" s="35"/>
      <c r="Z27" s="41"/>
      <c r="AA27" s="41"/>
      <c r="AB27" s="41"/>
      <c r="AC27" s="41"/>
      <c r="AD27" s="41"/>
      <c r="AE27" s="41"/>
      <c r="AF27" s="42"/>
      <c r="AG27" s="42"/>
    </row>
    <row r="28" spans="2:41" ht="16">
      <c r="B28" s="52">
        <v>5</v>
      </c>
      <c r="C28" s="16" t="s">
        <v>249</v>
      </c>
      <c r="D28" s="54">
        <v>-2.8350361953194243</v>
      </c>
      <c r="E28" s="54">
        <v>-28.382639864000005</v>
      </c>
      <c r="F28" s="17"/>
      <c r="G28" s="52">
        <v>83</v>
      </c>
      <c r="H28" s="16" t="s">
        <v>211</v>
      </c>
      <c r="I28" s="54">
        <v>28.145159894092576</v>
      </c>
      <c r="J28" s="54">
        <v>24.355520480000003</v>
      </c>
      <c r="K28" s="15"/>
      <c r="L28" s="333">
        <v>45612</v>
      </c>
      <c r="M28" s="16" t="s">
        <v>215</v>
      </c>
      <c r="N28" s="91">
        <f t="shared" si="3"/>
        <v>0.88899999999999935</v>
      </c>
      <c r="O28" s="91">
        <f t="shared" si="4"/>
        <v>3.5039999999999978</v>
      </c>
      <c r="P28" s="91">
        <f t="shared" si="5"/>
        <v>3.400000000000003E-2</v>
      </c>
      <c r="Q28" s="100">
        <v>14.209</v>
      </c>
      <c r="R28" s="98">
        <v>50.003999999999998</v>
      </c>
      <c r="S28" s="98">
        <v>0.71699999999999997</v>
      </c>
      <c r="T28" s="109"/>
      <c r="U28" s="101">
        <v>6.2727950034806677</v>
      </c>
      <c r="V28" s="99">
        <v>-27.153862704000002</v>
      </c>
      <c r="W28" s="128">
        <v>6.8530080000000009</v>
      </c>
      <c r="X28" s="32"/>
      <c r="Y28" s="35"/>
      <c r="Z28" s="41"/>
      <c r="AA28" s="41"/>
      <c r="AB28" s="41"/>
      <c r="AC28" s="41"/>
      <c r="AD28" s="41"/>
      <c r="AE28" s="41"/>
      <c r="AF28" s="42"/>
      <c r="AG28" s="42"/>
    </row>
    <row r="29" spans="2:41" ht="16">
      <c r="B29" s="52">
        <v>7</v>
      </c>
      <c r="C29" s="16" t="s">
        <v>250</v>
      </c>
      <c r="D29" s="54">
        <v>-2.8139121153642201</v>
      </c>
      <c r="E29" s="54">
        <v>-28.374258304000001</v>
      </c>
      <c r="F29" s="17"/>
      <c r="G29" s="53">
        <f>COUNT(G11:G28,G5:G6)</f>
        <v>20</v>
      </c>
      <c r="H29" s="49" t="s">
        <v>36</v>
      </c>
      <c r="I29" s="50">
        <f>AVERAGE(I5:I28)</f>
        <v>27.888302664429791</v>
      </c>
      <c r="J29" s="51">
        <f>AVERAGE(J5:J28)</f>
        <v>24.362314807701654</v>
      </c>
      <c r="K29" s="15"/>
      <c r="L29" s="19">
        <f>COUNT(N11:N28,N5:N6)</f>
        <v>20</v>
      </c>
      <c r="M29" s="94"/>
      <c r="N29" s="94"/>
      <c r="O29" s="95" t="s">
        <v>88</v>
      </c>
      <c r="P29" s="95"/>
      <c r="Q29" s="95">
        <v>13.32</v>
      </c>
      <c r="R29" s="133">
        <v>46.5</v>
      </c>
      <c r="S29" s="120">
        <v>0.751</v>
      </c>
      <c r="T29" s="132" t="s">
        <v>89</v>
      </c>
      <c r="U29" s="55">
        <v>5.94</v>
      </c>
      <c r="V29" s="56">
        <v>-26.98</v>
      </c>
      <c r="W29" s="122">
        <v>6.32</v>
      </c>
      <c r="X29" s="32"/>
      <c r="Y29" s="35"/>
      <c r="Z29" s="41"/>
      <c r="AA29" s="41"/>
      <c r="AB29" s="41"/>
      <c r="AC29" s="41"/>
      <c r="AD29" s="41"/>
      <c r="AE29" s="41"/>
      <c r="AF29" s="42"/>
      <c r="AG29" s="42"/>
    </row>
    <row r="30" spans="2:41" ht="17" thickBot="1">
      <c r="B30" s="52">
        <v>9</v>
      </c>
      <c r="C30" s="16" t="s">
        <v>251</v>
      </c>
      <c r="D30" s="54">
        <v>-2.8420617060009614</v>
      </c>
      <c r="E30" s="54">
        <v>-28.384939920000001</v>
      </c>
      <c r="F30" s="17"/>
      <c r="G30" s="48">
        <f>COUNT(G5:G28)</f>
        <v>24</v>
      </c>
      <c r="H30" s="29" t="s">
        <v>90</v>
      </c>
      <c r="I30" s="30">
        <f>STDEV(I5:I28)</f>
        <v>0.28583861965077717</v>
      </c>
      <c r="J30" s="31">
        <f>STDEV(J5:J28)</f>
        <v>9.4296173803282507E-2</v>
      </c>
      <c r="K30" s="15"/>
      <c r="L30" s="19">
        <f>COUNT(N5:N28)</f>
        <v>24</v>
      </c>
      <c r="M30" s="94"/>
      <c r="N30" s="94"/>
      <c r="O30" s="96" t="s">
        <v>91</v>
      </c>
      <c r="P30" s="96"/>
      <c r="Q30" s="96">
        <f>AVERAGE(Q5:Q28)</f>
        <v>14.279501828546502</v>
      </c>
      <c r="R30" s="134">
        <f>AVERAGE(R5:R28)</f>
        <v>49.599154520434034</v>
      </c>
      <c r="S30" s="134">
        <f>AVERAGE(S5:S28)</f>
        <v>0.70259437507869305</v>
      </c>
      <c r="T30" s="129" t="s">
        <v>36</v>
      </c>
      <c r="U30" s="20">
        <f>AVERAGE(U5:U28)</f>
        <v>6.1290327340579118</v>
      </c>
      <c r="V30" s="21">
        <f>AVERAGE(V5:V28)</f>
        <v>-27.181805533591799</v>
      </c>
      <c r="W30" s="123">
        <f>AVERAGE(W5:W28)</f>
        <v>6.0364859442873424</v>
      </c>
      <c r="X30" s="32"/>
      <c r="Y30" s="35"/>
      <c r="Z30" s="41"/>
      <c r="AA30" s="41"/>
      <c r="AB30" s="41"/>
      <c r="AC30" s="41"/>
      <c r="AD30" s="41"/>
      <c r="AE30" s="41"/>
      <c r="AF30" s="42"/>
      <c r="AG30" s="42"/>
    </row>
    <row r="31" spans="2:41" ht="19" thickBot="1">
      <c r="B31" s="52">
        <v>79</v>
      </c>
      <c r="C31" s="16" t="s">
        <v>252</v>
      </c>
      <c r="D31" s="54">
        <v>-2.9575475621111371</v>
      </c>
      <c r="E31" s="54">
        <v>-28.227717448000003</v>
      </c>
      <c r="F31" s="17"/>
      <c r="G31" s="103"/>
      <c r="H31" s="104" t="s">
        <v>92</v>
      </c>
      <c r="I31" s="330">
        <v>27.89</v>
      </c>
      <c r="J31" s="105"/>
      <c r="K31" s="15"/>
      <c r="L31" s="19"/>
      <c r="M31" s="94"/>
      <c r="N31" s="94"/>
      <c r="O31" s="96" t="s">
        <v>93</v>
      </c>
      <c r="P31" s="96"/>
      <c r="Q31" s="96">
        <f>STDEV(Q5:Q28)</f>
        <v>0.36509850735841315</v>
      </c>
      <c r="R31" s="134">
        <f>STDEV(R5:R28)</f>
        <v>0.97663434028124196</v>
      </c>
      <c r="S31" s="134">
        <f>STDEV(S5:S28)</f>
        <v>8.6685733005261958E-2</v>
      </c>
      <c r="T31" s="129" t="s">
        <v>94</v>
      </c>
      <c r="U31" s="20">
        <f>STDEV(U5:U28)</f>
        <v>0.17696136242001773</v>
      </c>
      <c r="V31" s="21">
        <f>STDEV(V5:V28)</f>
        <v>6.385218786762499E-2</v>
      </c>
      <c r="W31" s="123">
        <f>STDEV(W5:W28)</f>
        <v>0.54255281615452422</v>
      </c>
      <c r="X31" s="32"/>
      <c r="Y31" s="35"/>
      <c r="Z31" s="41"/>
      <c r="AA31" s="41"/>
      <c r="AB31" s="41"/>
      <c r="AC31" s="41"/>
      <c r="AD31" s="41"/>
      <c r="AE31" s="41"/>
      <c r="AF31" s="42"/>
      <c r="AG31" s="42"/>
    </row>
    <row r="32" spans="2:41" ht="19" thickBot="1">
      <c r="B32" s="52">
        <v>81</v>
      </c>
      <c r="C32" s="16" t="s">
        <v>253</v>
      </c>
      <c r="D32" s="54">
        <v>-2.9011805088440359</v>
      </c>
      <c r="E32" s="54">
        <v>-28.233915904</v>
      </c>
      <c r="F32" s="17"/>
      <c r="G32" s="106"/>
      <c r="H32" s="107" t="s">
        <v>95</v>
      </c>
      <c r="I32" s="108"/>
      <c r="J32" s="331">
        <v>24.36</v>
      </c>
      <c r="K32" s="15"/>
      <c r="L32" s="19"/>
      <c r="M32" s="94"/>
      <c r="N32" s="94"/>
      <c r="O32" s="97" t="s">
        <v>96</v>
      </c>
      <c r="P32" s="97"/>
      <c r="Q32" s="97">
        <f>AVERAGE(N5:N28)</f>
        <v>0.95950182854650334</v>
      </c>
      <c r="R32" s="135">
        <f>AVERAGE(O5:O28)</f>
        <v>3.0991545204340363</v>
      </c>
      <c r="S32" s="135">
        <f>AVERAGE(P5:P28)</f>
        <v>8.4865959221543788E-2</v>
      </c>
      <c r="T32" s="130" t="s">
        <v>41</v>
      </c>
      <c r="U32" s="22">
        <f>U29+(2*0.2)</f>
        <v>6.3400000000000007</v>
      </c>
      <c r="V32" s="23">
        <f>V29+(2*0.15)</f>
        <v>-26.68</v>
      </c>
      <c r="W32" s="124">
        <f>W29+(2*0.8)</f>
        <v>7.92</v>
      </c>
      <c r="X32" s="32"/>
      <c r="Y32" s="35"/>
      <c r="Z32" s="41"/>
      <c r="AA32" s="41"/>
      <c r="AB32" s="41"/>
      <c r="AC32" s="41"/>
      <c r="AD32" s="41"/>
      <c r="AE32" s="41"/>
      <c r="AF32" s="42"/>
      <c r="AG32" s="42"/>
    </row>
    <row r="33" spans="2:34" ht="17" thickBot="1">
      <c r="B33" s="52">
        <v>5</v>
      </c>
      <c r="C33" s="16" t="s">
        <v>203</v>
      </c>
      <c r="D33" s="54">
        <v>-2.8214113925447086</v>
      </c>
      <c r="E33" s="54">
        <v>-28.354038135999996</v>
      </c>
      <c r="F33" s="17"/>
      <c r="I33" s="44"/>
      <c r="K33" s="15"/>
      <c r="L33" s="24"/>
      <c r="M33" s="93"/>
      <c r="N33" s="93"/>
      <c r="O33" s="110" t="s">
        <v>97</v>
      </c>
      <c r="P33" s="110"/>
      <c r="Q33" s="110">
        <f>Q32/Q29*100</f>
        <v>7.2034671812800539</v>
      </c>
      <c r="R33" s="136">
        <f>R32/R29*100</f>
        <v>6.664848431040939</v>
      </c>
      <c r="S33" s="136">
        <f>S32/S29*100</f>
        <v>11.300394037489186</v>
      </c>
      <c r="T33" s="131" t="s">
        <v>42</v>
      </c>
      <c r="U33" s="25">
        <f>U29-(2*0.2)</f>
        <v>5.54</v>
      </c>
      <c r="V33" s="26">
        <f>V29-(2*0.15)</f>
        <v>-27.28</v>
      </c>
      <c r="W33" s="125">
        <f>W29-(2*0.8)</f>
        <v>4.7200000000000006</v>
      </c>
      <c r="X33" s="32"/>
      <c r="Y33" s="35"/>
      <c r="Z33" s="41"/>
      <c r="AA33" s="41"/>
      <c r="AB33" s="41"/>
      <c r="AC33" s="41"/>
      <c r="AD33" s="41"/>
      <c r="AE33" s="41"/>
      <c r="AF33" s="42"/>
      <c r="AG33" s="42"/>
    </row>
    <row r="34" spans="2:34" ht="17" thickBot="1">
      <c r="B34" s="52">
        <v>7</v>
      </c>
      <c r="C34" s="16" t="s">
        <v>204</v>
      </c>
      <c r="D34" s="54">
        <v>-2.8264150233436518</v>
      </c>
      <c r="E34" s="54">
        <v>-28.331008048000001</v>
      </c>
      <c r="I34" s="44"/>
      <c r="K34" s="15"/>
      <c r="L34" s="27"/>
      <c r="M34" s="27"/>
      <c r="N34" s="27"/>
      <c r="O34" s="27"/>
      <c r="P34" s="27"/>
      <c r="Q34" s="27"/>
      <c r="R34" s="27"/>
      <c r="S34" s="27"/>
      <c r="X34" s="32"/>
      <c r="Y34" s="35"/>
      <c r="Z34" s="41"/>
      <c r="AA34" s="41"/>
      <c r="AB34" s="41"/>
      <c r="AC34" s="41"/>
      <c r="AD34" s="41"/>
      <c r="AE34" s="41"/>
      <c r="AF34" s="42"/>
      <c r="AG34" s="42"/>
      <c r="AH34" s="43"/>
    </row>
    <row r="35" spans="2:34" ht="18">
      <c r="B35" s="52">
        <v>9</v>
      </c>
      <c r="C35" s="16" t="s">
        <v>205</v>
      </c>
      <c r="D35" s="54">
        <v>-2.8198591830044792</v>
      </c>
      <c r="E35" s="54">
        <v>-28.364598464000004</v>
      </c>
      <c r="G35" s="2" t="s">
        <v>73</v>
      </c>
      <c r="H35" s="3" t="s">
        <v>74</v>
      </c>
      <c r="I35" s="117" t="s">
        <v>80</v>
      </c>
      <c r="K35" s="15"/>
      <c r="L35" s="27"/>
      <c r="M35" s="27"/>
      <c r="N35" s="27"/>
      <c r="O35" s="27"/>
      <c r="P35" s="27"/>
      <c r="Q35" s="27"/>
      <c r="R35" s="27"/>
      <c r="S35" s="27"/>
      <c r="T35" s="27"/>
      <c r="U35" s="28"/>
      <c r="V35" s="28"/>
      <c r="W35" s="28"/>
      <c r="X35" s="32"/>
      <c r="Y35" s="35"/>
    </row>
    <row r="36" spans="2:34" ht="17" thickBot="1">
      <c r="B36" s="52">
        <v>77</v>
      </c>
      <c r="C36" s="16" t="s">
        <v>206</v>
      </c>
      <c r="D36" s="54">
        <v>-2.9628760797903215</v>
      </c>
      <c r="E36" s="54">
        <v>-28.270529711999998</v>
      </c>
      <c r="G36" s="9"/>
      <c r="H36" s="10"/>
      <c r="I36" s="118" t="s">
        <v>81</v>
      </c>
      <c r="K36" s="15"/>
      <c r="U36" s="44"/>
      <c r="V36" s="44"/>
      <c r="W36" s="44"/>
      <c r="X36" s="32"/>
      <c r="Y36" s="35"/>
    </row>
    <row r="37" spans="2:34" ht="16">
      <c r="B37" s="52">
        <v>79</v>
      </c>
      <c r="C37" s="16" t="s">
        <v>207</v>
      </c>
      <c r="D37" s="54">
        <v>-2.9199773604872696</v>
      </c>
      <c r="E37" s="54">
        <v>-28.283739863999998</v>
      </c>
      <c r="G37" s="63" t="s">
        <v>98</v>
      </c>
      <c r="H37" s="45"/>
      <c r="I37" s="119"/>
      <c r="K37" s="15"/>
      <c r="U37" s="44"/>
      <c r="V37" s="44"/>
      <c r="W37" s="44"/>
      <c r="X37" s="32"/>
      <c r="Y37" s="35"/>
    </row>
    <row r="38" spans="2:34" ht="16">
      <c r="B38" s="48">
        <f>COUNT(B18:B37,B5:B9)</f>
        <v>25</v>
      </c>
      <c r="C38" s="49" t="s">
        <v>36</v>
      </c>
      <c r="D38" s="50">
        <f>AVERAGE(D5:D37)</f>
        <v>-2.8700249922713406</v>
      </c>
      <c r="E38" s="51">
        <f>AVERAGE(E5:E37)</f>
        <v>-28.320217801398829</v>
      </c>
      <c r="G38" s="52">
        <v>23</v>
      </c>
      <c r="H38" s="16" t="s">
        <v>165</v>
      </c>
      <c r="I38" s="54">
        <v>5.9617551999999998</v>
      </c>
      <c r="K38" s="15"/>
      <c r="U38" s="44"/>
      <c r="V38" s="44"/>
      <c r="W38" s="44"/>
      <c r="X38" s="32"/>
      <c r="Y38" s="35"/>
      <c r="Z38" s="39"/>
      <c r="AA38" s="39"/>
      <c r="AB38" s="38"/>
      <c r="AC38" s="38"/>
      <c r="AD38" s="38"/>
      <c r="AE38" s="38"/>
      <c r="AF38" s="38"/>
      <c r="AG38" s="38"/>
      <c r="AH38" s="38"/>
    </row>
    <row r="39" spans="2:34" ht="17" thickBot="1">
      <c r="B39" s="48">
        <f>COUNT(B5:B37)</f>
        <v>33</v>
      </c>
      <c r="C39" s="29" t="s">
        <v>90</v>
      </c>
      <c r="D39" s="30">
        <f>STDEV(D5:D37)</f>
        <v>0.12427286871856862</v>
      </c>
      <c r="E39" s="31">
        <f>STDEV(E5:E37)</f>
        <v>8.0091661441389975E-2</v>
      </c>
      <c r="F39" s="17"/>
      <c r="G39" s="52">
        <v>25</v>
      </c>
      <c r="H39" s="16" t="s">
        <v>166</v>
      </c>
      <c r="I39" s="54">
        <v>5.5874406999999993</v>
      </c>
      <c r="K39" s="15"/>
      <c r="U39" s="44"/>
      <c r="V39" s="44"/>
      <c r="W39" s="44"/>
      <c r="X39" s="32"/>
      <c r="Y39" s="35"/>
      <c r="Z39" s="39"/>
      <c r="AA39" s="39"/>
      <c r="AB39" s="38"/>
      <c r="AC39" s="38"/>
      <c r="AD39" s="38"/>
      <c r="AE39" s="38"/>
      <c r="AF39" s="38"/>
      <c r="AG39" s="38"/>
      <c r="AH39" s="38"/>
    </row>
    <row r="40" spans="2:34" ht="18">
      <c r="B40" s="103"/>
      <c r="C40" s="104" t="s">
        <v>92</v>
      </c>
      <c r="D40" s="330">
        <v>-2.87</v>
      </c>
      <c r="E40" s="105"/>
      <c r="F40" s="17"/>
      <c r="G40" s="52">
        <v>27</v>
      </c>
      <c r="H40" s="16" t="s">
        <v>167</v>
      </c>
      <c r="I40" s="54">
        <v>6.0009690999999998</v>
      </c>
      <c r="K40" s="15"/>
      <c r="U40" s="44"/>
      <c r="V40" s="44"/>
      <c r="W40" s="44"/>
      <c r="X40" s="32"/>
      <c r="Y40" s="35"/>
    </row>
    <row r="41" spans="2:34" ht="19" thickBot="1">
      <c r="B41" s="106"/>
      <c r="C41" s="107" t="s">
        <v>95</v>
      </c>
      <c r="D41" s="108"/>
      <c r="E41" s="331">
        <v>-28.32</v>
      </c>
      <c r="F41" s="17"/>
      <c r="G41" s="52">
        <v>24</v>
      </c>
      <c r="H41" s="16" t="s">
        <v>196</v>
      </c>
      <c r="I41" s="54">
        <v>5.709920764931125</v>
      </c>
      <c r="K41" s="15"/>
      <c r="U41" s="44"/>
      <c r="V41" s="44"/>
      <c r="W41" s="44"/>
      <c r="X41" s="32"/>
      <c r="Y41" s="35"/>
    </row>
    <row r="42" spans="2:34" ht="16">
      <c r="F42" s="17"/>
      <c r="G42" s="52">
        <v>26</v>
      </c>
      <c r="H42" s="16" t="s">
        <v>197</v>
      </c>
      <c r="I42" s="54">
        <v>5.4715161972151165</v>
      </c>
      <c r="K42" s="15"/>
      <c r="U42" s="44"/>
      <c r="V42" s="44"/>
      <c r="W42" s="44"/>
      <c r="X42" s="32"/>
      <c r="Y42" s="35"/>
    </row>
    <row r="43" spans="2:34" ht="17" thickBot="1">
      <c r="F43" s="17"/>
      <c r="G43" s="52">
        <v>28</v>
      </c>
      <c r="H43" s="16" t="s">
        <v>198</v>
      </c>
      <c r="I43" s="54">
        <v>5.6857157403584537</v>
      </c>
      <c r="K43" s="15"/>
      <c r="U43" s="44"/>
      <c r="V43" s="44"/>
      <c r="W43" s="44"/>
      <c r="X43" s="32"/>
      <c r="Y43" s="35"/>
    </row>
    <row r="44" spans="2:34" ht="18">
      <c r="B44" s="2" t="s">
        <v>73</v>
      </c>
      <c r="C44" s="3" t="s">
        <v>74</v>
      </c>
      <c r="D44" s="117" t="s">
        <v>80</v>
      </c>
      <c r="F44" s="17"/>
      <c r="G44" s="52">
        <v>84</v>
      </c>
      <c r="H44" s="16" t="s">
        <v>199</v>
      </c>
      <c r="I44" s="54">
        <v>5.9741649919095252</v>
      </c>
      <c r="K44" s="15"/>
      <c r="U44" s="44"/>
      <c r="V44" s="44"/>
      <c r="W44" s="44"/>
      <c r="X44" s="32"/>
      <c r="Y44" s="35"/>
    </row>
    <row r="45" spans="2:34" ht="17" thickBot="1">
      <c r="B45" s="9"/>
      <c r="C45" s="10"/>
      <c r="D45" s="118" t="s">
        <v>81</v>
      </c>
      <c r="F45" s="17"/>
      <c r="G45" s="52">
        <v>86</v>
      </c>
      <c r="H45" s="16" t="s">
        <v>200</v>
      </c>
      <c r="I45" s="54">
        <v>5.9970338872985209</v>
      </c>
      <c r="K45" s="15"/>
      <c r="U45" s="44"/>
      <c r="V45" s="44"/>
      <c r="W45" s="44"/>
      <c r="X45" s="32"/>
      <c r="Y45" s="35"/>
    </row>
    <row r="46" spans="2:34" ht="16">
      <c r="B46" s="63" t="s">
        <v>98</v>
      </c>
      <c r="C46" s="45"/>
      <c r="D46" s="119"/>
      <c r="F46" s="17"/>
      <c r="G46" s="52">
        <v>144</v>
      </c>
      <c r="H46" s="16" t="s">
        <v>201</v>
      </c>
      <c r="I46" s="54">
        <v>6.0512544597513642</v>
      </c>
      <c r="K46" s="15"/>
      <c r="U46" s="44"/>
      <c r="V46" s="44"/>
      <c r="W46" s="44"/>
      <c r="X46" s="32"/>
      <c r="Y46" s="35"/>
    </row>
    <row r="47" spans="2:34" ht="16">
      <c r="B47" s="52">
        <v>19</v>
      </c>
      <c r="C47" s="16" t="s">
        <v>163</v>
      </c>
      <c r="D47" s="54">
        <v>17.835248799999999</v>
      </c>
      <c r="F47" s="17"/>
      <c r="G47" s="52">
        <v>146</v>
      </c>
      <c r="H47" s="16" t="s">
        <v>202</v>
      </c>
      <c r="I47" s="54">
        <v>6.0623487551337938</v>
      </c>
      <c r="K47" s="15"/>
      <c r="U47" s="44"/>
      <c r="V47" s="44"/>
      <c r="W47" s="44"/>
      <c r="X47" s="32"/>
      <c r="Y47" s="35"/>
    </row>
    <row r="48" spans="2:34" ht="16">
      <c r="B48" s="52">
        <v>21</v>
      </c>
      <c r="C48" s="16" t="s">
        <v>164</v>
      </c>
      <c r="D48" s="54">
        <v>18.125193999999997</v>
      </c>
      <c r="F48" s="17"/>
      <c r="G48" s="52">
        <v>23</v>
      </c>
      <c r="H48" s="16" t="s">
        <v>222</v>
      </c>
      <c r="I48" s="54">
        <v>5.5843550000000004</v>
      </c>
      <c r="K48" s="15"/>
      <c r="U48" s="44"/>
      <c r="V48" s="44"/>
      <c r="W48" s="44"/>
      <c r="X48" s="32"/>
      <c r="Y48" s="35"/>
    </row>
    <row r="49" spans="2:34" ht="16">
      <c r="B49" s="52">
        <v>20</v>
      </c>
      <c r="C49" s="16" t="s">
        <v>190</v>
      </c>
      <c r="D49" s="54">
        <v>17.486128888408988</v>
      </c>
      <c r="F49" s="17"/>
      <c r="G49" s="52">
        <v>25</v>
      </c>
      <c r="H49" s="16" t="s">
        <v>223</v>
      </c>
      <c r="I49" s="54">
        <v>5.1975750000000005</v>
      </c>
      <c r="K49" s="15"/>
      <c r="U49" s="44"/>
      <c r="V49" s="44"/>
      <c r="W49" s="44"/>
      <c r="X49" s="32"/>
      <c r="Y49" s="35"/>
    </row>
    <row r="50" spans="2:34" ht="16">
      <c r="B50" s="52">
        <v>22</v>
      </c>
      <c r="C50" s="16" t="s">
        <v>191</v>
      </c>
      <c r="D50" s="54">
        <v>17.508540283162169</v>
      </c>
      <c r="F50" s="17"/>
      <c r="G50" s="52">
        <v>27</v>
      </c>
      <c r="H50" s="16" t="s">
        <v>224</v>
      </c>
      <c r="I50" s="54">
        <v>5.5622199999999999</v>
      </c>
      <c r="K50" s="15"/>
      <c r="U50" s="44"/>
      <c r="V50" s="44"/>
      <c r="W50" s="44"/>
      <c r="X50" s="32"/>
      <c r="Y50" s="35"/>
    </row>
    <row r="51" spans="2:34" ht="16">
      <c r="B51" s="52">
        <v>80</v>
      </c>
      <c r="C51" s="16" t="s">
        <v>192</v>
      </c>
      <c r="D51" s="54">
        <v>18.059315975661047</v>
      </c>
      <c r="F51" s="17"/>
      <c r="G51" s="52">
        <v>95</v>
      </c>
      <c r="H51" s="16" t="s">
        <v>225</v>
      </c>
      <c r="I51" s="54">
        <v>6.5641200000000008</v>
      </c>
      <c r="K51" s="15"/>
      <c r="U51" s="44"/>
      <c r="V51" s="44"/>
      <c r="W51" s="44"/>
      <c r="X51" s="32"/>
      <c r="Y51" s="35"/>
    </row>
    <row r="52" spans="2:34" ht="16">
      <c r="B52" s="52">
        <v>82</v>
      </c>
      <c r="C52" s="16" t="s">
        <v>193</v>
      </c>
      <c r="D52" s="54">
        <v>18.221894605320113</v>
      </c>
      <c r="F52" s="17"/>
      <c r="G52" s="52">
        <v>97</v>
      </c>
      <c r="H52" s="16" t="s">
        <v>226</v>
      </c>
      <c r="I52" s="54">
        <v>6.3427699999999998</v>
      </c>
      <c r="K52" s="15"/>
      <c r="U52" s="44"/>
      <c r="V52" s="44"/>
      <c r="W52" s="44"/>
      <c r="X52" s="32"/>
      <c r="Y52" s="35"/>
    </row>
    <row r="53" spans="2:34" ht="16">
      <c r="B53" s="52">
        <v>140</v>
      </c>
      <c r="C53" s="16" t="s">
        <v>194</v>
      </c>
      <c r="D53" s="54">
        <v>18.305813956468498</v>
      </c>
      <c r="F53" s="17"/>
      <c r="G53" s="52">
        <v>23</v>
      </c>
      <c r="H53" s="16" t="s">
        <v>244</v>
      </c>
      <c r="I53" s="54">
        <v>5.8785673999999997</v>
      </c>
      <c r="K53" s="15"/>
      <c r="X53" s="32"/>
      <c r="Y53" s="35"/>
    </row>
    <row r="54" spans="2:34" ht="16">
      <c r="B54" s="52">
        <v>142</v>
      </c>
      <c r="C54" s="16" t="s">
        <v>195</v>
      </c>
      <c r="D54" s="54">
        <v>18.302942176438439</v>
      </c>
      <c r="F54" s="17"/>
      <c r="G54" s="52">
        <v>25</v>
      </c>
      <c r="H54" s="16" t="s">
        <v>245</v>
      </c>
      <c r="I54" s="54">
        <v>5.7582839999999997</v>
      </c>
      <c r="K54" s="15"/>
      <c r="X54" s="32"/>
      <c r="Y54" s="35"/>
    </row>
    <row r="55" spans="2:34" ht="16">
      <c r="B55" s="52">
        <v>19</v>
      </c>
      <c r="C55" s="16" t="s">
        <v>218</v>
      </c>
      <c r="D55" s="54">
        <v>17.348525000000002</v>
      </c>
      <c r="F55" s="17"/>
      <c r="G55" s="52">
        <v>27</v>
      </c>
      <c r="H55" s="16" t="s">
        <v>246</v>
      </c>
      <c r="I55" s="54">
        <v>5.8832385999999994</v>
      </c>
      <c r="K55" s="15"/>
      <c r="X55" s="32"/>
      <c r="Y55" s="35"/>
    </row>
    <row r="56" spans="2:34" ht="16">
      <c r="B56" s="52">
        <v>21</v>
      </c>
      <c r="C56" s="16" t="s">
        <v>219</v>
      </c>
      <c r="D56" s="54">
        <v>17.448715</v>
      </c>
      <c r="F56" s="17"/>
      <c r="G56" s="52">
        <v>95</v>
      </c>
      <c r="H56" s="16" t="s">
        <v>247</v>
      </c>
      <c r="I56" s="54">
        <v>5.9089301999999995</v>
      </c>
      <c r="K56" s="15"/>
      <c r="X56" s="32"/>
      <c r="Y56" s="35"/>
      <c r="Z56" s="39"/>
      <c r="AA56" s="39"/>
      <c r="AB56" s="38"/>
      <c r="AC56" s="38"/>
      <c r="AD56" s="38"/>
      <c r="AE56" s="38"/>
      <c r="AF56" s="38"/>
      <c r="AG56" s="38"/>
      <c r="AH56" s="38"/>
    </row>
    <row r="57" spans="2:34" ht="16">
      <c r="B57" s="52">
        <v>91</v>
      </c>
      <c r="C57" s="16" t="s">
        <v>220</v>
      </c>
      <c r="D57" s="54">
        <v>18.525175000000001</v>
      </c>
      <c r="F57" s="17"/>
      <c r="G57" s="52">
        <v>97</v>
      </c>
      <c r="H57" s="16" t="s">
        <v>248</v>
      </c>
      <c r="I57" s="54">
        <v>5.8201773999999995</v>
      </c>
      <c r="K57" s="15"/>
      <c r="X57" s="32"/>
      <c r="Y57" s="35"/>
      <c r="Z57" s="39"/>
      <c r="AA57" s="39"/>
      <c r="AB57" s="38"/>
      <c r="AC57" s="38"/>
      <c r="AD57" s="38"/>
      <c r="AE57" s="38"/>
      <c r="AF57" s="38"/>
      <c r="AG57" s="38"/>
      <c r="AH57" s="38"/>
    </row>
    <row r="58" spans="2:34" ht="16">
      <c r="B58" s="52">
        <v>93</v>
      </c>
      <c r="C58" s="16" t="s">
        <v>221</v>
      </c>
      <c r="D58" s="54">
        <v>18.599734999999999</v>
      </c>
      <c r="F58" s="17"/>
      <c r="G58" s="52">
        <v>23</v>
      </c>
      <c r="H58" s="16" t="s">
        <v>266</v>
      </c>
      <c r="I58" s="54">
        <v>5.962237</v>
      </c>
      <c r="K58" s="15"/>
      <c r="X58" s="32"/>
      <c r="Y58" s="35"/>
    </row>
    <row r="59" spans="2:34" ht="16">
      <c r="B59" s="52">
        <v>19</v>
      </c>
      <c r="C59" s="16" t="s">
        <v>240</v>
      </c>
      <c r="D59" s="54">
        <v>17.695535599999999</v>
      </c>
      <c r="F59" s="17"/>
      <c r="G59" s="52">
        <v>25</v>
      </c>
      <c r="H59" s="16" t="s">
        <v>267</v>
      </c>
      <c r="I59" s="54">
        <v>5.5105810000000002</v>
      </c>
      <c r="K59" s="15"/>
      <c r="X59" s="32"/>
      <c r="Y59" s="35"/>
    </row>
    <row r="60" spans="2:34" ht="16">
      <c r="B60" s="52">
        <v>21</v>
      </c>
      <c r="C60" s="16" t="s">
        <v>241</v>
      </c>
      <c r="D60" s="54">
        <v>17.734073000000002</v>
      </c>
      <c r="F60" s="17"/>
      <c r="G60" s="52">
        <v>27</v>
      </c>
      <c r="H60" s="16" t="s">
        <v>268</v>
      </c>
      <c r="I60" s="54">
        <v>5.9456319999999998</v>
      </c>
      <c r="K60" s="15"/>
      <c r="X60" s="32"/>
      <c r="Y60" s="35"/>
    </row>
    <row r="61" spans="2:34" ht="16">
      <c r="B61" s="52">
        <v>91</v>
      </c>
      <c r="C61" s="16" t="s">
        <v>242</v>
      </c>
      <c r="D61" s="54">
        <v>18.159152200000001</v>
      </c>
      <c r="F61" s="17"/>
      <c r="G61" s="52">
        <v>95</v>
      </c>
      <c r="H61" s="16" t="s">
        <v>269</v>
      </c>
      <c r="I61" s="54">
        <v>4.6847589999999997</v>
      </c>
      <c r="K61" s="15"/>
      <c r="X61" s="32"/>
      <c r="Y61" s="35"/>
    </row>
    <row r="62" spans="2:34" ht="16">
      <c r="B62" s="52">
        <v>93</v>
      </c>
      <c r="C62" s="16" t="s">
        <v>243</v>
      </c>
      <c r="D62" s="54">
        <v>18.329650999999998</v>
      </c>
      <c r="F62" s="17"/>
      <c r="G62" s="52">
        <v>97</v>
      </c>
      <c r="H62" s="16" t="s">
        <v>270</v>
      </c>
      <c r="I62" s="54">
        <v>7.1478339999999996</v>
      </c>
      <c r="K62" s="15"/>
      <c r="X62" s="32"/>
      <c r="Y62" s="35"/>
    </row>
    <row r="63" spans="2:34" ht="16">
      <c r="B63" s="52">
        <v>19</v>
      </c>
      <c r="C63" s="16" t="s">
        <v>262</v>
      </c>
      <c r="D63" s="54">
        <v>17.456218</v>
      </c>
      <c r="F63" s="17"/>
      <c r="G63" s="52">
        <v>23</v>
      </c>
      <c r="H63" s="16" t="s">
        <v>222</v>
      </c>
      <c r="I63" s="54">
        <v>5.3587740000000004</v>
      </c>
      <c r="K63" s="15"/>
      <c r="X63" s="32"/>
      <c r="Y63" s="35"/>
    </row>
    <row r="64" spans="2:34" ht="16">
      <c r="B64" s="52">
        <v>21</v>
      </c>
      <c r="C64" s="16" t="s">
        <v>263</v>
      </c>
      <c r="D64" s="54">
        <v>17.546991999999999</v>
      </c>
      <c r="F64" s="17"/>
      <c r="G64" s="52">
        <v>25</v>
      </c>
      <c r="H64" s="16" t="s">
        <v>223</v>
      </c>
      <c r="I64" s="54">
        <v>5.3054970000000008</v>
      </c>
      <c r="K64" s="17"/>
      <c r="X64" s="32"/>
      <c r="Y64" s="35"/>
      <c r="Z64" s="39"/>
      <c r="AA64" s="39"/>
      <c r="AB64" s="38"/>
      <c r="AC64" s="38"/>
      <c r="AD64" s="38"/>
      <c r="AE64" s="38"/>
      <c r="AF64" s="38"/>
      <c r="AG64" s="38"/>
      <c r="AH64" s="38"/>
    </row>
    <row r="65" spans="2:34" ht="16">
      <c r="B65" s="52">
        <v>91</v>
      </c>
      <c r="C65" s="16" t="s">
        <v>264</v>
      </c>
      <c r="D65" s="54">
        <v>18.331855000000001</v>
      </c>
      <c r="F65" s="17"/>
      <c r="G65" s="52">
        <v>27</v>
      </c>
      <c r="H65" s="16" t="s">
        <v>224</v>
      </c>
      <c r="I65" s="54">
        <v>5.3525790000000004</v>
      </c>
      <c r="K65" s="18"/>
      <c r="X65" s="32"/>
      <c r="Y65" s="35"/>
      <c r="Z65" s="39"/>
      <c r="AA65" s="39"/>
      <c r="AB65" s="38"/>
      <c r="AC65" s="38"/>
      <c r="AD65" s="38"/>
      <c r="AE65" s="38"/>
      <c r="AF65" s="38"/>
      <c r="AG65" s="38"/>
      <c r="AH65" s="38"/>
    </row>
    <row r="66" spans="2:34" ht="16">
      <c r="B66" s="52">
        <v>93</v>
      </c>
      <c r="C66" s="16" t="s">
        <v>265</v>
      </c>
      <c r="D66" s="54">
        <v>18.587572000000002</v>
      </c>
      <c r="F66" s="17"/>
      <c r="G66" s="52">
        <v>93</v>
      </c>
      <c r="H66" s="16" t="s">
        <v>225</v>
      </c>
      <c r="I66" s="54">
        <v>6.6374220000000008</v>
      </c>
      <c r="K66" s="18"/>
      <c r="X66" s="32"/>
    </row>
    <row r="67" spans="2:34" ht="16">
      <c r="B67" s="52">
        <v>19</v>
      </c>
      <c r="C67" s="16" t="s">
        <v>218</v>
      </c>
      <c r="D67" s="54">
        <v>17.473716000000003</v>
      </c>
      <c r="F67" s="17"/>
      <c r="G67" s="52">
        <v>95</v>
      </c>
      <c r="H67" s="16" t="s">
        <v>226</v>
      </c>
      <c r="I67" s="54">
        <v>6.5952960000000012</v>
      </c>
      <c r="K67" s="18"/>
      <c r="X67" s="32"/>
    </row>
    <row r="68" spans="2:34" ht="16">
      <c r="B68" s="52">
        <v>21</v>
      </c>
      <c r="C68" s="16" t="s">
        <v>219</v>
      </c>
      <c r="D68" s="54">
        <v>17.064846000000003</v>
      </c>
      <c r="F68" s="17"/>
      <c r="G68" s="53">
        <f>COUNT(G46:G67,G38:G40)</f>
        <v>25</v>
      </c>
      <c r="H68" s="49" t="s">
        <v>36</v>
      </c>
      <c r="I68" s="115">
        <f>AVERAGE(I38:I67)</f>
        <v>5.8500989465532625</v>
      </c>
      <c r="K68" s="18"/>
      <c r="X68" s="32"/>
    </row>
    <row r="69" spans="2:34" ht="17" thickBot="1">
      <c r="B69" s="52">
        <v>89</v>
      </c>
      <c r="C69" s="16" t="s">
        <v>220</v>
      </c>
      <c r="D69" s="54">
        <v>18.775905000000005</v>
      </c>
      <c r="F69" s="17"/>
      <c r="G69" s="53">
        <f>COUNT(G38:G67)</f>
        <v>30</v>
      </c>
      <c r="H69" s="29" t="s">
        <v>90</v>
      </c>
      <c r="I69" s="116">
        <f>STDEV(I38:I67)</f>
        <v>0.48788987930308192</v>
      </c>
      <c r="K69" s="18"/>
      <c r="X69" s="32"/>
    </row>
    <row r="70" spans="2:34" ht="19" thickBot="1">
      <c r="B70" s="52">
        <v>91</v>
      </c>
      <c r="C70" s="16" t="s">
        <v>221</v>
      </c>
      <c r="D70" s="54">
        <v>18.604923000000003</v>
      </c>
      <c r="F70" s="17"/>
      <c r="G70" s="103"/>
      <c r="H70" s="107" t="s">
        <v>99</v>
      </c>
      <c r="I70" s="329">
        <v>5.85</v>
      </c>
      <c r="K70" s="27"/>
      <c r="X70" s="32"/>
    </row>
    <row r="71" spans="2:34" ht="17" thickBot="1">
      <c r="B71" s="48">
        <f>COUNT(B55:B70,B47:B48)</f>
        <v>18</v>
      </c>
      <c r="C71" s="49" t="s">
        <v>36</v>
      </c>
      <c r="D71" s="115">
        <f>AVERAGE(D47:D70)</f>
        <v>17.980319478560805</v>
      </c>
      <c r="G71" s="106"/>
      <c r="H71" s="107"/>
      <c r="I71" s="108"/>
      <c r="K71" s="27"/>
      <c r="X71" s="32"/>
    </row>
    <row r="72" spans="2:34" ht="17" thickBot="1">
      <c r="B72" s="48">
        <f>COUNT(B47:B70)</f>
        <v>24</v>
      </c>
      <c r="C72" s="29" t="s">
        <v>90</v>
      </c>
      <c r="D72" s="116">
        <f>STDEV(D47:D70)</f>
        <v>0.48963789835474819</v>
      </c>
      <c r="I72" s="44"/>
      <c r="K72"/>
      <c r="X72" s="32"/>
    </row>
    <row r="73" spans="2:34" ht="19" thickBot="1">
      <c r="B73" s="103"/>
      <c r="C73" s="107" t="s">
        <v>99</v>
      </c>
      <c r="D73" s="329">
        <v>17.98</v>
      </c>
      <c r="I73" s="44"/>
      <c r="K73"/>
      <c r="X73" s="32"/>
    </row>
    <row r="74" spans="2:34" ht="17" thickBot="1">
      <c r="B74" s="106"/>
      <c r="C74" s="107"/>
      <c r="D74" s="108"/>
      <c r="I74" s="44"/>
      <c r="K74"/>
      <c r="X74" s="32"/>
    </row>
    <row r="75" spans="2:34">
      <c r="I75" s="44"/>
      <c r="K75"/>
      <c r="X75" s="44"/>
    </row>
    <row r="76" spans="2:34">
      <c r="I76" s="44"/>
      <c r="K76"/>
      <c r="X76" s="44"/>
    </row>
    <row r="77" spans="2:34">
      <c r="I77" s="44"/>
      <c r="K77"/>
      <c r="X77" s="44"/>
    </row>
    <row r="78" spans="2:34">
      <c r="I78" s="44"/>
      <c r="K78"/>
      <c r="X78" s="44"/>
    </row>
    <row r="79" spans="2:34">
      <c r="I79" s="44"/>
      <c r="K79"/>
      <c r="X79" s="44"/>
    </row>
    <row r="80" spans="2:34">
      <c r="I80" s="44"/>
      <c r="K80"/>
      <c r="X80" s="44"/>
    </row>
    <row r="81" spans="9:24">
      <c r="I81" s="44"/>
      <c r="K81"/>
      <c r="X81" s="44"/>
    </row>
    <row r="82" spans="9:24">
      <c r="I82" s="44"/>
      <c r="K82"/>
      <c r="X82" s="44"/>
    </row>
    <row r="83" spans="9:24">
      <c r="I83" s="44"/>
      <c r="K83"/>
      <c r="X83" s="44"/>
    </row>
    <row r="84" spans="9:24">
      <c r="I84" s="44"/>
      <c r="K84"/>
      <c r="X84" s="44"/>
    </row>
    <row r="85" spans="9:24">
      <c r="I85" s="44"/>
      <c r="K85"/>
      <c r="X85" s="44"/>
    </row>
    <row r="86" spans="9:24">
      <c r="I86" s="44"/>
      <c r="K86"/>
      <c r="X86" s="44"/>
    </row>
    <row r="87" spans="9:24">
      <c r="I87" s="44"/>
      <c r="K87"/>
      <c r="X87" s="44"/>
    </row>
    <row r="88" spans="9:24">
      <c r="I88" s="44"/>
      <c r="K88"/>
      <c r="X88" s="44"/>
    </row>
    <row r="89" spans="9:24">
      <c r="I89" s="44"/>
      <c r="K89"/>
      <c r="X89" s="44"/>
    </row>
    <row r="90" spans="9:24">
      <c r="I90" s="44"/>
      <c r="K90"/>
      <c r="X90" s="44"/>
    </row>
    <row r="91" spans="9:24">
      <c r="I91" s="44"/>
      <c r="K91"/>
      <c r="X91" s="44"/>
    </row>
    <row r="92" spans="9:24">
      <c r="I92" s="44"/>
      <c r="K92"/>
      <c r="X92" s="44"/>
    </row>
    <row r="93" spans="9:24">
      <c r="I93" s="44"/>
      <c r="K93"/>
      <c r="X93" s="44"/>
    </row>
    <row r="94" spans="9:24">
      <c r="I94" s="44"/>
      <c r="K94"/>
      <c r="X94" s="44"/>
    </row>
    <row r="95" spans="9:24">
      <c r="I95" s="44"/>
      <c r="K95"/>
      <c r="X95" s="44"/>
    </row>
    <row r="96" spans="9:24">
      <c r="I96" s="44"/>
      <c r="K96"/>
      <c r="X96" s="44"/>
    </row>
    <row r="97" spans="9:24">
      <c r="I97" s="44"/>
      <c r="K97"/>
      <c r="X97" s="44"/>
    </row>
    <row r="98" spans="9:24">
      <c r="I98" s="44"/>
      <c r="K98"/>
      <c r="X98" s="44"/>
    </row>
    <row r="99" spans="9:24">
      <c r="I99" s="44"/>
      <c r="K99"/>
      <c r="X99" s="44"/>
    </row>
    <row r="100" spans="9:24">
      <c r="I100" s="44"/>
      <c r="K100"/>
      <c r="X100" s="44"/>
    </row>
    <row r="101" spans="9:24">
      <c r="I101" s="44"/>
      <c r="K101"/>
      <c r="X101" s="44"/>
    </row>
    <row r="102" spans="9:24">
      <c r="I102" s="44"/>
      <c r="K102"/>
      <c r="X102" s="44"/>
    </row>
    <row r="103" spans="9:24">
      <c r="I103" s="44"/>
      <c r="K103"/>
      <c r="X103" s="44"/>
    </row>
    <row r="104" spans="9:24">
      <c r="I104" s="44"/>
      <c r="K104"/>
      <c r="X104" s="44"/>
    </row>
    <row r="105" spans="9:24">
      <c r="I105" s="44"/>
      <c r="K105"/>
      <c r="X105" s="44"/>
    </row>
    <row r="106" spans="9:24">
      <c r="I106" s="44"/>
      <c r="K106"/>
      <c r="X106" s="44"/>
    </row>
    <row r="107" spans="9:24">
      <c r="I107" s="44"/>
      <c r="K107"/>
      <c r="X107" s="44"/>
    </row>
    <row r="108" spans="9:24">
      <c r="I108" s="44"/>
      <c r="K108"/>
      <c r="X108" s="44"/>
    </row>
    <row r="109" spans="9:24">
      <c r="I109" s="44"/>
      <c r="K109"/>
      <c r="X109" s="44"/>
    </row>
    <row r="110" spans="9:24">
      <c r="I110" s="44"/>
      <c r="K110"/>
      <c r="X110" s="44"/>
    </row>
    <row r="111" spans="9:24">
      <c r="I111" s="44"/>
      <c r="K111"/>
      <c r="X111" s="44"/>
    </row>
    <row r="112" spans="9:24">
      <c r="I112" s="44"/>
      <c r="K112"/>
      <c r="X112" s="44"/>
    </row>
    <row r="113" spans="9:24">
      <c r="I113" s="44"/>
      <c r="K113"/>
      <c r="X113" s="44"/>
    </row>
    <row r="114" spans="9:24">
      <c r="I114" s="44"/>
      <c r="K114"/>
      <c r="X114" s="44"/>
    </row>
    <row r="115" spans="9:24">
      <c r="I115" s="44"/>
      <c r="K115"/>
      <c r="X115" s="44"/>
    </row>
    <row r="116" spans="9:24">
      <c r="I116" s="44"/>
      <c r="K116"/>
      <c r="X116" s="44"/>
    </row>
    <row r="117" spans="9:24">
      <c r="I117" s="44"/>
      <c r="K117"/>
      <c r="X117" s="44"/>
    </row>
    <row r="118" spans="9:24">
      <c r="I118" s="44"/>
    </row>
    <row r="119" spans="9:24">
      <c r="I119" s="44"/>
    </row>
  </sheetData>
  <mergeCells count="2">
    <mergeCell ref="N2:P2"/>
    <mergeCell ref="Q2:S2"/>
  </mergeCells>
  <conditionalFormatting sqref="U30">
    <cfRule type="cellIs" dxfId="28" priority="20" stopIfTrue="1" operator="lessThan">
      <formula>$U$33</formula>
    </cfRule>
    <cfRule type="cellIs" dxfId="27" priority="21" stopIfTrue="1" operator="greaterThan">
      <formula>$U$32</formula>
    </cfRule>
  </conditionalFormatting>
  <conditionalFormatting sqref="V30:W30">
    <cfRule type="cellIs" dxfId="26" priority="3" stopIfTrue="1" operator="lessThan">
      <formula>#REF!</formula>
    </cfRule>
    <cfRule type="cellIs" dxfId="25" priority="4" stopIfTrue="1" operator="greaterThan">
      <formula>#REF!</formula>
    </cfRule>
  </conditionalFormatting>
  <pageMargins left="0.75" right="0.75" top="1" bottom="1" header="0.5" footer="0.5"/>
  <pageSetup orientation="portrait" horizontalDpi="4294967292" verticalDpi="4294967292" r:id="rId1"/>
  <ignoredErrors>
    <ignoredError sqref="Q30" formulaRange="1"/>
    <ignoredError sqref="Q31:R31 R30" evalError="1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D07D-698E-45BC-9626-AD68D0ECF6F5}">
  <dimension ref="A1:E4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">
      <c r="B1" s="352" t="s">
        <v>3825</v>
      </c>
      <c r="C1" s="352" t="s">
        <v>3826</v>
      </c>
      <c r="D1" s="352" t="s">
        <v>3827</v>
      </c>
      <c r="E1" s="352" t="s">
        <v>3828</v>
      </c>
    </row>
    <row r="2" spans="1:5">
      <c r="A2" s="352" t="s">
        <v>3829</v>
      </c>
      <c r="B2" s="352">
        <v>1.2794217686129968E-3</v>
      </c>
      <c r="C2" s="352">
        <v>1.8111737047915547E-3</v>
      </c>
      <c r="D2" s="352">
        <v>7.9265050977212175E-4</v>
      </c>
      <c r="E2" s="352">
        <v>1.6595602303167882</v>
      </c>
    </row>
    <row r="3" spans="1:5">
      <c r="A3" s="352" t="s">
        <v>3830</v>
      </c>
      <c r="B3" s="352">
        <v>4.2126548322979552E-4</v>
      </c>
      <c r="C3" s="352">
        <v>5.5174402656956011E-3</v>
      </c>
      <c r="D3" s="352">
        <v>9.4099012677011117E-4</v>
      </c>
      <c r="E3" s="352">
        <v>-8.0192848976041073</v>
      </c>
    </row>
    <row r="4" spans="1:5">
      <c r="A4" s="352" t="s">
        <v>3831</v>
      </c>
      <c r="B4" s="352">
        <v>0.99967175051810919</v>
      </c>
      <c r="C4" s="352">
        <v>0.9999394517659278</v>
      </c>
      <c r="D4" s="352">
        <v>0.99996803307900051</v>
      </c>
      <c r="E4" s="352">
        <v>0.97895322056123391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698E-F71F-4E5E-B026-B73C1EAB6FA2}">
  <dimension ref="A1:E4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">
      <c r="B1" s="352" t="s">
        <v>3825</v>
      </c>
      <c r="C1" s="352" t="s">
        <v>3826</v>
      </c>
      <c r="D1" s="352" t="s">
        <v>3827</v>
      </c>
      <c r="E1" s="352" t="s">
        <v>3828</v>
      </c>
    </row>
    <row r="2" spans="1:5">
      <c r="A2" s="352" t="s">
        <v>3829</v>
      </c>
      <c r="B2" s="352">
        <v>1.5009148309748247E-3</v>
      </c>
      <c r="C2" s="352">
        <v>1.853481755258346E-3</v>
      </c>
      <c r="D2" s="352">
        <v>9.4725641170058557E-4</v>
      </c>
      <c r="E2" s="352">
        <v>1.1665964435146501</v>
      </c>
    </row>
    <row r="3" spans="1:5">
      <c r="A3" s="352" t="s">
        <v>3830</v>
      </c>
      <c r="B3" s="352">
        <v>-6.916367132785117E-4</v>
      </c>
      <c r="C3" s="352">
        <v>3.7392813380452165E-3</v>
      </c>
      <c r="D3" s="352">
        <v>1.0481191367023475E-3</v>
      </c>
      <c r="E3" s="352">
        <v>-5.7872954333557303</v>
      </c>
    </row>
    <row r="4" spans="1:5">
      <c r="A4" s="352" t="s">
        <v>3831</v>
      </c>
      <c r="B4" s="352">
        <v>0.9999745222405374</v>
      </c>
      <c r="C4" s="352">
        <v>0.99998850829489161</v>
      </c>
      <c r="D4" s="352">
        <v>0.99968237014539518</v>
      </c>
      <c r="E4" s="352">
        <v>0.96093647406390437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E105-92B1-4BE1-A960-875846A1C0D1}">
  <dimension ref="A1:E4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">
      <c r="B1" s="352" t="s">
        <v>3825</v>
      </c>
      <c r="C1" s="352" t="s">
        <v>3826</v>
      </c>
      <c r="D1" s="352" t="s">
        <v>3827</v>
      </c>
      <c r="E1" s="352" t="s">
        <v>3828</v>
      </c>
    </row>
    <row r="2" spans="1:5">
      <c r="A2" s="352" t="s">
        <v>3829</v>
      </c>
      <c r="B2" s="352">
        <v>1.5212443495438914E-3</v>
      </c>
      <c r="C2" s="352">
        <v>1.8397928957486699E-3</v>
      </c>
      <c r="D2" s="352">
        <v>9.7100115595444173E-4</v>
      </c>
      <c r="E2" s="352">
        <v>1.4689711220332886</v>
      </c>
    </row>
    <row r="3" spans="1:5">
      <c r="A3" s="352" t="s">
        <v>3830</v>
      </c>
      <c r="B3" s="352">
        <v>1.1211194238280806E-3</v>
      </c>
      <c r="C3" s="352">
        <v>3.8507920451193679E-3</v>
      </c>
      <c r="D3" s="352">
        <v>1.1377398748416789E-3</v>
      </c>
      <c r="E3" s="352">
        <v>-7.6541997123520771</v>
      </c>
    </row>
    <row r="4" spans="1:5">
      <c r="A4" s="352" t="s">
        <v>3831</v>
      </c>
      <c r="B4" s="352">
        <v>0.99995582503262048</v>
      </c>
      <c r="C4" s="352">
        <v>0.99999811951912665</v>
      </c>
      <c r="D4" s="352">
        <v>0.99992705408715632</v>
      </c>
      <c r="E4" s="352">
        <v>0.99698837392696615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6A45-2728-49DF-BBEC-46D4A19ABDDB}">
  <dimension ref="A1:E4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">
      <c r="B1" s="352" t="s">
        <v>3825</v>
      </c>
      <c r="C1" s="352" t="s">
        <v>3826</v>
      </c>
      <c r="D1" s="352" t="s">
        <v>3827</v>
      </c>
      <c r="E1" s="352" t="s">
        <v>3828</v>
      </c>
    </row>
    <row r="2" spans="1:5">
      <c r="A2" s="352" t="s">
        <v>3829</v>
      </c>
      <c r="B2" s="352">
        <v>1.5735449866275814E-3</v>
      </c>
      <c r="C2" s="352">
        <v>1.87444450732268E-3</v>
      </c>
      <c r="D2" s="352">
        <v>9.999615483368648E-4</v>
      </c>
      <c r="E2" s="352">
        <v>1.398857237687279</v>
      </c>
    </row>
    <row r="3" spans="1:5">
      <c r="A3" s="352" t="s">
        <v>3830</v>
      </c>
      <c r="B3" s="352">
        <v>-5.3518844346733497E-3</v>
      </c>
      <c r="C3" s="352">
        <v>5.4250538859877588E-3</v>
      </c>
      <c r="D3" s="352">
        <v>1.4700496708659374E-3</v>
      </c>
      <c r="E3" s="352">
        <v>-6.2328953481196621</v>
      </c>
    </row>
    <row r="4" spans="1:5">
      <c r="A4" s="352" t="s">
        <v>3831</v>
      </c>
      <c r="B4" s="352">
        <v>0.99999912728952067</v>
      </c>
      <c r="C4" s="352">
        <v>0.99998535249777643</v>
      </c>
      <c r="D4" s="352">
        <v>0.99933164968742727</v>
      </c>
      <c r="E4" s="352">
        <v>0.95104073247540155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2121-CEFB-4D46-9195-70ECF0374015}">
  <dimension ref="A1:E4"/>
  <sheetViews>
    <sheetView workbookViewId="0">
      <selection activeCell="P2" activeCellId="1" sqref="D2:E6 P2:V6"/>
    </sheetView>
  </sheetViews>
  <sheetFormatPr baseColWidth="10" defaultColWidth="9.1640625" defaultRowHeight="15"/>
  <cols>
    <col min="1" max="16384" width="9.1640625" style="352"/>
  </cols>
  <sheetData>
    <row r="1" spans="1:5">
      <c r="B1" s="352" t="s">
        <v>3825</v>
      </c>
      <c r="C1" s="352" t="s">
        <v>3826</v>
      </c>
      <c r="D1" s="352" t="s">
        <v>3827</v>
      </c>
      <c r="E1" s="352" t="s">
        <v>3828</v>
      </c>
    </row>
    <row r="2" spans="1:5">
      <c r="A2" s="352" t="s">
        <v>3829</v>
      </c>
      <c r="B2" s="352">
        <v>1.3981652264369094E-3</v>
      </c>
      <c r="C2" s="352">
        <v>1.7277412869856161E-3</v>
      </c>
      <c r="D2" s="352">
        <v>8.865546544517195E-4</v>
      </c>
      <c r="E2" s="352">
        <v>1.3772686432376222</v>
      </c>
    </row>
    <row r="3" spans="1:5">
      <c r="A3" s="352" t="s">
        <v>3830</v>
      </c>
      <c r="B3" s="352">
        <v>-6.8544114891420553E-3</v>
      </c>
      <c r="C3" s="352">
        <v>2.6258673098900794E-3</v>
      </c>
      <c r="D3" s="352">
        <v>1.9661405197615228E-3</v>
      </c>
      <c r="E3" s="352">
        <v>-7.2145925044948518</v>
      </c>
    </row>
    <row r="4" spans="1:5">
      <c r="A4" s="352" t="s">
        <v>3831</v>
      </c>
      <c r="B4" s="352">
        <v>0.99995714774492994</v>
      </c>
      <c r="C4" s="352">
        <v>0.99998449206151285</v>
      </c>
      <c r="D4" s="352">
        <v>0.99804019435542457</v>
      </c>
      <c r="E4" s="352">
        <v>0.99944692789740897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9E8D-A4AE-4CBB-926C-66F2AFA74E1F}">
  <dimension ref="A1:N21"/>
  <sheetViews>
    <sheetView zoomScaleNormal="100" zoomScaleSheetLayoutView="100" workbookViewId="0">
      <selection activeCell="P2" activeCellId="1" sqref="D2:E6 P2:V6"/>
    </sheetView>
  </sheetViews>
  <sheetFormatPr baseColWidth="10" defaultColWidth="8.6640625" defaultRowHeight="15"/>
  <cols>
    <col min="1" max="3" width="8.6640625" style="405" customWidth="1"/>
    <col min="4" max="4" width="10.1640625" style="405" customWidth="1"/>
    <col min="5" max="5" width="11.5" style="405" customWidth="1"/>
    <col min="6" max="7" width="8.6640625" style="405" customWidth="1"/>
    <col min="8" max="8" width="11.5" style="405" customWidth="1"/>
    <col min="9" max="9" width="11.6640625" style="405" customWidth="1"/>
    <col min="10" max="10" width="11.5" style="405" customWidth="1"/>
    <col min="11" max="11" width="8.6640625" style="405" customWidth="1"/>
    <col min="12" max="12" width="2.6640625" style="405" customWidth="1"/>
    <col min="13" max="13" width="8" style="405" customWidth="1"/>
    <col min="14" max="15" width="6.5" style="405" customWidth="1"/>
    <col min="16" max="16384" width="8.6640625" style="405"/>
  </cols>
  <sheetData>
    <row r="1" spans="1:14" ht="16" thickBot="1">
      <c r="A1" s="404">
        <v>29.251999999999999</v>
      </c>
      <c r="D1" s="405" t="s">
        <v>3832</v>
      </c>
      <c r="L1" s="405" t="s">
        <v>3833</v>
      </c>
    </row>
    <row r="2" spans="1:14" ht="17">
      <c r="A2" s="352">
        <v>28.387</v>
      </c>
      <c r="D2" s="405" t="s">
        <v>3834</v>
      </c>
      <c r="L2" s="406" t="s">
        <v>3835</v>
      </c>
      <c r="M2" s="407" t="s">
        <v>3836</v>
      </c>
      <c r="N2" s="408" t="s">
        <v>3837</v>
      </c>
    </row>
    <row r="3" spans="1:14">
      <c r="A3" s="352">
        <v>28.210999999999999</v>
      </c>
      <c r="D3" s="409" t="s">
        <v>3838</v>
      </c>
      <c r="E3" s="405" t="s">
        <v>3839</v>
      </c>
      <c r="L3" s="410">
        <v>3</v>
      </c>
      <c r="M3" s="411">
        <v>0.97</v>
      </c>
      <c r="N3" s="412">
        <v>0.99399999999999999</v>
      </c>
    </row>
    <row r="4" spans="1:14">
      <c r="A4" s="352">
        <v>28.28</v>
      </c>
      <c r="D4" s="409" t="s">
        <v>3840</v>
      </c>
      <c r="E4" s="405" t="s">
        <v>3841</v>
      </c>
      <c r="L4" s="410">
        <v>4</v>
      </c>
      <c r="M4" s="413">
        <v>0.82899999999999996</v>
      </c>
      <c r="N4" s="412">
        <v>0.92600000000000005</v>
      </c>
    </row>
    <row r="5" spans="1:14" ht="17">
      <c r="A5" s="414"/>
      <c r="D5" s="409" t="s">
        <v>3842</v>
      </c>
      <c r="E5" s="405" t="s">
        <v>3843</v>
      </c>
      <c r="L5" s="410">
        <v>5</v>
      </c>
      <c r="M5" s="411">
        <v>0.71</v>
      </c>
      <c r="N5" s="412">
        <v>0.82099999999999995</v>
      </c>
    </row>
    <row r="6" spans="1:14" ht="17">
      <c r="A6" s="414"/>
      <c r="D6" s="409" t="s">
        <v>3842</v>
      </c>
      <c r="E6" s="405" t="s">
        <v>3844</v>
      </c>
      <c r="L6" s="410">
        <v>6</v>
      </c>
      <c r="M6" s="411">
        <v>0.625</v>
      </c>
      <c r="N6" s="412">
        <v>0.74</v>
      </c>
    </row>
    <row r="7" spans="1:14">
      <c r="A7" s="414"/>
      <c r="D7" s="409" t="s">
        <v>3845</v>
      </c>
      <c r="E7" s="405" t="s">
        <v>3846</v>
      </c>
      <c r="L7" s="410">
        <v>7</v>
      </c>
      <c r="M7" s="411">
        <v>0.56799999999999995</v>
      </c>
      <c r="N7" s="412">
        <v>0.68</v>
      </c>
    </row>
    <row r="8" spans="1:14" ht="17">
      <c r="A8" s="415"/>
      <c r="D8" s="416" t="s">
        <v>3847</v>
      </c>
      <c r="L8" s="410">
        <v>8</v>
      </c>
      <c r="M8" s="411">
        <v>0.52600000000000002</v>
      </c>
      <c r="N8" s="412">
        <v>0.63400000000000001</v>
      </c>
    </row>
    <row r="9" spans="1:14" ht="17">
      <c r="D9" s="417" t="s">
        <v>3848</v>
      </c>
      <c r="L9" s="410">
        <v>9</v>
      </c>
      <c r="M9" s="411">
        <v>0.49299999999999999</v>
      </c>
      <c r="N9" s="412">
        <v>0.59799999999999998</v>
      </c>
    </row>
    <row r="10" spans="1:14" ht="16" thickBot="1">
      <c r="D10" s="417"/>
      <c r="L10" s="418">
        <v>10</v>
      </c>
      <c r="M10" s="419">
        <v>0.46600000000000003</v>
      </c>
      <c r="N10" s="420">
        <v>0.56799999999999995</v>
      </c>
    </row>
    <row r="11" spans="1:14" ht="17">
      <c r="D11" s="421" t="s">
        <v>3849</v>
      </c>
      <c r="E11" s="422">
        <f>H18/H20</f>
        <v>0.83093179634966197</v>
      </c>
      <c r="F11" s="423"/>
      <c r="G11" s="424"/>
    </row>
    <row r="12" spans="1:14">
      <c r="D12" s="425" t="s">
        <v>3835</v>
      </c>
      <c r="E12" s="405">
        <f>COUNT(A1:A10)</f>
        <v>4</v>
      </c>
      <c r="G12" s="426"/>
    </row>
    <row r="13" spans="1:14">
      <c r="D13" s="425"/>
      <c r="G13" s="426"/>
    </row>
    <row r="14" spans="1:14">
      <c r="D14" s="425"/>
      <c r="G14" s="426"/>
    </row>
    <row r="15" spans="1:14" ht="16" thickBot="1">
      <c r="D15" s="427" t="s">
        <v>3850</v>
      </c>
      <c r="E15" s="428"/>
      <c r="F15" s="428"/>
      <c r="G15" s="429"/>
    </row>
    <row r="18" spans="5:9">
      <c r="E18" s="430" t="s">
        <v>3851</v>
      </c>
      <c r="F18" s="431">
        <f>A1</f>
        <v>29.251999999999999</v>
      </c>
      <c r="G18" s="430" t="s">
        <v>3852</v>
      </c>
      <c r="H18" s="405">
        <f>ABS(F18-F19)</f>
        <v>0.86499999999999844</v>
      </c>
    </row>
    <row r="19" spans="5:9">
      <c r="E19" s="430" t="s">
        <v>3853</v>
      </c>
      <c r="F19" s="431">
        <f>A2</f>
        <v>28.387</v>
      </c>
      <c r="G19" s="430"/>
      <c r="I19" s="430"/>
    </row>
    <row r="20" spans="5:9">
      <c r="E20" s="430" t="s">
        <v>3854</v>
      </c>
      <c r="F20" s="405">
        <f>A1</f>
        <v>29.251999999999999</v>
      </c>
      <c r="G20" s="430" t="s">
        <v>3855</v>
      </c>
      <c r="H20" s="405">
        <f>ABS(F20-F21)</f>
        <v>1.0410000000000004</v>
      </c>
    </row>
    <row r="21" spans="5:9">
      <c r="E21" s="430" t="s">
        <v>3856</v>
      </c>
      <c r="F21" s="405">
        <f>A3</f>
        <v>28.210999999999999</v>
      </c>
      <c r="G21" s="430"/>
    </row>
  </sheetData>
  <pageMargins left="0.7" right="0.7" top="0.75" bottom="0.75" header="0.3" footer="0.3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rgb="FFF26300"/>
  </sheetPr>
  <dimension ref="B2:H21"/>
  <sheetViews>
    <sheetView workbookViewId="0">
      <selection activeCell="E27" sqref="E27"/>
    </sheetView>
  </sheetViews>
  <sheetFormatPr baseColWidth="10" defaultColWidth="11.5" defaultRowHeight="13"/>
  <cols>
    <col min="1" max="1" width="11.5" style="57" customWidth="1"/>
    <col min="2" max="2" width="4.33203125" style="57" customWidth="1"/>
    <col min="3" max="3" width="9.5" style="57" customWidth="1"/>
    <col min="4" max="5" width="11.5" style="57" customWidth="1"/>
    <col min="6" max="6" width="16" style="57" customWidth="1"/>
    <col min="7" max="7" width="10.1640625" style="57" customWidth="1"/>
    <col min="8" max="8" width="16.6640625" style="57" customWidth="1"/>
    <col min="9" max="16384" width="11.5" style="57"/>
  </cols>
  <sheetData>
    <row r="2" spans="2:8" ht="19" thickBot="1">
      <c r="B2" s="58" t="s">
        <v>100</v>
      </c>
      <c r="C2" s="58"/>
      <c r="D2" s="58"/>
      <c r="E2" s="58"/>
      <c r="F2" s="58"/>
    </row>
    <row r="3" spans="2:8" ht="18">
      <c r="B3" s="66"/>
      <c r="C3" s="67"/>
      <c r="D3" s="67" t="s">
        <v>101</v>
      </c>
      <c r="E3" s="67"/>
      <c r="F3" s="67"/>
      <c r="G3" s="67" t="s">
        <v>102</v>
      </c>
      <c r="H3" s="68"/>
    </row>
    <row r="4" spans="2:8" ht="18">
      <c r="B4" s="69"/>
      <c r="C4" s="70" t="s">
        <v>103</v>
      </c>
      <c r="D4" s="71" t="s">
        <v>104</v>
      </c>
      <c r="E4" s="72"/>
      <c r="F4" s="73"/>
      <c r="G4" s="73"/>
      <c r="H4" s="74"/>
    </row>
    <row r="5" spans="2:8" ht="18">
      <c r="B5" s="69"/>
      <c r="C5" s="70"/>
      <c r="D5" s="72"/>
      <c r="E5" s="72"/>
      <c r="F5" s="72"/>
      <c r="G5" s="73"/>
      <c r="H5" s="74"/>
    </row>
    <row r="6" spans="2:8" ht="19" thickBot="1">
      <c r="B6" s="75"/>
      <c r="C6" s="76" t="s">
        <v>105</v>
      </c>
      <c r="D6" s="77" t="s">
        <v>106</v>
      </c>
      <c r="E6" s="78"/>
      <c r="F6" s="78"/>
      <c r="G6" s="79"/>
      <c r="H6" s="80"/>
    </row>
    <row r="7" spans="2:8" ht="18">
      <c r="B7" s="58"/>
      <c r="C7" s="58"/>
      <c r="D7" s="59"/>
      <c r="E7" s="58"/>
      <c r="F7" s="58"/>
    </row>
    <row r="8" spans="2:8" ht="19" thickBot="1">
      <c r="B8" s="58" t="s">
        <v>107</v>
      </c>
      <c r="C8" s="58"/>
      <c r="D8" s="58"/>
      <c r="E8" s="58"/>
      <c r="F8" s="58"/>
    </row>
    <row r="9" spans="2:8" ht="18">
      <c r="B9" s="87"/>
      <c r="C9" s="81" t="s">
        <v>108</v>
      </c>
      <c r="D9" s="67" t="s">
        <v>109</v>
      </c>
      <c r="E9" s="67"/>
      <c r="F9" s="67"/>
      <c r="G9" s="67" t="s">
        <v>110</v>
      </c>
      <c r="H9" s="68"/>
    </row>
    <row r="10" spans="2:8" ht="18">
      <c r="B10" s="69"/>
      <c r="C10" s="72"/>
      <c r="D10" s="71" t="s">
        <v>111</v>
      </c>
      <c r="E10" s="72"/>
      <c r="F10" s="72"/>
      <c r="G10" s="72"/>
      <c r="H10" s="82"/>
    </row>
    <row r="11" spans="2:8" ht="18">
      <c r="B11" s="69"/>
      <c r="C11" s="72"/>
      <c r="D11" s="72" t="s">
        <v>112</v>
      </c>
      <c r="E11" s="72"/>
      <c r="F11" s="72"/>
      <c r="G11" s="72" t="s">
        <v>113</v>
      </c>
      <c r="H11" s="82"/>
    </row>
    <row r="12" spans="2:8" ht="18">
      <c r="B12" s="69"/>
      <c r="C12" s="72"/>
      <c r="D12" s="71" t="s">
        <v>114</v>
      </c>
      <c r="E12" s="72"/>
      <c r="F12" s="73"/>
      <c r="G12" s="73"/>
      <c r="H12" s="74"/>
    </row>
    <row r="13" spans="2:8" ht="18">
      <c r="B13" s="69"/>
      <c r="C13" s="72"/>
      <c r="D13" s="72" t="s">
        <v>101</v>
      </c>
      <c r="E13" s="72"/>
      <c r="F13" s="72"/>
      <c r="G13" s="72" t="s">
        <v>102</v>
      </c>
      <c r="H13" s="82"/>
    </row>
    <row r="14" spans="2:8" ht="19" thickBot="1">
      <c r="B14" s="75"/>
      <c r="C14" s="78"/>
      <c r="D14" s="83" t="s">
        <v>104</v>
      </c>
      <c r="E14" s="78"/>
      <c r="F14" s="79"/>
      <c r="G14" s="79"/>
      <c r="H14" s="80"/>
    </row>
    <row r="15" spans="2:8" ht="18">
      <c r="B15" s="66"/>
      <c r="C15" s="81" t="s">
        <v>115</v>
      </c>
      <c r="D15" s="67" t="s">
        <v>116</v>
      </c>
      <c r="E15" s="67"/>
      <c r="F15" s="67"/>
      <c r="G15" s="84"/>
      <c r="H15" s="85"/>
    </row>
    <row r="16" spans="2:8" ht="18">
      <c r="B16" s="69"/>
      <c r="C16" s="72"/>
      <c r="D16" s="72" t="s">
        <v>117</v>
      </c>
      <c r="E16" s="72"/>
      <c r="F16" s="72"/>
      <c r="G16" s="73"/>
      <c r="H16" s="74"/>
    </row>
    <row r="17" spans="2:8" ht="18">
      <c r="B17" s="69"/>
      <c r="C17" s="72"/>
      <c r="D17" s="72" t="s">
        <v>118</v>
      </c>
      <c r="E17" s="72"/>
      <c r="F17" s="72"/>
      <c r="G17" s="73"/>
      <c r="H17" s="74"/>
    </row>
    <row r="18" spans="2:8" ht="19" thickBot="1">
      <c r="B18" s="75"/>
      <c r="C18" s="78"/>
      <c r="D18" s="78" t="s">
        <v>119</v>
      </c>
      <c r="E18" s="78"/>
      <c r="F18" s="78"/>
      <c r="G18" s="79"/>
      <c r="H18" s="80"/>
    </row>
    <row r="19" spans="2:8" ht="18">
      <c r="B19" s="66"/>
      <c r="C19" s="81" t="s">
        <v>103</v>
      </c>
      <c r="D19" s="86" t="s">
        <v>120</v>
      </c>
      <c r="E19" s="67"/>
      <c r="F19" s="67"/>
      <c r="G19" s="84"/>
      <c r="H19" s="85"/>
    </row>
    <row r="20" spans="2:8" ht="18">
      <c r="B20" s="69"/>
      <c r="C20" s="70" t="s">
        <v>105</v>
      </c>
      <c r="D20" s="72" t="s">
        <v>121</v>
      </c>
      <c r="E20" s="72"/>
      <c r="F20" s="72"/>
      <c r="G20" s="73"/>
      <c r="H20" s="74"/>
    </row>
    <row r="21" spans="2:8" ht="19" thickBot="1">
      <c r="B21" s="75"/>
      <c r="C21" s="76"/>
      <c r="D21" s="78"/>
      <c r="E21" s="78"/>
      <c r="F21" s="78"/>
      <c r="G21" s="79"/>
      <c r="H21" s="80"/>
    </row>
  </sheetData>
  <hyperlinks>
    <hyperlink ref="D10" r:id="rId1" xr:uid="{00000000-0004-0000-0200-000000000000}"/>
    <hyperlink ref="D12" r:id="rId2" xr:uid="{00000000-0004-0000-0200-000001000000}"/>
    <hyperlink ref="D14" r:id="rId3" xr:uid="{00000000-0004-0000-0200-000002000000}"/>
    <hyperlink ref="D4" r:id="rId4" xr:uid="{00000000-0004-0000-0200-000003000000}"/>
    <hyperlink ref="D19" r:id="rId5" xr:uid="{00000000-0004-0000-0200-000004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45DB-3459-42A3-82F4-99B1CADFF7D5}">
  <dimension ref="A1:AT101"/>
  <sheetViews>
    <sheetView zoomScale="85" zoomScaleNormal="85" workbookViewId="0">
      <pane ySplit="1" topLeftCell="A2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10.6640625" style="360" bestFit="1" customWidth="1"/>
    <col min="2" max="3" width="9.1640625" style="360"/>
    <col min="4" max="4" width="25.6640625" style="360" bestFit="1" customWidth="1"/>
    <col min="5" max="5" width="26.3320312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11.5" style="360" customWidth="1"/>
    <col min="10" max="10" width="9.6640625" style="360" bestFit="1" customWidth="1"/>
    <col min="11" max="11" width="11.33203125" style="360" bestFit="1" customWidth="1"/>
    <col min="12" max="12" width="11.33203125" style="360" customWidth="1"/>
    <col min="13" max="13" width="9.6640625" style="360" bestFit="1" customWidth="1"/>
    <col min="14" max="14" width="11.33203125" style="360" bestFit="1" customWidth="1"/>
    <col min="15" max="15" width="15.33203125" style="360" customWidth="1"/>
    <col min="16" max="18" width="7.6640625" style="360" bestFit="1" customWidth="1"/>
    <col min="19" max="19" width="10.5" style="360" bestFit="1" customWidth="1"/>
    <col min="20" max="21" width="10.33203125" style="360" bestFit="1" customWidth="1"/>
    <col min="22" max="22" width="9.1640625" style="360"/>
    <col min="23" max="23" width="19.6640625" style="360" bestFit="1" customWidth="1"/>
    <col min="24" max="24" width="19.5" style="360" customWidth="1"/>
    <col min="25" max="25" width="19.5" style="360" bestFit="1" customWidth="1"/>
    <col min="26" max="16384" width="9.1640625" style="360"/>
  </cols>
  <sheetData>
    <row r="1" spans="1:46" s="350" customFormat="1" ht="28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6" t="s">
        <v>482</v>
      </c>
      <c r="J1" s="345" t="s">
        <v>483</v>
      </c>
      <c r="K1" s="345" t="s">
        <v>484</v>
      </c>
      <c r="L1" s="346" t="s">
        <v>485</v>
      </c>
      <c r="M1" s="345" t="s">
        <v>486</v>
      </c>
      <c r="N1" s="345" t="s">
        <v>487</v>
      </c>
      <c r="O1" s="346" t="s">
        <v>488</v>
      </c>
      <c r="P1" s="347" t="s">
        <v>489</v>
      </c>
      <c r="Q1" s="347" t="s">
        <v>490</v>
      </c>
      <c r="R1" s="347" t="s">
        <v>491</v>
      </c>
      <c r="S1" s="348" t="s">
        <v>492</v>
      </c>
      <c r="T1" s="348" t="s">
        <v>493</v>
      </c>
      <c r="U1" s="348" t="s">
        <v>494</v>
      </c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  <c r="AT1" s="349"/>
    </row>
    <row r="2" spans="1:46" s="352" customFormat="1">
      <c r="A2" s="351">
        <v>45589</v>
      </c>
      <c r="B2" s="352" t="s">
        <v>495</v>
      </c>
      <c r="C2" s="352">
        <v>29</v>
      </c>
      <c r="D2" s="352" t="s">
        <v>271</v>
      </c>
      <c r="E2" s="352" t="s">
        <v>272</v>
      </c>
      <c r="F2" s="352">
        <v>0.8</v>
      </c>
      <c r="G2" s="352">
        <v>1716</v>
      </c>
      <c r="H2" s="352">
        <v>7.2370000000000001</v>
      </c>
      <c r="I2" s="353">
        <f t="shared" ref="I2:I5" si="0">H2-0.00006*G2 - 1.3004</f>
        <v>5.8336399999999999</v>
      </c>
      <c r="J2" s="352">
        <v>4151</v>
      </c>
      <c r="K2" s="352">
        <v>3.6120000000000001</v>
      </c>
      <c r="L2" s="353">
        <f t="shared" ref="L2:L5" si="1">K2+0.00006*J2 - 37.016</f>
        <v>-33.154939999999996</v>
      </c>
      <c r="M2" s="352">
        <v>2625</v>
      </c>
      <c r="N2" s="352">
        <v>12.867000000000001</v>
      </c>
      <c r="O2" s="352">
        <v>7.5469999999999997</v>
      </c>
      <c r="P2" s="352">
        <v>6.1980000000000004</v>
      </c>
      <c r="Q2" s="352">
        <v>28.073</v>
      </c>
      <c r="R2" s="352">
        <v>0.622</v>
      </c>
      <c r="S2" s="354">
        <f t="shared" ref="S2:S5" si="2">0.9989*I2 - 0.0113</f>
        <v>5.8159229959999994</v>
      </c>
      <c r="T2" s="354">
        <f t="shared" ref="T2:T5" si="3">0.9758*L2 - 0.6331</f>
        <v>-32.985690451999993</v>
      </c>
      <c r="U2" s="354">
        <f t="shared" ref="U2:U5" si="4">1.1883*O2- 1.1015</f>
        <v>7.8666000999999994</v>
      </c>
    </row>
    <row r="3" spans="1:46" s="352" customFormat="1">
      <c r="A3" s="351">
        <v>45589</v>
      </c>
      <c r="B3" s="352" t="s">
        <v>496</v>
      </c>
      <c r="C3" s="352">
        <v>31</v>
      </c>
      <c r="D3" s="352" t="s">
        <v>273</v>
      </c>
      <c r="E3" s="352" t="s">
        <v>274</v>
      </c>
      <c r="F3" s="352">
        <v>0.85599999999999998</v>
      </c>
      <c r="G3" s="352">
        <v>811</v>
      </c>
      <c r="H3" s="352">
        <v>11.125</v>
      </c>
      <c r="I3" s="353">
        <f t="shared" si="0"/>
        <v>9.7759400000000003</v>
      </c>
      <c r="J3" s="352">
        <v>2106</v>
      </c>
      <c r="K3" s="352">
        <v>9.5869999999999997</v>
      </c>
      <c r="L3" s="353">
        <f t="shared" si="1"/>
        <v>-27.302639999999997</v>
      </c>
      <c r="M3" s="352">
        <v>1049</v>
      </c>
      <c r="N3" s="352">
        <v>3.9780000000000002</v>
      </c>
      <c r="O3" s="352">
        <v>-2.8330000000000002</v>
      </c>
      <c r="P3" s="352">
        <v>2.758</v>
      </c>
      <c r="Q3" s="352">
        <v>13.36</v>
      </c>
      <c r="R3" s="352">
        <v>0.30199999999999999</v>
      </c>
      <c r="S3" s="354">
        <f t="shared" si="2"/>
        <v>9.7538864660000009</v>
      </c>
      <c r="T3" s="354">
        <f t="shared" si="3"/>
        <v>-27.275016111999996</v>
      </c>
      <c r="U3" s="354">
        <f t="shared" si="4"/>
        <v>-4.4679538999999995</v>
      </c>
    </row>
    <row r="4" spans="1:46" s="352" customFormat="1">
      <c r="A4" s="351">
        <v>45589</v>
      </c>
      <c r="B4" s="352" t="s">
        <v>497</v>
      </c>
      <c r="C4" s="352">
        <v>33</v>
      </c>
      <c r="D4" s="352" t="s">
        <v>275</v>
      </c>
      <c r="E4" s="352" t="s">
        <v>276</v>
      </c>
      <c r="F4" s="352">
        <v>0.76600000000000001</v>
      </c>
      <c r="G4" s="352">
        <v>1306</v>
      </c>
      <c r="H4" s="352">
        <v>9.5139999999999993</v>
      </c>
      <c r="I4" s="353">
        <f t="shared" si="0"/>
        <v>8.1352399999999996</v>
      </c>
      <c r="J4" s="352">
        <v>3697</v>
      </c>
      <c r="K4" s="352">
        <v>5.1150000000000002</v>
      </c>
      <c r="L4" s="353">
        <f t="shared" si="1"/>
        <v>-31.679179999999999</v>
      </c>
      <c r="M4" s="352">
        <v>2763</v>
      </c>
      <c r="N4" s="352">
        <v>3.1970000000000001</v>
      </c>
      <c r="O4" s="352">
        <v>-2.0129999999999999</v>
      </c>
      <c r="P4" s="352">
        <v>4.944</v>
      </c>
      <c r="Q4" s="352">
        <v>26.138999999999999</v>
      </c>
      <c r="R4" s="352">
        <v>0.68500000000000005</v>
      </c>
      <c r="S4" s="354">
        <f t="shared" si="2"/>
        <v>8.1149912359999998</v>
      </c>
      <c r="T4" s="354">
        <f t="shared" si="3"/>
        <v>-31.545643843999997</v>
      </c>
      <c r="U4" s="354">
        <f t="shared" si="4"/>
        <v>-3.4935478999999994</v>
      </c>
    </row>
    <row r="5" spans="1:46" s="352" customFormat="1">
      <c r="A5" s="351">
        <v>45589</v>
      </c>
      <c r="B5" s="352" t="s">
        <v>498</v>
      </c>
      <c r="C5" s="352">
        <v>35</v>
      </c>
      <c r="D5" s="352" t="s">
        <v>277</v>
      </c>
      <c r="E5" s="352" t="s">
        <v>278</v>
      </c>
      <c r="F5" s="352">
        <v>0.44600000000000001</v>
      </c>
      <c r="G5" s="352">
        <v>1979</v>
      </c>
      <c r="H5" s="352">
        <v>15.786</v>
      </c>
      <c r="I5" s="353">
        <f t="shared" si="0"/>
        <v>14.366859999999999</v>
      </c>
      <c r="J5" s="352">
        <v>3722</v>
      </c>
      <c r="K5" s="352">
        <v>8.5329999999999995</v>
      </c>
      <c r="L5" s="353">
        <f t="shared" si="1"/>
        <v>-28.259679999999999</v>
      </c>
      <c r="M5" s="352">
        <v>2083</v>
      </c>
      <c r="N5" s="352">
        <v>0.98599999999999999</v>
      </c>
      <c r="O5" s="352">
        <v>-4.6660000000000004</v>
      </c>
      <c r="P5" s="352">
        <v>12.756</v>
      </c>
      <c r="Q5" s="352">
        <v>44.854999999999997</v>
      </c>
      <c r="R5" s="352">
        <v>0.95099999999999996</v>
      </c>
      <c r="S5" s="354">
        <f t="shared" si="2"/>
        <v>14.339756454</v>
      </c>
      <c r="T5" s="354">
        <f t="shared" si="3"/>
        <v>-28.208895743999999</v>
      </c>
      <c r="U5" s="354">
        <f t="shared" si="4"/>
        <v>-6.6461077999999993</v>
      </c>
    </row>
    <row r="6" spans="1:46" s="352" customFormat="1">
      <c r="A6" s="351">
        <v>45589</v>
      </c>
      <c r="B6" s="355">
        <v>19</v>
      </c>
      <c r="C6" s="356">
        <v>37</v>
      </c>
      <c r="D6" s="357">
        <v>20230055.004999999</v>
      </c>
      <c r="E6" s="352" t="s">
        <v>279</v>
      </c>
      <c r="F6" s="352">
        <v>0.77400000000000002</v>
      </c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9"/>
      <c r="T6" s="359"/>
      <c r="U6" s="359"/>
      <c r="V6" s="358" t="s">
        <v>128</v>
      </c>
    </row>
    <row r="7" spans="1:46" s="350" customFormat="1"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1"/>
      <c r="Q7" s="361"/>
      <c r="R7" s="361"/>
      <c r="S7" s="362"/>
      <c r="T7" s="362"/>
      <c r="U7" s="362"/>
    </row>
    <row r="8" spans="1:46" s="350" customFormat="1"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1"/>
      <c r="Q8" s="361"/>
      <c r="R8" s="361"/>
    </row>
    <row r="9" spans="1:46" s="350" customFormat="1"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1"/>
      <c r="Q9" s="361"/>
      <c r="R9" s="361"/>
    </row>
    <row r="10" spans="1:46" s="352" customFormat="1">
      <c r="A10" s="351">
        <v>45589</v>
      </c>
      <c r="B10" s="352" t="s">
        <v>499</v>
      </c>
      <c r="C10" s="352">
        <v>11</v>
      </c>
      <c r="D10" s="352" t="s">
        <v>161</v>
      </c>
      <c r="E10" s="352" t="s">
        <v>25</v>
      </c>
      <c r="F10" s="352">
        <v>1.056</v>
      </c>
      <c r="G10" s="352">
        <v>5063</v>
      </c>
      <c r="H10" s="352">
        <v>7.7140000000000004</v>
      </c>
      <c r="I10" s="353">
        <f t="shared" ref="I10:I11" si="5">H10-0.00006*G10 - 1.3004</f>
        <v>6.1098200000000009</v>
      </c>
      <c r="J10" s="352">
        <v>8701</v>
      </c>
      <c r="K10" s="352">
        <v>9.3580000000000005</v>
      </c>
      <c r="L10" s="353">
        <f t="shared" ref="L10:L11" si="6">K10+0.00006*J10 - 37.016</f>
        <v>-27.135939999999998</v>
      </c>
      <c r="M10" s="352">
        <v>3906</v>
      </c>
      <c r="N10" s="352">
        <v>10.583</v>
      </c>
      <c r="O10" s="352">
        <v>5.95</v>
      </c>
      <c r="P10" s="352">
        <v>13.898</v>
      </c>
      <c r="Q10" s="352">
        <v>48.119</v>
      </c>
      <c r="R10" s="352">
        <v>0.66600000000000004</v>
      </c>
      <c r="S10" s="354">
        <f>0.9989*I10 - 0.0113</f>
        <v>6.0917991980000004</v>
      </c>
      <c r="T10" s="354">
        <f>0.9758*L10 - 0.6331</f>
        <v>-27.112350251999995</v>
      </c>
      <c r="U10" s="354">
        <f t="shared" ref="U10:U11" si="7">1.1883*O10- 1.1015</f>
        <v>5.9688850000000002</v>
      </c>
    </row>
    <row r="11" spans="1:46" s="352" customFormat="1">
      <c r="A11" s="351">
        <v>45589</v>
      </c>
      <c r="B11" s="352" t="s">
        <v>500</v>
      </c>
      <c r="C11" s="352">
        <v>13</v>
      </c>
      <c r="D11" s="352" t="s">
        <v>162</v>
      </c>
      <c r="E11" s="352" t="s">
        <v>25</v>
      </c>
      <c r="F11" s="352">
        <v>1.0409999999999999</v>
      </c>
      <c r="G11" s="352">
        <v>5013</v>
      </c>
      <c r="H11" s="352">
        <v>7.7169999999999996</v>
      </c>
      <c r="I11" s="353">
        <f t="shared" si="5"/>
        <v>6.1158200000000003</v>
      </c>
      <c r="J11" s="352">
        <v>8500</v>
      </c>
      <c r="K11" s="352">
        <v>9.4019999999999992</v>
      </c>
      <c r="L11" s="353">
        <f t="shared" si="6"/>
        <v>-27.103999999999999</v>
      </c>
      <c r="M11" s="352">
        <v>3708</v>
      </c>
      <c r="N11" s="352">
        <v>10.879</v>
      </c>
      <c r="O11" s="352">
        <v>6.1909999999999998</v>
      </c>
      <c r="P11" s="352">
        <v>13.753</v>
      </c>
      <c r="Q11" s="352">
        <v>47.719000000000001</v>
      </c>
      <c r="R11" s="352">
        <v>0.65700000000000003</v>
      </c>
      <c r="S11" s="354">
        <f>0.9989*I11 - 0.0113</f>
        <v>6.0977925979999998</v>
      </c>
      <c r="T11" s="354">
        <f>0.9758*L11 - 0.6331</f>
        <v>-27.081183199999998</v>
      </c>
      <c r="U11" s="354">
        <f t="shared" si="7"/>
        <v>6.2552652999999996</v>
      </c>
    </row>
    <row r="12" spans="1:46" s="350" customFormat="1">
      <c r="C12" s="360"/>
      <c r="D12" s="360"/>
      <c r="E12" s="360"/>
      <c r="F12" s="360"/>
      <c r="G12" s="360"/>
      <c r="H12" s="363">
        <f>AVERAGE(H10:H11)</f>
        <v>7.7155000000000005</v>
      </c>
      <c r="I12" s="363">
        <f>AVERAGE(I10:I11)</f>
        <v>6.112820000000001</v>
      </c>
      <c r="J12" s="360"/>
      <c r="K12" s="363">
        <f>AVERAGE(K10:K11)</f>
        <v>9.379999999999999</v>
      </c>
      <c r="L12" s="363">
        <f>AVERAGE(L10:L11)</f>
        <v>-27.119969999999999</v>
      </c>
      <c r="M12" s="360"/>
      <c r="N12" s="363">
        <f t="shared" ref="N12:U12" si="8">AVERAGE(N10:N11)</f>
        <v>10.731</v>
      </c>
      <c r="O12" s="363">
        <f t="shared" si="8"/>
        <v>6.0705</v>
      </c>
      <c r="P12" s="363">
        <f t="shared" si="8"/>
        <v>13.8255</v>
      </c>
      <c r="Q12" s="363">
        <f t="shared" si="8"/>
        <v>47.918999999999997</v>
      </c>
      <c r="R12" s="363">
        <f t="shared" si="8"/>
        <v>0.66149999999999998</v>
      </c>
      <c r="S12" s="363">
        <f t="shared" si="8"/>
        <v>6.0947958980000001</v>
      </c>
      <c r="T12" s="363">
        <f t="shared" si="8"/>
        <v>-27.096766725999998</v>
      </c>
      <c r="U12" s="363">
        <f t="shared" si="8"/>
        <v>6.1120751499999999</v>
      </c>
    </row>
    <row r="13" spans="1:46" s="350" customFormat="1">
      <c r="C13" s="360"/>
      <c r="D13" s="360"/>
      <c r="E13" s="360"/>
      <c r="F13" s="360"/>
      <c r="G13" s="360"/>
      <c r="H13" s="364">
        <f>STDEV(H10:H11)</f>
        <v>2.1213203435590951E-3</v>
      </c>
      <c r="I13" s="364">
        <f>STDEV(I10:I11)</f>
        <v>4.2426406871188182E-3</v>
      </c>
      <c r="J13" s="360"/>
      <c r="K13" s="363">
        <f>STDEV(K10:K11)</f>
        <v>3.1112698372207176E-2</v>
      </c>
      <c r="L13" s="363">
        <f>STDEV(L10:L11)</f>
        <v>2.2584990591097441E-2</v>
      </c>
      <c r="M13" s="360"/>
      <c r="N13" s="363">
        <f t="shared" ref="N13:U13" si="9">STDEV(N10:N11)</f>
        <v>0.20930360723121763</v>
      </c>
      <c r="O13" s="363">
        <f t="shared" si="9"/>
        <v>0.17041273426595771</v>
      </c>
      <c r="P13" s="363">
        <f t="shared" si="9"/>
        <v>0.1025304832720491</v>
      </c>
      <c r="Q13" s="363">
        <f t="shared" si="9"/>
        <v>0.28284271247461801</v>
      </c>
      <c r="R13" s="363">
        <f t="shared" si="9"/>
        <v>6.3639610306789338E-3</v>
      </c>
      <c r="S13" s="363">
        <f t="shared" si="9"/>
        <v>4.2379737823630883E-3</v>
      </c>
      <c r="T13" s="363">
        <f t="shared" si="9"/>
        <v>2.2038433818791725E-2</v>
      </c>
      <c r="U13" s="363">
        <f t="shared" si="9"/>
        <v>0.20250145212823739</v>
      </c>
    </row>
    <row r="14" spans="1:46" s="350" customFormat="1">
      <c r="C14" s="360"/>
      <c r="D14" s="360"/>
      <c r="E14" s="360"/>
      <c r="F14" s="360"/>
      <c r="G14" s="360"/>
      <c r="H14" s="363"/>
      <c r="I14" s="363"/>
      <c r="J14" s="360"/>
      <c r="K14" s="363"/>
      <c r="L14" s="363"/>
      <c r="M14" s="360"/>
      <c r="N14" s="363"/>
      <c r="O14" s="363"/>
      <c r="P14" s="363"/>
      <c r="Q14" s="363"/>
      <c r="R14" s="363"/>
      <c r="W14" s="365" t="s">
        <v>501</v>
      </c>
    </row>
    <row r="15" spans="1:46" s="350" customFormat="1">
      <c r="C15" s="360"/>
      <c r="D15" s="366" t="s">
        <v>502</v>
      </c>
      <c r="E15" s="366"/>
      <c r="F15" s="360"/>
      <c r="G15" s="360"/>
      <c r="H15" s="363"/>
      <c r="I15" s="363"/>
      <c r="J15" s="360"/>
      <c r="K15" s="363"/>
      <c r="L15" s="363"/>
      <c r="M15" s="360"/>
      <c r="N15" s="363"/>
      <c r="O15" s="363"/>
      <c r="P15" s="363"/>
      <c r="Q15" s="363"/>
      <c r="R15" s="363"/>
      <c r="W15" s="367" t="s">
        <v>503</v>
      </c>
      <c r="X15" s="367" t="s">
        <v>504</v>
      </c>
    </row>
    <row r="16" spans="1:46" s="352" customFormat="1">
      <c r="A16" s="351">
        <v>45589</v>
      </c>
      <c r="B16" s="352" t="s">
        <v>505</v>
      </c>
      <c r="C16" s="352">
        <v>1</v>
      </c>
      <c r="D16" s="352" t="s">
        <v>154</v>
      </c>
      <c r="E16" s="352" t="s">
        <v>506</v>
      </c>
      <c r="F16" s="352">
        <v>0.79800000000000004</v>
      </c>
      <c r="G16" s="352">
        <v>2677</v>
      </c>
      <c r="H16" s="352">
        <v>-1.3160000000000001</v>
      </c>
      <c r="I16" s="353">
        <f>H16-0.00006*G16 - 1.3004</f>
        <v>-2.7770200000000003</v>
      </c>
      <c r="J16" s="352">
        <v>5509</v>
      </c>
      <c r="K16" s="352">
        <v>8.0259999999999998</v>
      </c>
      <c r="L16" s="353">
        <f>K16+0.00006*J16 - 37.016</f>
        <v>-28.659459999999999</v>
      </c>
      <c r="P16" s="352">
        <v>9.5510000000000002</v>
      </c>
      <c r="Q16" s="352">
        <v>40.137999999999998</v>
      </c>
      <c r="S16" s="354">
        <f t="shared" ref="S16:S20" si="10">0.9989*I16 - 0.0113</f>
        <v>-2.7852652780000002</v>
      </c>
      <c r="T16" s="354">
        <f t="shared" ref="T16:T20" si="11">0.9758*L16 - 0.6331</f>
        <v>-28.599001068</v>
      </c>
    </row>
    <row r="17" spans="1:24" s="352" customFormat="1">
      <c r="A17" s="351">
        <v>45589</v>
      </c>
      <c r="B17" s="352" t="s">
        <v>507</v>
      </c>
      <c r="C17" s="352">
        <v>3</v>
      </c>
      <c r="D17" s="352" t="s">
        <v>155</v>
      </c>
      <c r="E17" s="352" t="s">
        <v>506</v>
      </c>
      <c r="F17" s="352">
        <v>0.29499999999999998</v>
      </c>
      <c r="G17" s="352">
        <v>964</v>
      </c>
      <c r="H17" s="352">
        <v>-1.583</v>
      </c>
      <c r="I17" s="353">
        <f t="shared" ref="I17:I20" si="12">H17-0.00006*G17 - 1.3004</f>
        <v>-2.9412399999999996</v>
      </c>
      <c r="J17" s="352">
        <v>2229</v>
      </c>
      <c r="K17" s="352">
        <v>8.5530000000000008</v>
      </c>
      <c r="L17" s="353">
        <f t="shared" ref="L17:L20" si="13">K17+0.00006*J17 - 37.016</f>
        <v>-28.329259999999998</v>
      </c>
      <c r="P17" s="352">
        <v>9.7230000000000008</v>
      </c>
      <c r="Q17" s="352">
        <v>41.606999999999999</v>
      </c>
      <c r="S17" s="354">
        <f t="shared" si="10"/>
        <v>-2.9493046359999995</v>
      </c>
      <c r="T17" s="354">
        <f t="shared" si="11"/>
        <v>-28.276791907999996</v>
      </c>
      <c r="W17" s="352">
        <f>-2.87-H17</f>
        <v>-1.2870000000000001</v>
      </c>
      <c r="X17" s="352">
        <f>-28.32-K17</f>
        <v>-36.873000000000005</v>
      </c>
    </row>
    <row r="18" spans="1:24" s="352" customFormat="1">
      <c r="A18" s="351">
        <v>45589</v>
      </c>
      <c r="B18" s="352" t="s">
        <v>508</v>
      </c>
      <c r="C18" s="352">
        <v>5</v>
      </c>
      <c r="D18" s="352" t="s">
        <v>156</v>
      </c>
      <c r="E18" s="352" t="s">
        <v>506</v>
      </c>
      <c r="F18" s="352">
        <v>0.48399999999999999</v>
      </c>
      <c r="G18" s="352">
        <v>1589</v>
      </c>
      <c r="H18" s="352">
        <v>-1.383</v>
      </c>
      <c r="I18" s="353">
        <f t="shared" si="12"/>
        <v>-2.77874</v>
      </c>
      <c r="J18" s="352">
        <v>3654</v>
      </c>
      <c r="K18" s="352">
        <v>8.5020000000000007</v>
      </c>
      <c r="L18" s="353">
        <f t="shared" si="13"/>
        <v>-28.294759999999997</v>
      </c>
      <c r="P18" s="352">
        <v>9.6180000000000003</v>
      </c>
      <c r="Q18" s="352">
        <v>40.987000000000002</v>
      </c>
      <c r="S18" s="354">
        <f t="shared" si="10"/>
        <v>-2.7869833859999997</v>
      </c>
      <c r="T18" s="354">
        <f t="shared" si="11"/>
        <v>-28.243126807999996</v>
      </c>
      <c r="W18" s="352">
        <f>-2.87-H18</f>
        <v>-1.4870000000000001</v>
      </c>
      <c r="X18" s="352">
        <f>-28.32-K18</f>
        <v>-36.822000000000003</v>
      </c>
    </row>
    <row r="19" spans="1:24" s="352" customFormat="1">
      <c r="A19" s="351">
        <v>45589</v>
      </c>
      <c r="B19" s="352" t="s">
        <v>509</v>
      </c>
      <c r="C19" s="352">
        <v>7</v>
      </c>
      <c r="D19" s="352" t="s">
        <v>157</v>
      </c>
      <c r="E19" s="352" t="s">
        <v>506</v>
      </c>
      <c r="F19" s="352">
        <v>1.036</v>
      </c>
      <c r="G19" s="352">
        <v>3412</v>
      </c>
      <c r="H19" s="352">
        <v>-1.425</v>
      </c>
      <c r="I19" s="353">
        <f t="shared" si="12"/>
        <v>-2.9301200000000001</v>
      </c>
      <c r="J19" s="352">
        <v>7436</v>
      </c>
      <c r="K19" s="352">
        <v>8.2919999999999998</v>
      </c>
      <c r="L19" s="353">
        <f t="shared" si="13"/>
        <v>-28.277839999999998</v>
      </c>
      <c r="P19" s="352">
        <v>9.423</v>
      </c>
      <c r="Q19" s="352">
        <v>40.631</v>
      </c>
      <c r="S19" s="354">
        <f t="shared" si="10"/>
        <v>-2.9381968679999999</v>
      </c>
      <c r="T19" s="354">
        <f t="shared" si="11"/>
        <v>-28.226616271999998</v>
      </c>
      <c r="W19" s="352">
        <f>-2.87-H19</f>
        <v>-1.4450000000000001</v>
      </c>
      <c r="X19" s="352">
        <f>-28.32-K19</f>
        <v>-36.612000000000002</v>
      </c>
    </row>
    <row r="20" spans="1:24" s="352" customFormat="1">
      <c r="A20" s="351">
        <v>45589</v>
      </c>
      <c r="B20" s="352" t="s">
        <v>510</v>
      </c>
      <c r="C20" s="352">
        <v>9</v>
      </c>
      <c r="D20" s="352" t="s">
        <v>158</v>
      </c>
      <c r="E20" s="352" t="s">
        <v>506</v>
      </c>
      <c r="F20" s="352">
        <v>1.4970000000000001</v>
      </c>
      <c r="G20" s="352">
        <v>4888</v>
      </c>
      <c r="H20" s="352">
        <v>-1.288</v>
      </c>
      <c r="I20" s="353">
        <f t="shared" si="12"/>
        <v>-2.8816800000000002</v>
      </c>
      <c r="J20" s="352">
        <v>9995</v>
      </c>
      <c r="K20" s="352">
        <v>8.1150000000000002</v>
      </c>
      <c r="L20" s="353">
        <f t="shared" si="13"/>
        <v>-28.301299999999998</v>
      </c>
      <c r="P20" s="352">
        <v>9.5559999999999992</v>
      </c>
      <c r="Q20" s="352">
        <v>40.877000000000002</v>
      </c>
      <c r="S20" s="354">
        <f t="shared" si="10"/>
        <v>-2.8898101520000004</v>
      </c>
      <c r="T20" s="354">
        <f t="shared" si="11"/>
        <v>-28.249508539999997</v>
      </c>
      <c r="W20" s="352">
        <f>-2.87-H20</f>
        <v>-1.5820000000000001</v>
      </c>
      <c r="X20" s="352">
        <f>-28.32-K20</f>
        <v>-36.435000000000002</v>
      </c>
    </row>
    <row r="21" spans="1:24" s="350" customFormat="1">
      <c r="C21" s="360"/>
      <c r="D21" s="360"/>
      <c r="E21" s="360"/>
      <c r="F21" s="360"/>
      <c r="G21" s="360"/>
      <c r="H21" s="363">
        <f>AVERAGE(H16:H20)</f>
        <v>-1.399</v>
      </c>
      <c r="I21" s="363">
        <f>AVERAGE(I16:I20)</f>
        <v>-2.8617600000000003</v>
      </c>
      <c r="J21" s="360"/>
      <c r="K21" s="363">
        <f>AVERAGE(K16:K20)</f>
        <v>8.297600000000001</v>
      </c>
      <c r="L21" s="363">
        <f>AVERAGE(L16:L20)</f>
        <v>-28.372523999999999</v>
      </c>
      <c r="M21" s="360"/>
      <c r="N21" s="360"/>
      <c r="O21" s="360"/>
      <c r="P21" s="363">
        <f>AVERAGE(P16:P20)</f>
        <v>9.5742000000000012</v>
      </c>
      <c r="Q21" s="363">
        <f>AVERAGE(Q16:Q20)</f>
        <v>40.847999999999999</v>
      </c>
      <c r="R21" s="361"/>
      <c r="S21" s="363">
        <f>AVERAGE(S16:S20)</f>
        <v>-2.8699120640000002</v>
      </c>
      <c r="T21" s="363">
        <f>AVERAGE(T16:T20)</f>
        <v>-28.319008919200002</v>
      </c>
      <c r="W21" s="352"/>
      <c r="X21" s="352"/>
    </row>
    <row r="22" spans="1:24" s="350" customFormat="1">
      <c r="C22" s="360"/>
      <c r="D22" s="360"/>
      <c r="E22" s="360"/>
      <c r="F22" s="360"/>
      <c r="G22" s="360"/>
      <c r="H22" s="363">
        <f>STDEV(H16:H20)</f>
        <v>0.11618734870888479</v>
      </c>
      <c r="I22" s="363">
        <f>STDEV(I16:I20)</f>
        <v>7.9781192019171901E-2</v>
      </c>
      <c r="J22" s="360"/>
      <c r="K22" s="363">
        <f>STDEV(K16:K20)</f>
        <v>0.23138128705666794</v>
      </c>
      <c r="L22" s="363">
        <f>STDEV(L16:L20)</f>
        <v>0.1614691917363813</v>
      </c>
      <c r="M22" s="360"/>
      <c r="N22" s="360"/>
      <c r="O22" s="360"/>
      <c r="P22" s="363">
        <f>STDEV(P16:P20)</f>
        <v>0.10930553508400234</v>
      </c>
      <c r="Q22" s="363">
        <f>STDEV(Q16:Q20)</f>
        <v>0.53559126206464625</v>
      </c>
      <c r="R22" s="361"/>
      <c r="S22" s="363">
        <f>STDEV(S16:S20)</f>
        <v>7.9693432707950831E-2</v>
      </c>
      <c r="T22" s="363">
        <f>STDEV(T16:T20)</f>
        <v>0.15756163729636133</v>
      </c>
    </row>
    <row r="23" spans="1:24" s="350" customFormat="1"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1"/>
      <c r="Q23" s="361"/>
      <c r="R23" s="361"/>
    </row>
    <row r="24" spans="1:24" s="350" customFormat="1"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1"/>
      <c r="Q24" s="361"/>
      <c r="R24" s="361"/>
    </row>
    <row r="25" spans="1:24" s="352" customFormat="1">
      <c r="A25" s="351">
        <v>45589</v>
      </c>
      <c r="B25" s="352" t="s">
        <v>511</v>
      </c>
      <c r="C25" s="352">
        <v>15</v>
      </c>
      <c r="D25" s="352" t="s">
        <v>159</v>
      </c>
      <c r="E25" s="352" t="s">
        <v>512</v>
      </c>
      <c r="F25" s="352">
        <v>0.755</v>
      </c>
      <c r="G25" s="352">
        <v>2686</v>
      </c>
      <c r="H25" s="352">
        <v>29.402999999999999</v>
      </c>
      <c r="I25" s="353">
        <f t="shared" ref="I25:I26" si="14">H25-0.00006*G25 - 1.3004</f>
        <v>27.94144</v>
      </c>
      <c r="J25" s="352">
        <v>5971</v>
      </c>
      <c r="K25" s="352">
        <v>62.295000000000002</v>
      </c>
      <c r="L25" s="353">
        <f t="shared" ref="L25:L26" si="15">K25+0.00006*J25 - 37.016</f>
        <v>25.637260000000005</v>
      </c>
      <c r="P25" s="352">
        <v>10.297000000000001</v>
      </c>
      <c r="Q25" s="352">
        <v>44.383000000000003</v>
      </c>
      <c r="S25" s="354">
        <f t="shared" ref="S25:S26" si="16">0.9989*I25 - 0.0113</f>
        <v>27.899404416000003</v>
      </c>
      <c r="T25" s="354">
        <f t="shared" ref="T25:T26" si="17">0.9758*L25 - 0.6331</f>
        <v>24.383738308000005</v>
      </c>
    </row>
    <row r="26" spans="1:24" s="352" customFormat="1">
      <c r="A26" s="351">
        <v>45589</v>
      </c>
      <c r="B26" s="352" t="s">
        <v>513</v>
      </c>
      <c r="C26" s="352">
        <v>17</v>
      </c>
      <c r="D26" s="352" t="s">
        <v>160</v>
      </c>
      <c r="E26" s="352" t="s">
        <v>512</v>
      </c>
      <c r="F26" s="352">
        <v>0.81100000000000005</v>
      </c>
      <c r="G26" s="352">
        <v>2900</v>
      </c>
      <c r="H26" s="352">
        <v>29.390999999999998</v>
      </c>
      <c r="I26" s="353">
        <f t="shared" si="14"/>
        <v>27.916599999999999</v>
      </c>
      <c r="J26" s="352">
        <v>6434</v>
      </c>
      <c r="K26" s="352">
        <v>62.220999999999997</v>
      </c>
      <c r="L26" s="353">
        <f t="shared" si="15"/>
        <v>25.59104</v>
      </c>
      <c r="P26" s="352">
        <v>10.25</v>
      </c>
      <c r="Q26" s="352">
        <v>44.371000000000002</v>
      </c>
      <c r="S26" s="354">
        <f t="shared" si="16"/>
        <v>27.87459174</v>
      </c>
      <c r="T26" s="354">
        <f t="shared" si="17"/>
        <v>24.338636832000002</v>
      </c>
    </row>
    <row r="27" spans="1:24" s="350" customFormat="1">
      <c r="C27" s="360"/>
      <c r="D27" s="360"/>
      <c r="E27" s="360"/>
      <c r="F27" s="360"/>
      <c r="G27" s="360"/>
      <c r="H27" s="363">
        <f>AVERAGE(H25:H26)</f>
        <v>29.396999999999998</v>
      </c>
      <c r="I27" s="363">
        <f>AVERAGE(I25:I26)</f>
        <v>27.929020000000001</v>
      </c>
      <c r="J27" s="360"/>
      <c r="K27" s="363">
        <f>AVERAGE(K25:K26)</f>
        <v>62.257999999999996</v>
      </c>
      <c r="L27" s="363">
        <f>AVERAGE(L25:L26)</f>
        <v>25.614150000000002</v>
      </c>
      <c r="M27" s="360"/>
      <c r="N27" s="360"/>
      <c r="O27" s="360"/>
      <c r="P27" s="363">
        <f>AVERAGE(P25:P26)</f>
        <v>10.2735</v>
      </c>
      <c r="Q27" s="363">
        <f>AVERAGE(Q25:Q26)</f>
        <v>44.377000000000002</v>
      </c>
      <c r="R27" s="361"/>
      <c r="S27" s="363">
        <f>AVERAGE(S25:S26)</f>
        <v>27.886998078000001</v>
      </c>
      <c r="T27" s="363">
        <f>AVERAGE(T25:T26)</f>
        <v>24.361187570000006</v>
      </c>
    </row>
    <row r="28" spans="1:24" s="350" customFormat="1">
      <c r="C28" s="360"/>
      <c r="D28" s="360"/>
      <c r="E28" s="360"/>
      <c r="F28" s="360"/>
      <c r="G28" s="360"/>
      <c r="H28" s="363">
        <f>STDEV(H25:H26)</f>
        <v>8.4852813742388924E-3</v>
      </c>
      <c r="I28" s="363">
        <f>STDEV(I25:I26)</f>
        <v>1.7564532444674607E-2</v>
      </c>
      <c r="J28" s="360"/>
      <c r="K28" s="363">
        <f>STDEV(K25:K26)</f>
        <v>5.2325901807808169E-2</v>
      </c>
      <c r="L28" s="363">
        <f>STDEV(L25:L26)</f>
        <v>3.2682475426445944E-2</v>
      </c>
      <c r="M28" s="360"/>
      <c r="N28" s="360"/>
      <c r="O28" s="360"/>
      <c r="P28" s="363">
        <f>STDEV(P25:P26)</f>
        <v>3.3234018715768157E-2</v>
      </c>
      <c r="Q28" s="363">
        <f>STDEV(Q25:Q26)</f>
        <v>8.4852813742388924E-3</v>
      </c>
      <c r="R28" s="361"/>
      <c r="S28" s="363">
        <f>STDEV(S25:S26)</f>
        <v>1.7545211458987079E-2</v>
      </c>
      <c r="T28" s="363">
        <f>STDEV(T25:T26)</f>
        <v>3.189155952112431E-2</v>
      </c>
    </row>
    <row r="29" spans="1:24" s="350" customFormat="1"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1"/>
      <c r="Q29" s="361"/>
      <c r="R29" s="361"/>
    </row>
    <row r="30" spans="1:24" s="350" customFormat="1"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1"/>
      <c r="Q30" s="361"/>
      <c r="R30" s="361"/>
    </row>
    <row r="31" spans="1:24" s="352" customFormat="1">
      <c r="A31" s="351">
        <v>45589</v>
      </c>
      <c r="B31" s="352" t="s">
        <v>514</v>
      </c>
      <c r="C31" s="352">
        <v>19</v>
      </c>
      <c r="D31" s="352" t="s">
        <v>163</v>
      </c>
      <c r="E31" s="352" t="s">
        <v>21</v>
      </c>
      <c r="F31" s="352">
        <v>8.3000000000000004E-2</v>
      </c>
      <c r="M31" s="352">
        <v>5876</v>
      </c>
      <c r="N31" s="352">
        <v>19.913</v>
      </c>
      <c r="O31" s="352">
        <v>15.936</v>
      </c>
      <c r="R31" s="352">
        <v>12.042999999999999</v>
      </c>
      <c r="U31" s="354">
        <f t="shared" ref="U31:U32" si="18">1.1883*O31- 1.1015</f>
        <v>17.835248799999999</v>
      </c>
    </row>
    <row r="32" spans="1:24" s="352" customFormat="1">
      <c r="A32" s="351">
        <v>45589</v>
      </c>
      <c r="B32" s="352" t="s">
        <v>515</v>
      </c>
      <c r="C32" s="352">
        <v>21</v>
      </c>
      <c r="D32" s="352" t="s">
        <v>164</v>
      </c>
      <c r="E32" s="352" t="s">
        <v>21</v>
      </c>
      <c r="F32" s="352">
        <v>8.7999999999999995E-2</v>
      </c>
      <c r="M32" s="352">
        <v>6532</v>
      </c>
      <c r="N32" s="352">
        <v>19.983000000000001</v>
      </c>
      <c r="O32" s="352">
        <v>16.18</v>
      </c>
      <c r="R32" s="352">
        <v>12.500999999999999</v>
      </c>
      <c r="U32" s="354">
        <f t="shared" si="18"/>
        <v>18.125193999999997</v>
      </c>
    </row>
    <row r="33" spans="1:21" s="350" customFormat="1"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3">
        <f>AVERAGE(N31:N32)</f>
        <v>19.948</v>
      </c>
      <c r="O33" s="363">
        <f>AVERAGE(O31:O32)</f>
        <v>16.058</v>
      </c>
      <c r="P33" s="361"/>
      <c r="Q33" s="361"/>
      <c r="R33" s="363">
        <f>AVERAGE(R31:R32)</f>
        <v>12.271999999999998</v>
      </c>
      <c r="U33" s="363">
        <f>AVERAGE(U31:U32)</f>
        <v>17.980221399999998</v>
      </c>
    </row>
    <row r="34" spans="1:21" s="350" customFormat="1"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3">
        <f>STDEV(N31:N32)</f>
        <v>4.9497474683058526E-2</v>
      </c>
      <c r="O34" s="363">
        <f>STDEV(O31:O32)</f>
        <v>0.17253405460951743</v>
      </c>
      <c r="P34" s="361"/>
      <c r="Q34" s="361"/>
      <c r="R34" s="363">
        <f>STDEV(R31:R32)</f>
        <v>0.3238549057834389</v>
      </c>
      <c r="U34" s="363">
        <f>STDEV(U31:U32)</f>
        <v>0.2050222170924885</v>
      </c>
    </row>
    <row r="35" spans="1:21" s="350" customFormat="1"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1"/>
      <c r="Q35" s="361"/>
      <c r="R35" s="361"/>
    </row>
    <row r="36" spans="1:21" s="350" customFormat="1"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1"/>
      <c r="Q36" s="361"/>
      <c r="R36" s="361"/>
    </row>
    <row r="37" spans="1:21" s="352" customFormat="1">
      <c r="A37" s="351">
        <v>45589</v>
      </c>
      <c r="B37" s="352" t="s">
        <v>516</v>
      </c>
      <c r="C37" s="352">
        <v>23</v>
      </c>
      <c r="D37" s="352" t="s">
        <v>165</v>
      </c>
      <c r="E37" s="352" t="s">
        <v>23</v>
      </c>
      <c r="F37" s="352">
        <v>3.7999999999999999E-2</v>
      </c>
      <c r="M37" s="352">
        <v>2620</v>
      </c>
      <c r="N37" s="352">
        <v>11.273999999999999</v>
      </c>
      <c r="O37" s="352">
        <v>5.944</v>
      </c>
      <c r="R37" s="352">
        <v>13.021000000000001</v>
      </c>
      <c r="U37" s="354">
        <f>1.1883*O37- 1.1015</f>
        <v>5.9617551999999998</v>
      </c>
    </row>
    <row r="38" spans="1:21" s="352" customFormat="1">
      <c r="A38" s="351">
        <v>45589</v>
      </c>
      <c r="B38" s="352" t="s">
        <v>517</v>
      </c>
      <c r="C38" s="352">
        <v>25</v>
      </c>
      <c r="D38" s="352" t="s">
        <v>166</v>
      </c>
      <c r="E38" s="352" t="s">
        <v>23</v>
      </c>
      <c r="F38" s="352">
        <v>8.4000000000000005E-2</v>
      </c>
      <c r="M38" s="352">
        <v>6415</v>
      </c>
      <c r="N38" s="352">
        <v>9.4619999999999997</v>
      </c>
      <c r="O38" s="352">
        <v>5.6289999999999996</v>
      </c>
      <c r="R38" s="352">
        <v>12.881</v>
      </c>
      <c r="U38" s="354">
        <f t="shared" ref="U38:U39" si="19">1.1883*O38- 1.1015</f>
        <v>5.5874406999999993</v>
      </c>
    </row>
    <row r="39" spans="1:21" s="352" customFormat="1">
      <c r="A39" s="351">
        <v>45589</v>
      </c>
      <c r="B39" s="352" t="s">
        <v>518</v>
      </c>
      <c r="C39" s="352">
        <v>27</v>
      </c>
      <c r="D39" s="352" t="s">
        <v>167</v>
      </c>
      <c r="E39" s="352" t="s">
        <v>23</v>
      </c>
      <c r="F39" s="352">
        <v>0.156</v>
      </c>
      <c r="M39" s="352">
        <v>11763</v>
      </c>
      <c r="N39" s="352">
        <v>8.7010000000000005</v>
      </c>
      <c r="O39" s="352">
        <v>5.9770000000000003</v>
      </c>
      <c r="R39" s="352">
        <v>12.952</v>
      </c>
      <c r="U39" s="354">
        <f t="shared" si="19"/>
        <v>6.0009690999999998</v>
      </c>
    </row>
    <row r="40" spans="1:21" s="350" customFormat="1"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3">
        <f>AVERAGE(N37:N39)</f>
        <v>9.8123333333333331</v>
      </c>
      <c r="O40" s="363">
        <f>AVERAGE(O37:O39)</f>
        <v>5.8500000000000005</v>
      </c>
      <c r="P40" s="361"/>
      <c r="Q40" s="361"/>
      <c r="R40" s="363">
        <f>AVERAGE(R37:R39)</f>
        <v>12.951333333333332</v>
      </c>
      <c r="U40" s="363">
        <f>AVERAGE(U37:U39)</f>
        <v>5.8500550000000002</v>
      </c>
    </row>
    <row r="41" spans="1:21" s="350" customFormat="1"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3">
        <f>STDEV(N37:N39)</f>
        <v>1.3217913350197732</v>
      </c>
      <c r="O41" s="363">
        <f>STDEV(O37:O39)</f>
        <v>0.19210153565237353</v>
      </c>
      <c r="P41" s="361"/>
      <c r="Q41" s="361"/>
      <c r="R41" s="363">
        <f>STDEV(R37:R39)</f>
        <v>7.0002380911890219E-2</v>
      </c>
      <c r="U41" s="363">
        <f>STDEV(U37:U39)</f>
        <v>0.22827425481571537</v>
      </c>
    </row>
    <row r="42" spans="1:21" s="350" customFormat="1"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1"/>
      <c r="Q42" s="361"/>
      <c r="R42" s="361"/>
    </row>
    <row r="43" spans="1:21" s="350" customFormat="1"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1"/>
      <c r="Q43" s="361"/>
      <c r="R43" s="361"/>
    </row>
    <row r="47" spans="1:21">
      <c r="C47" s="368"/>
      <c r="D47" s="369" t="s">
        <v>519</v>
      </c>
      <c r="E47" s="369"/>
      <c r="F47" s="370"/>
      <c r="G47" s="368"/>
      <c r="H47" s="368"/>
      <c r="I47" s="368"/>
    </row>
    <row r="48" spans="1:21">
      <c r="C48" s="370"/>
      <c r="D48" s="370"/>
      <c r="E48" s="370"/>
      <c r="F48" s="370"/>
      <c r="G48" s="368"/>
      <c r="H48" s="368"/>
      <c r="I48" s="368"/>
    </row>
    <row r="49" spans="3:9">
      <c r="C49" s="370"/>
      <c r="D49" s="370"/>
      <c r="E49" s="370"/>
      <c r="F49" s="369" t="s">
        <v>520</v>
      </c>
      <c r="G49" s="369" t="s">
        <v>15</v>
      </c>
      <c r="H49" s="368"/>
      <c r="I49" s="368"/>
    </row>
    <row r="50" spans="3:9">
      <c r="C50" s="370"/>
      <c r="D50" s="370" t="s">
        <v>506</v>
      </c>
      <c r="E50" s="370"/>
      <c r="F50" s="371">
        <f>I21</f>
        <v>-2.8617600000000003</v>
      </c>
      <c r="G50" s="368">
        <v>-2.87</v>
      </c>
      <c r="H50" s="368"/>
      <c r="I50" s="368"/>
    </row>
    <row r="51" spans="3:9">
      <c r="C51" s="370"/>
      <c r="D51" s="370" t="s">
        <v>521</v>
      </c>
      <c r="E51" s="370"/>
      <c r="F51" s="371">
        <f>I27</f>
        <v>27.929020000000001</v>
      </c>
      <c r="G51" s="372">
        <v>27.888000000000002</v>
      </c>
      <c r="H51" s="368"/>
      <c r="I51" s="368"/>
    </row>
    <row r="52" spans="3:9">
      <c r="C52" s="370"/>
      <c r="D52" s="370"/>
      <c r="E52" s="370"/>
      <c r="F52" s="370"/>
      <c r="G52" s="368"/>
      <c r="H52" s="368"/>
      <c r="I52" s="368"/>
    </row>
    <row r="53" spans="3:9">
      <c r="C53" s="370"/>
      <c r="D53" s="370"/>
      <c r="E53" s="370"/>
      <c r="F53" s="370"/>
      <c r="G53" s="368"/>
      <c r="H53" s="368"/>
      <c r="I53" s="368"/>
    </row>
    <row r="54" spans="3:9">
      <c r="C54" s="370"/>
      <c r="D54" s="466" t="s">
        <v>522</v>
      </c>
      <c r="E54" s="466"/>
      <c r="F54" s="466"/>
      <c r="G54" s="466"/>
      <c r="H54" s="368"/>
      <c r="I54" s="368"/>
    </row>
    <row r="55" spans="3:9">
      <c r="C55" s="370"/>
      <c r="D55" s="373" t="s">
        <v>523</v>
      </c>
      <c r="E55" s="373"/>
      <c r="F55" s="373" t="s">
        <v>524</v>
      </c>
      <c r="G55" s="373" t="s">
        <v>15</v>
      </c>
      <c r="H55" s="368"/>
      <c r="I55" s="368"/>
    </row>
    <row r="56" spans="3:9">
      <c r="C56" s="370"/>
      <c r="D56" s="374" t="s">
        <v>525</v>
      </c>
      <c r="E56" s="374"/>
      <c r="F56" s="375">
        <f>S12</f>
        <v>6.0947958980000001</v>
      </c>
      <c r="G56" s="376">
        <v>5.94</v>
      </c>
      <c r="H56" s="377">
        <f>ABS(G56-F56)</f>
        <v>0.15479589799999971</v>
      </c>
      <c r="I56" s="368"/>
    </row>
    <row r="57" spans="3:9">
      <c r="C57" s="370"/>
      <c r="D57" s="467" t="s">
        <v>526</v>
      </c>
      <c r="E57" s="468"/>
      <c r="F57" s="468"/>
      <c r="G57" s="469"/>
      <c r="H57" s="368"/>
      <c r="I57" s="368"/>
    </row>
    <row r="58" spans="3:9">
      <c r="C58" s="370"/>
      <c r="D58" s="374" t="s">
        <v>525</v>
      </c>
      <c r="E58" s="374"/>
      <c r="F58" s="375">
        <f>P12</f>
        <v>13.8255</v>
      </c>
      <c r="G58" s="376">
        <v>13.32</v>
      </c>
      <c r="H58" s="377">
        <f>ABS(G58-F58)</f>
        <v>0.50549999999999962</v>
      </c>
      <c r="I58" s="368"/>
    </row>
    <row r="59" spans="3:9">
      <c r="C59" s="370"/>
      <c r="D59" s="370"/>
      <c r="E59" s="370"/>
      <c r="F59" s="370"/>
      <c r="G59" s="368"/>
      <c r="H59" s="368"/>
      <c r="I59" s="368"/>
    </row>
    <row r="60" spans="3:9">
      <c r="C60" s="370"/>
      <c r="D60" s="370"/>
      <c r="E60" s="370"/>
      <c r="F60" s="370"/>
      <c r="G60" s="368"/>
      <c r="H60" s="368"/>
      <c r="I60" s="368"/>
    </row>
    <row r="61" spans="3:9">
      <c r="C61" s="370"/>
      <c r="D61" s="370"/>
      <c r="E61" s="370"/>
      <c r="F61" s="370"/>
      <c r="G61" s="368"/>
      <c r="H61" s="368"/>
      <c r="I61" s="368"/>
    </row>
    <row r="62" spans="3:9">
      <c r="C62" s="370"/>
      <c r="D62" s="369" t="s">
        <v>527</v>
      </c>
      <c r="E62" s="369"/>
      <c r="F62" s="370"/>
      <c r="G62" s="368"/>
      <c r="H62" s="368"/>
      <c r="I62" s="368"/>
    </row>
    <row r="63" spans="3:9">
      <c r="C63" s="368"/>
      <c r="D63" s="370"/>
      <c r="E63" s="370"/>
      <c r="F63" s="370"/>
      <c r="G63" s="368"/>
      <c r="H63" s="368"/>
      <c r="I63" s="368"/>
    </row>
    <row r="64" spans="3:9">
      <c r="C64" s="370"/>
      <c r="D64" s="370"/>
      <c r="E64" s="370"/>
      <c r="F64" s="369" t="s">
        <v>520</v>
      </c>
      <c r="G64" s="369" t="s">
        <v>15</v>
      </c>
      <c r="H64" s="368"/>
      <c r="I64" s="368"/>
    </row>
    <row r="65" spans="3:9">
      <c r="C65" s="370"/>
      <c r="D65" s="370" t="s">
        <v>506</v>
      </c>
      <c r="E65" s="370"/>
      <c r="F65" s="371">
        <f>L21</f>
        <v>-28.372523999999999</v>
      </c>
      <c r="G65" s="368">
        <v>-28.32</v>
      </c>
      <c r="H65" s="368"/>
      <c r="I65" s="368"/>
    </row>
    <row r="66" spans="3:9">
      <c r="C66" s="370"/>
      <c r="D66" s="370" t="s">
        <v>521</v>
      </c>
      <c r="E66" s="370"/>
      <c r="F66" s="371">
        <f>L27</f>
        <v>25.614150000000002</v>
      </c>
      <c r="G66" s="372">
        <v>24.361999999999998</v>
      </c>
      <c r="H66" s="368"/>
      <c r="I66" s="368"/>
    </row>
    <row r="67" spans="3:9">
      <c r="C67" s="370"/>
      <c r="D67" s="370"/>
      <c r="E67" s="370"/>
      <c r="F67" s="370"/>
      <c r="G67" s="368"/>
      <c r="H67" s="368"/>
      <c r="I67" s="368"/>
    </row>
    <row r="68" spans="3:9">
      <c r="C68" s="370"/>
      <c r="D68" s="370"/>
      <c r="E68" s="370"/>
      <c r="F68" s="370"/>
      <c r="G68" s="368"/>
      <c r="H68" s="368"/>
      <c r="I68" s="368"/>
    </row>
    <row r="69" spans="3:9">
      <c r="C69" s="370"/>
      <c r="D69" s="467" t="s">
        <v>522</v>
      </c>
      <c r="E69" s="468"/>
      <c r="F69" s="468"/>
      <c r="G69" s="469"/>
      <c r="H69" s="368"/>
      <c r="I69" s="368"/>
    </row>
    <row r="70" spans="3:9">
      <c r="C70" s="370"/>
      <c r="D70" s="373" t="s">
        <v>523</v>
      </c>
      <c r="E70" s="373"/>
      <c r="F70" s="373" t="s">
        <v>524</v>
      </c>
      <c r="G70" s="373" t="s">
        <v>15</v>
      </c>
      <c r="H70" s="368"/>
      <c r="I70" s="368"/>
    </row>
    <row r="71" spans="3:9">
      <c r="C71" s="370"/>
      <c r="D71" s="374" t="s">
        <v>525</v>
      </c>
      <c r="E71" s="374"/>
      <c r="F71" s="375">
        <f>T12</f>
        <v>-27.096766725999998</v>
      </c>
      <c r="G71" s="376">
        <v>-26.98</v>
      </c>
      <c r="H71" s="377">
        <f>ABS(G71-F71)</f>
        <v>0.11676672599999804</v>
      </c>
      <c r="I71" s="368"/>
    </row>
    <row r="72" spans="3:9">
      <c r="C72" s="370"/>
      <c r="D72" s="467" t="s">
        <v>526</v>
      </c>
      <c r="E72" s="468"/>
      <c r="F72" s="468"/>
      <c r="G72" s="469"/>
      <c r="H72" s="368"/>
      <c r="I72" s="368"/>
    </row>
    <row r="73" spans="3:9">
      <c r="C73" s="370"/>
      <c r="D73" s="374" t="s">
        <v>525</v>
      </c>
      <c r="E73" s="374"/>
      <c r="F73" s="375">
        <f>Q12</f>
        <v>47.918999999999997</v>
      </c>
      <c r="G73" s="376">
        <v>46.5</v>
      </c>
      <c r="H73" s="377">
        <f>ABS(G73-F73)</f>
        <v>1.4189999999999969</v>
      </c>
      <c r="I73" s="368"/>
    </row>
    <row r="74" spans="3:9">
      <c r="C74" s="370"/>
      <c r="D74" s="370"/>
      <c r="E74" s="370"/>
      <c r="F74" s="370"/>
      <c r="G74" s="368"/>
      <c r="H74" s="368"/>
      <c r="I74" s="368"/>
    </row>
    <row r="75" spans="3:9">
      <c r="C75" s="370"/>
      <c r="D75" s="370"/>
      <c r="E75" s="370"/>
      <c r="F75" s="370"/>
      <c r="G75" s="368"/>
      <c r="H75" s="368"/>
      <c r="I75" s="368"/>
    </row>
    <row r="76" spans="3:9">
      <c r="C76" s="370"/>
      <c r="D76" s="370"/>
      <c r="E76" s="370"/>
      <c r="F76" s="370"/>
      <c r="G76" s="368"/>
      <c r="H76" s="368"/>
      <c r="I76" s="368"/>
    </row>
    <row r="77" spans="3:9">
      <c r="C77" s="370"/>
      <c r="D77" s="369" t="s">
        <v>528</v>
      </c>
      <c r="E77" s="369"/>
      <c r="F77" s="370"/>
      <c r="G77" s="368"/>
      <c r="H77" s="368"/>
      <c r="I77" s="368"/>
    </row>
    <row r="78" spans="3:9">
      <c r="C78" s="370"/>
      <c r="D78" s="370"/>
      <c r="E78" s="370"/>
      <c r="F78" s="370"/>
      <c r="G78" s="368"/>
      <c r="H78" s="368"/>
      <c r="I78" s="368"/>
    </row>
    <row r="79" spans="3:9">
      <c r="C79" s="370"/>
      <c r="D79" s="370"/>
      <c r="E79" s="370"/>
      <c r="F79" s="369" t="s">
        <v>520</v>
      </c>
      <c r="G79" s="369" t="s">
        <v>15</v>
      </c>
      <c r="H79" s="368"/>
      <c r="I79" s="368"/>
    </row>
    <row r="80" spans="3:9">
      <c r="C80" s="370"/>
      <c r="D80" s="378" t="s">
        <v>23</v>
      </c>
      <c r="F80" s="371">
        <f>O40</f>
        <v>5.8500000000000005</v>
      </c>
      <c r="G80" s="372">
        <v>5.85</v>
      </c>
      <c r="H80" s="379"/>
      <c r="I80" s="379"/>
    </row>
    <row r="81" spans="3:9">
      <c r="C81" s="370"/>
      <c r="D81" s="378" t="s">
        <v>21</v>
      </c>
      <c r="F81" s="371">
        <f>O33</f>
        <v>16.058</v>
      </c>
      <c r="G81" s="372">
        <v>17.98</v>
      </c>
      <c r="H81" s="379"/>
      <c r="I81" s="379"/>
    </row>
    <row r="82" spans="3:9">
      <c r="C82" s="370"/>
      <c r="E82" s="370"/>
      <c r="F82" s="370"/>
      <c r="G82" s="368"/>
      <c r="H82" s="368"/>
      <c r="I82" s="368"/>
    </row>
    <row r="83" spans="3:9">
      <c r="C83" s="370"/>
      <c r="D83" s="370"/>
      <c r="E83" s="370"/>
      <c r="F83" s="370"/>
      <c r="G83" s="368"/>
      <c r="H83" s="368"/>
      <c r="I83" s="368"/>
    </row>
    <row r="84" spans="3:9">
      <c r="C84" s="370"/>
      <c r="D84" s="467" t="s">
        <v>522</v>
      </c>
      <c r="E84" s="468"/>
      <c r="F84" s="468"/>
      <c r="G84" s="469"/>
      <c r="H84" s="368"/>
      <c r="I84" s="368"/>
    </row>
    <row r="85" spans="3:9">
      <c r="C85" s="370"/>
      <c r="D85" s="373" t="s">
        <v>523</v>
      </c>
      <c r="E85" s="373"/>
      <c r="F85" s="373" t="s">
        <v>524</v>
      </c>
      <c r="G85" s="373" t="s">
        <v>15</v>
      </c>
      <c r="H85" s="368"/>
      <c r="I85" s="368"/>
    </row>
    <row r="86" spans="3:9">
      <c r="C86" s="370"/>
      <c r="D86" s="374" t="s">
        <v>525</v>
      </c>
      <c r="E86" s="380"/>
      <c r="F86" s="381">
        <f>U12</f>
        <v>6.1120751499999999</v>
      </c>
      <c r="G86" s="381">
        <v>6.32</v>
      </c>
      <c r="H86" s="377">
        <f>ABS(G86-F86)</f>
        <v>0.20792485000000038</v>
      </c>
      <c r="I86" s="382"/>
    </row>
    <row r="87" spans="3:9">
      <c r="C87" s="370"/>
      <c r="D87" s="467" t="s">
        <v>526</v>
      </c>
      <c r="E87" s="468"/>
      <c r="F87" s="468"/>
      <c r="G87" s="469"/>
      <c r="H87" s="368"/>
      <c r="I87" s="368"/>
    </row>
    <row r="88" spans="3:9">
      <c r="C88" s="370"/>
      <c r="D88" s="374" t="s">
        <v>525</v>
      </c>
      <c r="E88" s="374"/>
      <c r="F88" s="375">
        <f>R12</f>
        <v>0.66149999999999998</v>
      </c>
      <c r="G88" s="376">
        <v>0.751</v>
      </c>
      <c r="H88" s="377">
        <f>ABS(G88-F88)</f>
        <v>8.9500000000000024E-2</v>
      </c>
      <c r="I88" s="382"/>
    </row>
    <row r="89" spans="3:9">
      <c r="C89" s="370"/>
      <c r="D89" s="368"/>
      <c r="E89" s="368"/>
      <c r="F89" s="368"/>
      <c r="G89" s="368"/>
      <c r="H89" s="368"/>
      <c r="I89" s="368"/>
    </row>
    <row r="90" spans="3:9">
      <c r="C90" s="370"/>
      <c r="D90" s="368"/>
      <c r="E90" s="368"/>
      <c r="F90" s="368"/>
      <c r="G90" s="368"/>
      <c r="H90" s="368"/>
      <c r="I90" s="368"/>
    </row>
    <row r="91" spans="3:9" ht="16" thickBot="1">
      <c r="C91" s="370"/>
      <c r="D91" s="370"/>
      <c r="E91" s="370"/>
      <c r="F91" s="370"/>
      <c r="G91" s="368"/>
      <c r="H91" s="368"/>
      <c r="I91" s="368"/>
    </row>
    <row r="92" spans="3:9">
      <c r="C92" s="370"/>
      <c r="D92" s="370"/>
      <c r="E92" s="383" t="s">
        <v>529</v>
      </c>
      <c r="F92" s="384" t="s">
        <v>473</v>
      </c>
      <c r="G92" s="385"/>
    </row>
    <row r="93" spans="3:9">
      <c r="C93" s="370"/>
      <c r="D93" s="370"/>
      <c r="E93" s="386" t="s">
        <v>530</v>
      </c>
      <c r="F93" s="387">
        <v>45592</v>
      </c>
      <c r="G93" s="388"/>
    </row>
    <row r="94" spans="3:9">
      <c r="C94" s="370"/>
      <c r="E94" s="386" t="s">
        <v>531</v>
      </c>
      <c r="F94" s="389" t="s">
        <v>532</v>
      </c>
      <c r="G94" s="388"/>
    </row>
    <row r="95" spans="3:9" ht="16" thickBot="1">
      <c r="C95" s="370"/>
      <c r="E95" s="390" t="s">
        <v>533</v>
      </c>
      <c r="F95" s="391" t="s">
        <v>534</v>
      </c>
      <c r="G95" s="392"/>
    </row>
    <row r="96" spans="3:9">
      <c r="C96" s="370"/>
    </row>
    <row r="97" spans="3:3">
      <c r="C97" s="370"/>
    </row>
    <row r="98" spans="3:3">
      <c r="C98" s="370"/>
    </row>
    <row r="99" spans="3:3">
      <c r="C99" s="370"/>
    </row>
    <row r="100" spans="3:3">
      <c r="C100" s="370"/>
    </row>
    <row r="101" spans="3:3">
      <c r="C101" s="370"/>
    </row>
  </sheetData>
  <mergeCells count="6">
    <mergeCell ref="D87:G87"/>
    <mergeCell ref="D54:G54"/>
    <mergeCell ref="D57:G57"/>
    <mergeCell ref="D69:G69"/>
    <mergeCell ref="D72:G72"/>
    <mergeCell ref="D84:G84"/>
  </mergeCells>
  <conditionalFormatting sqref="H56">
    <cfRule type="cellIs" dxfId="24" priority="6" stopIfTrue="1" operator="greaterThan">
      <formula>0.4</formula>
    </cfRule>
  </conditionalFormatting>
  <conditionalFormatting sqref="H71">
    <cfRule type="cellIs" dxfId="23" priority="5" stopIfTrue="1" operator="greaterThan">
      <formula>0.3</formula>
    </cfRule>
  </conditionalFormatting>
  <conditionalFormatting sqref="H86:I86">
    <cfRule type="cellIs" dxfId="22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88:I88">
    <cfRule type="cellIs" dxfId="21" priority="1" operator="greaterThan">
      <formula>1.6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844C-CAC6-449C-8333-33C92CA1D246}">
  <dimension ref="A1:AT135"/>
  <sheetViews>
    <sheetView zoomScaleNormal="100" workbookViewId="0">
      <pane ySplit="1" topLeftCell="A2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9.1640625" style="360"/>
    <col min="2" max="2" width="5.5" style="360" bestFit="1" customWidth="1"/>
    <col min="3" max="3" width="9.83203125" style="360" bestFit="1" customWidth="1"/>
    <col min="4" max="4" width="33.1640625" style="360" bestFit="1" customWidth="1"/>
    <col min="5" max="5" width="25.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11.5" style="360" customWidth="1"/>
    <col min="10" max="10" width="9.6640625" style="360" bestFit="1" customWidth="1"/>
    <col min="11" max="11" width="11.33203125" style="360" bestFit="1" customWidth="1"/>
    <col min="12" max="12" width="11.33203125" style="360" customWidth="1"/>
    <col min="13" max="13" width="9.6640625" style="360" bestFit="1" customWidth="1"/>
    <col min="14" max="14" width="11.33203125" style="360" bestFit="1" customWidth="1"/>
    <col min="15" max="15" width="12.1640625" style="360" bestFit="1" customWidth="1"/>
    <col min="16" max="18" width="6.5" style="360" bestFit="1" customWidth="1"/>
    <col min="19" max="19" width="10.5" style="360" bestFit="1" customWidth="1"/>
    <col min="20" max="21" width="10.33203125" style="360" bestFit="1" customWidth="1"/>
    <col min="22" max="22" width="9.1640625" style="360"/>
    <col min="23" max="23" width="19.6640625" style="360" bestFit="1" customWidth="1"/>
    <col min="24" max="24" width="19.5" style="360" customWidth="1"/>
    <col min="25" max="25" width="19.5" style="360" bestFit="1" customWidth="1"/>
    <col min="26" max="16384" width="9.1640625" style="360"/>
  </cols>
  <sheetData>
    <row r="1" spans="1:46" s="350" customFormat="1" ht="28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6" t="s">
        <v>482</v>
      </c>
      <c r="J1" s="345" t="s">
        <v>483</v>
      </c>
      <c r="K1" s="345" t="s">
        <v>484</v>
      </c>
      <c r="L1" s="346" t="s">
        <v>485</v>
      </c>
      <c r="M1" s="345" t="s">
        <v>486</v>
      </c>
      <c r="N1" s="345" t="s">
        <v>487</v>
      </c>
      <c r="O1" s="346" t="s">
        <v>488</v>
      </c>
      <c r="P1" s="347" t="s">
        <v>489</v>
      </c>
      <c r="Q1" s="347" t="s">
        <v>490</v>
      </c>
      <c r="R1" s="347" t="s">
        <v>491</v>
      </c>
      <c r="S1" s="348" t="s">
        <v>492</v>
      </c>
      <c r="T1" s="348" t="s">
        <v>493</v>
      </c>
      <c r="U1" s="348" t="s">
        <v>494</v>
      </c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  <c r="AT1" s="349"/>
    </row>
    <row r="2" spans="1:46" s="350" customFormat="1" ht="13">
      <c r="A2" s="349" t="s">
        <v>183</v>
      </c>
      <c r="B2" s="349">
        <v>44</v>
      </c>
      <c r="C2" s="349">
        <v>87</v>
      </c>
      <c r="D2" s="349" t="s">
        <v>280</v>
      </c>
      <c r="E2" s="349" t="s">
        <v>281</v>
      </c>
      <c r="F2" s="349">
        <v>0.47899999999999998</v>
      </c>
      <c r="G2" s="350">
        <v>1539</v>
      </c>
      <c r="H2" s="350">
        <v>7.29</v>
      </c>
      <c r="I2" s="393">
        <f t="shared" ref="I2:I21" si="0">H2-0.0002*G2 - 0.6912</f>
        <v>6.2909999999999995</v>
      </c>
      <c r="J2" s="350">
        <v>3891</v>
      </c>
      <c r="K2" s="350">
        <v>9.5340000000000007</v>
      </c>
      <c r="L2" s="393">
        <f t="shared" ref="L2:L21" si="1">K2+0.00008*J2 - 37.319</f>
        <v>-27.47372</v>
      </c>
      <c r="M2" s="350">
        <v>1757</v>
      </c>
      <c r="N2" s="350">
        <v>-4.0540000000000003</v>
      </c>
      <c r="O2" s="362">
        <f t="shared" ref="O2:O19" si="2">N2+1.4879*LN(M2) - 16.956</f>
        <v>-9.8933588610864174</v>
      </c>
      <c r="P2" s="393">
        <v>8.1582626304801682</v>
      </c>
      <c r="Q2" s="393">
        <v>42.295053862212953</v>
      </c>
      <c r="R2" s="393">
        <v>0.91184509394572011</v>
      </c>
      <c r="S2" s="394">
        <f t="shared" ref="S2:S21" si="3">1.0109*I2 + 0.1006</f>
        <v>6.4601718999999989</v>
      </c>
      <c r="T2" s="394">
        <f t="shared" ref="T2:T21" si="4">0.977*L2- 0.6417</f>
        <v>-27.48352444</v>
      </c>
      <c r="U2" s="394">
        <f t="shared" ref="U2:U21" si="5">1.1453*O2 - 1.0783</f>
        <v>-12.409163903602273</v>
      </c>
    </row>
    <row r="3" spans="1:46" s="350" customFormat="1" ht="13">
      <c r="A3" s="349" t="s">
        <v>183</v>
      </c>
      <c r="B3" s="349">
        <v>45</v>
      </c>
      <c r="C3" s="349">
        <v>89</v>
      </c>
      <c r="D3" s="349" t="s">
        <v>282</v>
      </c>
      <c r="E3" s="349" t="s">
        <v>283</v>
      </c>
      <c r="F3" s="349">
        <v>0.21199999999999999</v>
      </c>
      <c r="G3" s="350">
        <v>687</v>
      </c>
      <c r="H3" s="350">
        <v>12.214</v>
      </c>
      <c r="I3" s="393">
        <f t="shared" si="0"/>
        <v>11.385400000000001</v>
      </c>
      <c r="J3" s="350">
        <v>1966</v>
      </c>
      <c r="K3" s="350">
        <v>5.8209999999999997</v>
      </c>
      <c r="L3" s="393">
        <f t="shared" si="1"/>
        <v>-31.340720000000005</v>
      </c>
      <c r="M3" s="350">
        <v>881</v>
      </c>
      <c r="N3" s="350">
        <v>5.8769999999999998</v>
      </c>
      <c r="O3" s="362">
        <f t="shared" si="2"/>
        <v>-0.98946435836955615</v>
      </c>
      <c r="P3" s="393">
        <v>6.1200849056603772</v>
      </c>
      <c r="Q3" s="393">
        <v>46.822862735849064</v>
      </c>
      <c r="R3" s="393">
        <v>1.4048160377358492</v>
      </c>
      <c r="S3" s="394">
        <f t="shared" si="3"/>
        <v>11.610100859999999</v>
      </c>
      <c r="T3" s="394">
        <f t="shared" si="4"/>
        <v>-31.261583440000003</v>
      </c>
      <c r="U3" s="394">
        <f t="shared" si="5"/>
        <v>-2.2115335296406524</v>
      </c>
    </row>
    <row r="4" spans="1:46" s="350" customFormat="1">
      <c r="A4" s="349" t="s">
        <v>183</v>
      </c>
      <c r="B4" s="349">
        <v>46</v>
      </c>
      <c r="C4" s="349">
        <v>91</v>
      </c>
      <c r="D4" s="349" t="s">
        <v>284</v>
      </c>
      <c r="E4" s="349" t="s">
        <v>285</v>
      </c>
      <c r="F4" s="349">
        <v>8.5000000000000006E-2</v>
      </c>
      <c r="G4" s="350">
        <v>244</v>
      </c>
      <c r="H4" s="350">
        <v>11.147</v>
      </c>
      <c r="I4" s="393">
        <f t="shared" si="0"/>
        <v>10.407</v>
      </c>
      <c r="J4" s="350">
        <v>599</v>
      </c>
      <c r="K4" s="350">
        <v>8.9510000000000005</v>
      </c>
      <c r="L4" s="393">
        <f t="shared" si="1"/>
        <v>-28.320080000000004</v>
      </c>
      <c r="M4" s="350">
        <v>286</v>
      </c>
      <c r="N4" s="350">
        <v>7.5529999999999999</v>
      </c>
      <c r="O4" s="362">
        <f t="shared" si="2"/>
        <v>-0.98744978468114297</v>
      </c>
      <c r="P4" s="395"/>
      <c r="Q4" s="393">
        <v>37.527828235294116</v>
      </c>
      <c r="R4" s="395">
        <v>2.3652976470588229</v>
      </c>
      <c r="S4" s="359">
        <f t="shared" si="3"/>
        <v>10.621036299999998</v>
      </c>
      <c r="T4" s="394">
        <f t="shared" si="4"/>
        <v>-28.310418160000005</v>
      </c>
      <c r="U4" s="359">
        <f t="shared" si="5"/>
        <v>-2.209226238395313</v>
      </c>
      <c r="V4" s="358" t="s">
        <v>535</v>
      </c>
    </row>
    <row r="5" spans="1:46" s="350" customFormat="1" ht="13">
      <c r="A5" s="349" t="s">
        <v>183</v>
      </c>
      <c r="B5" s="349">
        <v>47</v>
      </c>
      <c r="C5" s="349">
        <v>93</v>
      </c>
      <c r="D5" s="349" t="s">
        <v>286</v>
      </c>
      <c r="E5" s="349" t="s">
        <v>287</v>
      </c>
      <c r="F5" s="349">
        <v>0.751</v>
      </c>
      <c r="G5" s="350">
        <v>1327</v>
      </c>
      <c r="H5" s="350">
        <v>11.228</v>
      </c>
      <c r="I5" s="393">
        <f t="shared" si="0"/>
        <v>10.2714</v>
      </c>
      <c r="J5" s="350">
        <v>4144</v>
      </c>
      <c r="K5" s="350">
        <v>4.4640000000000004</v>
      </c>
      <c r="L5" s="393">
        <f t="shared" si="1"/>
        <v>-32.523479999999999</v>
      </c>
      <c r="M5" s="350">
        <v>2780</v>
      </c>
      <c r="N5" s="350">
        <v>0.41799999999999998</v>
      </c>
      <c r="O5" s="362">
        <f t="shared" si="2"/>
        <v>-4.7386461850738613</v>
      </c>
      <c r="P5" s="393">
        <v>4.3596311584553922</v>
      </c>
      <c r="Q5" s="393">
        <v>28.580267376830893</v>
      </c>
      <c r="R5" s="393">
        <v>0.79377949400798942</v>
      </c>
      <c r="S5" s="394">
        <f t="shared" si="3"/>
        <v>10.48395826</v>
      </c>
      <c r="T5" s="394">
        <f t="shared" si="4"/>
        <v>-32.41713996</v>
      </c>
      <c r="U5" s="394">
        <f t="shared" si="5"/>
        <v>-6.5054714757650931</v>
      </c>
    </row>
    <row r="6" spans="1:46" s="350" customFormat="1" ht="13">
      <c r="A6" s="349" t="s">
        <v>183</v>
      </c>
      <c r="B6" s="349">
        <v>48</v>
      </c>
      <c r="C6" s="349">
        <v>95</v>
      </c>
      <c r="D6" s="349" t="s">
        <v>288</v>
      </c>
      <c r="E6" s="349" t="s">
        <v>289</v>
      </c>
      <c r="F6" s="349">
        <v>0.78500000000000003</v>
      </c>
      <c r="G6" s="350">
        <v>1406</v>
      </c>
      <c r="H6" s="350">
        <v>7.4669999999999996</v>
      </c>
      <c r="I6" s="393">
        <f t="shared" si="0"/>
        <v>6.4945999999999993</v>
      </c>
      <c r="J6" s="350">
        <v>3563</v>
      </c>
      <c r="K6" s="350">
        <v>10.004</v>
      </c>
      <c r="L6" s="393">
        <f t="shared" si="1"/>
        <v>-27.029960000000003</v>
      </c>
      <c r="M6" s="350">
        <v>1391</v>
      </c>
      <c r="N6" s="350">
        <v>10.044</v>
      </c>
      <c r="O6" s="362">
        <f t="shared" si="2"/>
        <v>3.8570901717628914</v>
      </c>
      <c r="P6" s="393">
        <v>4.462989554140127</v>
      </c>
      <c r="Q6" s="393">
        <v>23.647254267515923</v>
      </c>
      <c r="R6" s="393">
        <v>0.48744547770700641</v>
      </c>
      <c r="S6" s="394">
        <f t="shared" si="3"/>
        <v>6.6659911399999983</v>
      </c>
      <c r="T6" s="394">
        <f t="shared" si="4"/>
        <v>-27.049970920000003</v>
      </c>
      <c r="U6" s="394">
        <f t="shared" si="5"/>
        <v>3.3392253737200392</v>
      </c>
    </row>
    <row r="7" spans="1:46" s="350" customFormat="1" ht="13">
      <c r="A7" s="349" t="s">
        <v>183</v>
      </c>
      <c r="B7" s="349">
        <v>49</v>
      </c>
      <c r="C7" s="349">
        <v>97</v>
      </c>
      <c r="D7" s="349" t="s">
        <v>290</v>
      </c>
      <c r="E7" s="349" t="s">
        <v>291</v>
      </c>
      <c r="F7" s="349">
        <v>0.83599999999999997</v>
      </c>
      <c r="G7" s="350">
        <v>1687</v>
      </c>
      <c r="H7" s="350">
        <v>9.64</v>
      </c>
      <c r="I7" s="393">
        <f t="shared" si="0"/>
        <v>8.6113999999999997</v>
      </c>
      <c r="J7" s="350">
        <v>4655</v>
      </c>
      <c r="K7" s="350">
        <v>4.8710000000000004</v>
      </c>
      <c r="L7" s="393">
        <f t="shared" si="1"/>
        <v>-32.075600000000001</v>
      </c>
      <c r="M7" s="350">
        <v>2868</v>
      </c>
      <c r="N7" s="350">
        <v>3.5659999999999998</v>
      </c>
      <c r="O7" s="362">
        <f t="shared" si="2"/>
        <v>-1.5442772768615391</v>
      </c>
      <c r="P7" s="393">
        <v>5.1907026315789473</v>
      </c>
      <c r="Q7" s="393">
        <v>28.764633253588517</v>
      </c>
      <c r="R7" s="393">
        <v>0.75649389952153112</v>
      </c>
      <c r="S7" s="394">
        <f t="shared" si="3"/>
        <v>8.8058642599999981</v>
      </c>
      <c r="T7" s="394">
        <f t="shared" si="4"/>
        <v>-31.979561200000003</v>
      </c>
      <c r="U7" s="394">
        <f t="shared" si="5"/>
        <v>-2.8469607651895208</v>
      </c>
    </row>
    <row r="8" spans="1:46" s="350" customFormat="1" ht="13">
      <c r="A8" s="349" t="s">
        <v>183</v>
      </c>
      <c r="B8" s="349">
        <v>50</v>
      </c>
      <c r="C8" s="349">
        <v>99</v>
      </c>
      <c r="D8" s="349" t="s">
        <v>292</v>
      </c>
      <c r="E8" s="349" t="s">
        <v>293</v>
      </c>
      <c r="F8" s="349">
        <v>0.39</v>
      </c>
      <c r="G8" s="350">
        <v>673</v>
      </c>
      <c r="H8" s="350">
        <v>5.9939999999999998</v>
      </c>
      <c r="I8" s="393">
        <f t="shared" si="0"/>
        <v>5.1681999999999997</v>
      </c>
      <c r="J8" s="350">
        <v>2514</v>
      </c>
      <c r="K8" s="350">
        <v>11.525</v>
      </c>
      <c r="L8" s="393">
        <f t="shared" si="1"/>
        <v>-25.592880000000001</v>
      </c>
      <c r="M8" s="350">
        <v>632</v>
      </c>
      <c r="N8" s="350">
        <v>11.45</v>
      </c>
      <c r="O8" s="362">
        <f t="shared" si="2"/>
        <v>4.0893025295511087</v>
      </c>
      <c r="P8" s="393">
        <v>3.2669615384615378</v>
      </c>
      <c r="Q8" s="393">
        <v>33.260209743589748</v>
      </c>
      <c r="R8" s="393">
        <v>0.66090410256410259</v>
      </c>
      <c r="S8" s="394">
        <f t="shared" si="3"/>
        <v>5.3251333799999996</v>
      </c>
      <c r="T8" s="394">
        <f t="shared" si="4"/>
        <v>-25.645943760000002</v>
      </c>
      <c r="U8" s="394">
        <f t="shared" si="5"/>
        <v>3.6051781870948845</v>
      </c>
    </row>
    <row r="9" spans="1:46" s="350" customFormat="1" ht="13">
      <c r="A9" s="349" t="s">
        <v>183</v>
      </c>
      <c r="B9" s="349">
        <v>51</v>
      </c>
      <c r="C9" s="349">
        <v>101</v>
      </c>
      <c r="D9" s="349" t="s">
        <v>294</v>
      </c>
      <c r="E9" s="349" t="s">
        <v>295</v>
      </c>
      <c r="F9" s="349">
        <v>0.86299999999999999</v>
      </c>
      <c r="G9" s="350">
        <v>1874</v>
      </c>
      <c r="H9" s="350">
        <v>7.601</v>
      </c>
      <c r="I9" s="393">
        <f t="shared" si="0"/>
        <v>6.5350000000000001</v>
      </c>
      <c r="J9" s="350">
        <v>4654</v>
      </c>
      <c r="K9" s="350">
        <v>10.69</v>
      </c>
      <c r="L9" s="393">
        <f t="shared" si="1"/>
        <v>-26.256680000000003</v>
      </c>
      <c r="M9" s="350">
        <v>1993</v>
      </c>
      <c r="N9" s="350">
        <v>9.8140000000000001</v>
      </c>
      <c r="O9" s="362">
        <f t="shared" si="2"/>
        <v>4.1621659848446164</v>
      </c>
      <c r="P9" s="393">
        <v>5.7457056778679023</v>
      </c>
      <c r="Q9" s="393">
        <v>28.277381228273462</v>
      </c>
      <c r="R9" s="393">
        <v>0.54742873696407879</v>
      </c>
      <c r="S9" s="394">
        <f t="shared" si="3"/>
        <v>6.7068314999999998</v>
      </c>
      <c r="T9" s="394">
        <f t="shared" si="4"/>
        <v>-26.294476360000001</v>
      </c>
      <c r="U9" s="394">
        <f t="shared" si="5"/>
        <v>3.6886287024425388</v>
      </c>
    </row>
    <row r="10" spans="1:46" s="350" customFormat="1" ht="13">
      <c r="A10" s="349" t="s">
        <v>183</v>
      </c>
      <c r="B10" s="349">
        <v>52</v>
      </c>
      <c r="C10" s="349">
        <v>103</v>
      </c>
      <c r="D10" s="349" t="s">
        <v>296</v>
      </c>
      <c r="E10" s="349" t="s">
        <v>297</v>
      </c>
      <c r="F10" s="349">
        <v>0.752</v>
      </c>
      <c r="G10" s="350">
        <v>2983</v>
      </c>
      <c r="H10" s="350">
        <v>13.552</v>
      </c>
      <c r="I10" s="393">
        <f t="shared" si="0"/>
        <v>12.264199999999999</v>
      </c>
      <c r="J10" s="350">
        <v>6090</v>
      </c>
      <c r="K10" s="350">
        <v>6.5049999999999999</v>
      </c>
      <c r="L10" s="393">
        <f t="shared" si="1"/>
        <v>-30.326800000000002</v>
      </c>
      <c r="M10" s="350">
        <v>4120</v>
      </c>
      <c r="N10" s="350">
        <v>8.4000000000000005E-2</v>
      </c>
      <c r="O10" s="362">
        <f t="shared" si="2"/>
        <v>-4.4873029986370003</v>
      </c>
      <c r="P10" s="393">
        <v>10.995453989361701</v>
      </c>
      <c r="Q10" s="393">
        <v>42.117211569148935</v>
      </c>
      <c r="R10" s="393">
        <v>1.1831767287234043</v>
      </c>
      <c r="S10" s="394">
        <f t="shared" si="3"/>
        <v>12.498479779999998</v>
      </c>
      <c r="T10" s="394">
        <f t="shared" si="4"/>
        <v>-30.270983600000001</v>
      </c>
      <c r="U10" s="394">
        <f t="shared" si="5"/>
        <v>-6.2176081243389572</v>
      </c>
    </row>
    <row r="11" spans="1:46" s="350" customFormat="1" ht="13">
      <c r="A11" s="349" t="s">
        <v>183</v>
      </c>
      <c r="B11" s="349">
        <v>53</v>
      </c>
      <c r="C11" s="349">
        <v>105</v>
      </c>
      <c r="D11" s="349" t="s">
        <v>298</v>
      </c>
      <c r="E11" s="349" t="s">
        <v>299</v>
      </c>
      <c r="F11" s="349">
        <v>0.871</v>
      </c>
      <c r="G11" s="350">
        <v>2231</v>
      </c>
      <c r="H11" s="350">
        <v>2.1120000000000001</v>
      </c>
      <c r="I11" s="393">
        <f t="shared" si="0"/>
        <v>0.97459999999999991</v>
      </c>
      <c r="J11" s="350">
        <v>6133</v>
      </c>
      <c r="K11" s="350">
        <v>8.5549999999999997</v>
      </c>
      <c r="L11" s="393">
        <f t="shared" si="1"/>
        <v>-28.273360000000004</v>
      </c>
      <c r="M11" s="350">
        <v>5053</v>
      </c>
      <c r="N11" s="350">
        <v>1.843</v>
      </c>
      <c r="O11" s="362">
        <f t="shared" si="2"/>
        <v>-2.4245795146661688</v>
      </c>
      <c r="P11" s="393">
        <v>6.9886801377726755</v>
      </c>
      <c r="Q11" s="393">
        <v>38.337442479908148</v>
      </c>
      <c r="R11" s="393">
        <v>1.1117375430539609</v>
      </c>
      <c r="S11" s="394">
        <f t="shared" si="3"/>
        <v>1.0858231399999998</v>
      </c>
      <c r="T11" s="394">
        <f t="shared" si="4"/>
        <v>-28.264772720000003</v>
      </c>
      <c r="U11" s="394">
        <f t="shared" si="5"/>
        <v>-3.855170918147163</v>
      </c>
    </row>
    <row r="12" spans="1:46" s="350" customFormat="1" ht="13">
      <c r="A12" s="349" t="s">
        <v>183</v>
      </c>
      <c r="B12" s="349">
        <v>54</v>
      </c>
      <c r="C12" s="349">
        <v>107</v>
      </c>
      <c r="D12" s="349" t="s">
        <v>300</v>
      </c>
      <c r="E12" s="349" t="s">
        <v>301</v>
      </c>
      <c r="F12" s="349">
        <v>0.83899999999999997</v>
      </c>
      <c r="G12" s="350">
        <v>3215</v>
      </c>
      <c r="H12" s="350">
        <v>13.202999999999999</v>
      </c>
      <c r="I12" s="393">
        <f t="shared" si="0"/>
        <v>11.868799999999998</v>
      </c>
      <c r="J12" s="350">
        <v>6625</v>
      </c>
      <c r="K12" s="350">
        <v>8.2469999999999999</v>
      </c>
      <c r="L12" s="393">
        <f t="shared" si="1"/>
        <v>-28.542000000000002</v>
      </c>
      <c r="M12" s="350">
        <v>4492</v>
      </c>
      <c r="N12" s="350">
        <v>1.651</v>
      </c>
      <c r="O12" s="362">
        <f t="shared" si="2"/>
        <v>-2.7916816713343842</v>
      </c>
      <c r="P12" s="393">
        <v>10.767318235995232</v>
      </c>
      <c r="Q12" s="393">
        <v>41.963846364719906</v>
      </c>
      <c r="R12" s="393">
        <v>1.031570083432658</v>
      </c>
      <c r="S12" s="394">
        <f t="shared" si="3"/>
        <v>12.098769919999997</v>
      </c>
      <c r="T12" s="394">
        <f t="shared" si="4"/>
        <v>-28.527234</v>
      </c>
      <c r="U12" s="394">
        <f t="shared" si="5"/>
        <v>-4.2756130181792695</v>
      </c>
    </row>
    <row r="13" spans="1:46" s="350" customFormat="1" ht="13">
      <c r="A13" s="349" t="s">
        <v>183</v>
      </c>
      <c r="B13" s="349">
        <v>55</v>
      </c>
      <c r="C13" s="349">
        <v>109</v>
      </c>
      <c r="D13" s="349" t="s">
        <v>302</v>
      </c>
      <c r="E13" s="349" t="s">
        <v>303</v>
      </c>
      <c r="F13" s="349">
        <v>0.878</v>
      </c>
      <c r="G13" s="350">
        <v>1756</v>
      </c>
      <c r="H13" s="350">
        <v>9.9979999999999993</v>
      </c>
      <c r="I13" s="393">
        <f t="shared" si="0"/>
        <v>8.9555999999999987</v>
      </c>
      <c r="J13" s="350">
        <v>5138</v>
      </c>
      <c r="K13" s="350">
        <v>10.814</v>
      </c>
      <c r="L13" s="393">
        <f t="shared" si="1"/>
        <v>-26.093960000000003</v>
      </c>
      <c r="M13" s="350">
        <v>4076</v>
      </c>
      <c r="N13" s="350">
        <v>1.8779999999999999</v>
      </c>
      <c r="O13" s="362">
        <f t="shared" si="2"/>
        <v>-2.7092786523576233</v>
      </c>
      <c r="P13" s="393">
        <v>5.1607530751708426</v>
      </c>
      <c r="Q13" s="393">
        <v>30.735234054669704</v>
      </c>
      <c r="R13" s="393">
        <v>0.97674703872437352</v>
      </c>
      <c r="S13" s="394">
        <f t="shared" si="3"/>
        <v>9.153816039999997</v>
      </c>
      <c r="T13" s="394">
        <f t="shared" si="4"/>
        <v>-26.135498920000003</v>
      </c>
      <c r="U13" s="394">
        <f t="shared" si="5"/>
        <v>-4.1812368405451856</v>
      </c>
    </row>
    <row r="14" spans="1:46" s="350" customFormat="1" ht="13">
      <c r="A14" s="349" t="s">
        <v>183</v>
      </c>
      <c r="B14" s="349">
        <v>56</v>
      </c>
      <c r="C14" s="349">
        <v>111</v>
      </c>
      <c r="D14" s="349" t="s">
        <v>304</v>
      </c>
      <c r="E14" s="349" t="s">
        <v>305</v>
      </c>
      <c r="F14" s="349">
        <v>0.876</v>
      </c>
      <c r="G14" s="350">
        <v>2997</v>
      </c>
      <c r="H14" s="350">
        <v>7.3209999999999997</v>
      </c>
      <c r="I14" s="393">
        <f t="shared" si="0"/>
        <v>6.0303999999999993</v>
      </c>
      <c r="J14" s="350">
        <v>6499</v>
      </c>
      <c r="K14" s="350">
        <v>9.9700000000000006</v>
      </c>
      <c r="L14" s="393">
        <f t="shared" si="1"/>
        <v>-26.829080000000001</v>
      </c>
      <c r="M14" s="350">
        <v>6136</v>
      </c>
      <c r="N14" s="350">
        <v>-0.17599999999999999</v>
      </c>
      <c r="O14" s="362">
        <f t="shared" si="2"/>
        <v>-4.154642818380232</v>
      </c>
      <c r="P14" s="393">
        <v>9.6638883561643834</v>
      </c>
      <c r="Q14" s="393">
        <v>39.686267922374427</v>
      </c>
      <c r="R14" s="393">
        <v>1.3083902968036527</v>
      </c>
      <c r="S14" s="394">
        <f t="shared" si="3"/>
        <v>6.1967313599999985</v>
      </c>
      <c r="T14" s="394">
        <f t="shared" si="4"/>
        <v>-26.85371116</v>
      </c>
      <c r="U14" s="394">
        <f t="shared" si="5"/>
        <v>-5.83661241989088</v>
      </c>
    </row>
    <row r="15" spans="1:46" s="350" customFormat="1" ht="13">
      <c r="A15" s="349" t="s">
        <v>183</v>
      </c>
      <c r="B15" s="349">
        <v>57</v>
      </c>
      <c r="C15" s="349">
        <v>113</v>
      </c>
      <c r="D15" s="349" t="s">
        <v>306</v>
      </c>
      <c r="E15" s="349" t="s">
        <v>307</v>
      </c>
      <c r="F15" s="349">
        <v>0.84799999999999998</v>
      </c>
      <c r="G15" s="350">
        <v>1648</v>
      </c>
      <c r="H15" s="350">
        <v>10.266999999999999</v>
      </c>
      <c r="I15" s="393">
        <f t="shared" si="0"/>
        <v>9.2462</v>
      </c>
      <c r="J15" s="350">
        <v>5338</v>
      </c>
      <c r="K15" s="350">
        <v>11.275</v>
      </c>
      <c r="L15" s="393">
        <f t="shared" si="1"/>
        <v>-25.616960000000002</v>
      </c>
      <c r="M15" s="350">
        <v>5777</v>
      </c>
      <c r="N15" s="350">
        <v>0.96699999999999997</v>
      </c>
      <c r="O15" s="362">
        <f t="shared" si="2"/>
        <v>-3.1013461478570541</v>
      </c>
      <c r="P15" s="393">
        <v>4.9810344339622645</v>
      </c>
      <c r="Q15" s="393">
        <v>32.693344339622641</v>
      </c>
      <c r="R15" s="393">
        <v>1.2565490566037736</v>
      </c>
      <c r="S15" s="394">
        <f t="shared" si="3"/>
        <v>9.4475835799999999</v>
      </c>
      <c r="T15" s="394">
        <f t="shared" si="4"/>
        <v>-25.669469920000001</v>
      </c>
      <c r="U15" s="394">
        <f t="shared" si="5"/>
        <v>-4.6302717431406837</v>
      </c>
    </row>
    <row r="16" spans="1:46" s="350" customFormat="1" ht="13">
      <c r="A16" s="349" t="s">
        <v>183</v>
      </c>
      <c r="B16" s="349">
        <v>58</v>
      </c>
      <c r="C16" s="349">
        <v>115</v>
      </c>
      <c r="D16" s="349" t="s">
        <v>306</v>
      </c>
      <c r="E16" s="349" t="s">
        <v>308</v>
      </c>
      <c r="F16" s="349">
        <v>0.76500000000000001</v>
      </c>
      <c r="G16" s="350">
        <v>1466</v>
      </c>
      <c r="H16" s="350">
        <v>10.102</v>
      </c>
      <c r="I16" s="393">
        <f t="shared" si="0"/>
        <v>9.1175999999999995</v>
      </c>
      <c r="J16" s="350">
        <v>4630</v>
      </c>
      <c r="K16" s="350">
        <v>11.188000000000001</v>
      </c>
      <c r="L16" s="393">
        <f t="shared" si="1"/>
        <v>-25.760600000000004</v>
      </c>
      <c r="M16" s="350">
        <v>5224</v>
      </c>
      <c r="N16" s="350">
        <v>1.0249999999999999</v>
      </c>
      <c r="O16" s="362">
        <f t="shared" si="2"/>
        <v>-3.1930603194841698</v>
      </c>
      <c r="P16" s="393">
        <v>4.8237788235294117</v>
      </c>
      <c r="Q16" s="393">
        <v>31.83516980392157</v>
      </c>
      <c r="R16" s="393">
        <v>1.2786362091503267</v>
      </c>
      <c r="S16" s="394">
        <f t="shared" si="3"/>
        <v>9.317581839999999</v>
      </c>
      <c r="T16" s="394">
        <f t="shared" si="4"/>
        <v>-25.809806200000004</v>
      </c>
      <c r="U16" s="394">
        <f t="shared" si="5"/>
        <v>-4.7353119839052198</v>
      </c>
    </row>
    <row r="17" spans="1:22" s="350" customFormat="1" ht="13">
      <c r="A17" s="349" t="s">
        <v>183</v>
      </c>
      <c r="B17" s="349">
        <v>59</v>
      </c>
      <c r="C17" s="349">
        <v>117</v>
      </c>
      <c r="D17" s="349" t="s">
        <v>309</v>
      </c>
      <c r="E17" s="349" t="s">
        <v>310</v>
      </c>
      <c r="F17" s="349">
        <v>0.72499999999999998</v>
      </c>
      <c r="G17" s="350">
        <v>893</v>
      </c>
      <c r="H17" s="350">
        <v>4.0940000000000003</v>
      </c>
      <c r="I17" s="393">
        <f t="shared" si="0"/>
        <v>3.2242000000000006</v>
      </c>
      <c r="J17" s="350">
        <v>3096</v>
      </c>
      <c r="K17" s="350">
        <v>4.2229999999999999</v>
      </c>
      <c r="L17" s="393">
        <f t="shared" si="1"/>
        <v>-32.848320000000001</v>
      </c>
      <c r="M17" s="350">
        <v>1403</v>
      </c>
      <c r="N17" s="350">
        <v>17.523</v>
      </c>
      <c r="O17" s="362">
        <f t="shared" si="2"/>
        <v>11.348871066384451</v>
      </c>
      <c r="P17" s="393">
        <v>2.6821878620689654</v>
      </c>
      <c r="Q17" s="393">
        <v>21.741849655172413</v>
      </c>
      <c r="R17" s="393">
        <v>0.53044772413793095</v>
      </c>
      <c r="S17" s="394">
        <f t="shared" si="3"/>
        <v>3.3599437800000005</v>
      </c>
      <c r="T17" s="394">
        <f t="shared" si="4"/>
        <v>-32.734508640000001</v>
      </c>
      <c r="U17" s="394">
        <f t="shared" si="5"/>
        <v>11.919562032330111</v>
      </c>
    </row>
    <row r="18" spans="1:22" s="350" customFormat="1" ht="13">
      <c r="A18" s="349" t="s">
        <v>183</v>
      </c>
      <c r="B18" s="349">
        <v>60</v>
      </c>
      <c r="C18" s="349">
        <v>119</v>
      </c>
      <c r="D18" s="349" t="s">
        <v>311</v>
      </c>
      <c r="E18" s="349" t="s">
        <v>312</v>
      </c>
      <c r="F18" s="349">
        <v>0.85599999999999998</v>
      </c>
      <c r="G18" s="350">
        <v>1505</v>
      </c>
      <c r="H18" s="350">
        <v>4.5590000000000002</v>
      </c>
      <c r="I18" s="393">
        <f t="shared" si="0"/>
        <v>3.5667999999999997</v>
      </c>
      <c r="J18" s="350">
        <v>3844</v>
      </c>
      <c r="K18" s="350">
        <v>5.1980000000000004</v>
      </c>
      <c r="L18" s="393">
        <f t="shared" si="1"/>
        <v>-31.813480000000002</v>
      </c>
      <c r="M18" s="350">
        <v>2202</v>
      </c>
      <c r="N18" s="350">
        <v>15.569000000000001</v>
      </c>
      <c r="O18" s="362">
        <f t="shared" si="2"/>
        <v>10.06554680798482</v>
      </c>
      <c r="P18" s="393">
        <v>4.4174109813084099</v>
      </c>
      <c r="Q18" s="393">
        <v>22.954816822429912</v>
      </c>
      <c r="R18" s="393">
        <v>0.57563189252336444</v>
      </c>
      <c r="S18" s="394">
        <f t="shared" si="3"/>
        <v>3.7062781199999995</v>
      </c>
      <c r="T18" s="394">
        <f t="shared" si="4"/>
        <v>-31.723469960000003</v>
      </c>
      <c r="U18" s="394">
        <f t="shared" si="5"/>
        <v>10.449770759185013</v>
      </c>
    </row>
    <row r="19" spans="1:22" s="350" customFormat="1" ht="13">
      <c r="A19" s="349" t="s">
        <v>183</v>
      </c>
      <c r="B19" s="349">
        <v>61</v>
      </c>
      <c r="C19" s="349">
        <v>121</v>
      </c>
      <c r="D19" s="349" t="s">
        <v>313</v>
      </c>
      <c r="E19" s="349" t="s">
        <v>314</v>
      </c>
      <c r="F19" s="349">
        <v>0.80600000000000005</v>
      </c>
      <c r="G19" s="350">
        <v>1334</v>
      </c>
      <c r="H19" s="350">
        <v>7.0830000000000002</v>
      </c>
      <c r="I19" s="393">
        <f t="shared" si="0"/>
        <v>6.125</v>
      </c>
      <c r="J19" s="350">
        <v>3939</v>
      </c>
      <c r="K19" s="350">
        <v>13.007</v>
      </c>
      <c r="L19" s="393">
        <f t="shared" si="1"/>
        <v>-23.996880000000004</v>
      </c>
      <c r="M19" s="350">
        <v>1351</v>
      </c>
      <c r="N19" s="350">
        <v>10.382999999999999</v>
      </c>
      <c r="O19" s="362">
        <f t="shared" si="2"/>
        <v>4.1526764428509786</v>
      </c>
      <c r="P19" s="393">
        <v>4.0942756823821345</v>
      </c>
      <c r="Q19" s="393">
        <v>25.451529776674935</v>
      </c>
      <c r="R19" s="393">
        <v>0.46368535980148873</v>
      </c>
      <c r="S19" s="394">
        <f t="shared" si="3"/>
        <v>6.2923624999999994</v>
      </c>
      <c r="T19" s="394">
        <f t="shared" si="4"/>
        <v>-24.086651760000002</v>
      </c>
      <c r="U19" s="394">
        <f t="shared" si="5"/>
        <v>3.6777603299972257</v>
      </c>
    </row>
    <row r="20" spans="1:22" s="350" customFormat="1">
      <c r="A20" s="349" t="s">
        <v>183</v>
      </c>
      <c r="B20" s="349">
        <v>62</v>
      </c>
      <c r="C20" s="349">
        <v>123</v>
      </c>
      <c r="D20" s="349" t="s">
        <v>315</v>
      </c>
      <c r="E20" s="349" t="s">
        <v>316</v>
      </c>
      <c r="F20" s="349">
        <v>0.871</v>
      </c>
      <c r="G20" s="350">
        <v>69</v>
      </c>
      <c r="H20" s="350">
        <v>1.399</v>
      </c>
      <c r="I20" s="393">
        <f t="shared" si="0"/>
        <v>0.69399999999999995</v>
      </c>
      <c r="J20" s="350">
        <v>617</v>
      </c>
      <c r="K20" s="350">
        <v>12.676</v>
      </c>
      <c r="L20" s="393">
        <f t="shared" si="1"/>
        <v>-24.593640000000001</v>
      </c>
      <c r="P20" s="395"/>
      <c r="Q20" s="393">
        <v>3.7618665901262922</v>
      </c>
      <c r="R20" s="396">
        <v>0.17416762342135475</v>
      </c>
      <c r="S20" s="359">
        <f t="shared" si="3"/>
        <v>0.80216459999999989</v>
      </c>
      <c r="T20" s="394">
        <f t="shared" si="4"/>
        <v>-24.669686280000001</v>
      </c>
      <c r="U20" s="359"/>
      <c r="V20" s="358" t="s">
        <v>535</v>
      </c>
    </row>
    <row r="21" spans="1:22" s="350" customFormat="1" ht="13">
      <c r="A21" s="349" t="s">
        <v>183</v>
      </c>
      <c r="B21" s="349">
        <v>63</v>
      </c>
      <c r="C21" s="349">
        <v>125</v>
      </c>
      <c r="D21" s="349" t="s">
        <v>317</v>
      </c>
      <c r="E21" s="349" t="s">
        <v>318</v>
      </c>
      <c r="F21" s="349">
        <v>0.7</v>
      </c>
      <c r="G21" s="350">
        <v>2170</v>
      </c>
      <c r="H21" s="350">
        <v>6.0839999999999996</v>
      </c>
      <c r="I21" s="393">
        <f t="shared" si="0"/>
        <v>4.9587999999999992</v>
      </c>
      <c r="J21" s="350">
        <v>5262</v>
      </c>
      <c r="K21" s="350">
        <v>9.359</v>
      </c>
      <c r="L21" s="393">
        <f t="shared" si="1"/>
        <v>-27.53904</v>
      </c>
      <c r="M21" s="350">
        <v>3750</v>
      </c>
      <c r="N21" s="350">
        <v>0.95499999999999996</v>
      </c>
      <c r="O21" s="362">
        <f>N21+1.4879*LN(M21) - 16.956</f>
        <v>-3.7563104060927852</v>
      </c>
      <c r="P21" s="393">
        <v>8.2901554285714294</v>
      </c>
      <c r="Q21" s="393">
        <v>38.96821942857143</v>
      </c>
      <c r="R21" s="393">
        <v>1.0600937142857143</v>
      </c>
      <c r="S21" s="394">
        <f t="shared" si="3"/>
        <v>5.1134509199999991</v>
      </c>
      <c r="T21" s="394">
        <f t="shared" si="4"/>
        <v>-27.54734208</v>
      </c>
      <c r="U21" s="394">
        <f t="shared" si="5"/>
        <v>-5.3804023080980663</v>
      </c>
    </row>
    <row r="22" spans="1:22" s="350" customFormat="1"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1"/>
      <c r="Q22" s="361"/>
      <c r="R22" s="361"/>
      <c r="S22" s="362"/>
      <c r="T22" s="362"/>
      <c r="U22" s="362"/>
    </row>
    <row r="23" spans="1:22" s="350" customFormat="1"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1"/>
      <c r="Q23" s="361"/>
      <c r="R23" s="361"/>
    </row>
    <row r="24" spans="1:22" s="350" customFormat="1"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1"/>
      <c r="Q24" s="361"/>
      <c r="R24" s="361"/>
    </row>
    <row r="25" spans="1:22" s="350" customFormat="1" ht="13">
      <c r="A25" s="349" t="s">
        <v>182</v>
      </c>
      <c r="B25" s="349">
        <v>6</v>
      </c>
      <c r="C25" s="349">
        <v>11</v>
      </c>
      <c r="D25" s="349" t="s">
        <v>184</v>
      </c>
      <c r="E25" s="349" t="s">
        <v>25</v>
      </c>
      <c r="F25" s="349">
        <v>1.024</v>
      </c>
      <c r="G25" s="349">
        <v>4789</v>
      </c>
      <c r="H25" s="349">
        <v>7.306</v>
      </c>
      <c r="I25" s="393">
        <f t="shared" ref="I25:I30" si="6">H25-0.0002*G25 - 0.6912</f>
        <v>5.657</v>
      </c>
      <c r="J25" s="349">
        <v>8936</v>
      </c>
      <c r="K25" s="349">
        <v>9.4239999999999995</v>
      </c>
      <c r="L25" s="393">
        <f>K25+0.00008*J25 - 37.319</f>
        <v>-27.180120000000002</v>
      </c>
      <c r="M25" s="349">
        <v>3260</v>
      </c>
      <c r="N25" s="349">
        <v>11.018000000000001</v>
      </c>
      <c r="O25" s="362">
        <v>6.098340973601367</v>
      </c>
      <c r="P25" s="393">
        <v>14.102316210937499</v>
      </c>
      <c r="Q25" s="393">
        <v>48.819601269531248</v>
      </c>
      <c r="R25" s="393">
        <v>0.96588684582744</v>
      </c>
      <c r="S25" s="394">
        <f t="shared" ref="S25:S30" si="7">1.0109*I25 + 0.1006</f>
        <v>5.8192613</v>
      </c>
      <c r="T25" s="394">
        <f>0.977*L25- 0.6417</f>
        <v>-27.196677240000003</v>
      </c>
      <c r="U25" s="394">
        <f t="shared" ref="U25:U30" si="8">1.1453*O25 - 1.0783</f>
        <v>5.9061299170656447</v>
      </c>
    </row>
    <row r="26" spans="1:22" s="350" customFormat="1" ht="13">
      <c r="A26" s="349" t="s">
        <v>182</v>
      </c>
      <c r="B26" s="349">
        <v>7</v>
      </c>
      <c r="C26" s="349">
        <v>13</v>
      </c>
      <c r="D26" s="349" t="s">
        <v>185</v>
      </c>
      <c r="E26" s="349" t="s">
        <v>25</v>
      </c>
      <c r="F26" s="349">
        <v>1.0289999999999999</v>
      </c>
      <c r="G26" s="349">
        <v>4969</v>
      </c>
      <c r="H26" s="349">
        <v>7.3150000000000004</v>
      </c>
      <c r="I26" s="393">
        <f t="shared" si="6"/>
        <v>5.63</v>
      </c>
      <c r="J26" s="349">
        <v>9043</v>
      </c>
      <c r="K26" s="349">
        <v>9.3629999999999995</v>
      </c>
      <c r="L26" s="393">
        <f t="shared" ref="L26:L30" si="9">K26+0.00008*J26 - 37.319</f>
        <v>-27.232560000000003</v>
      </c>
      <c r="M26" s="349">
        <v>3766</v>
      </c>
      <c r="N26" s="349">
        <v>10.712999999999999</v>
      </c>
      <c r="O26" s="362">
        <v>6.0080244624441157</v>
      </c>
      <c r="P26" s="393">
        <v>14.376995918367347</v>
      </c>
      <c r="Q26" s="393">
        <v>50.191737414965999</v>
      </c>
      <c r="R26" s="393">
        <v>0.97363716577540116</v>
      </c>
      <c r="S26" s="394">
        <f t="shared" si="7"/>
        <v>5.7919669999999996</v>
      </c>
      <c r="T26" s="394">
        <f t="shared" ref="T26:T30" si="10">0.977*L26- 0.6417</f>
        <v>-27.247911120000001</v>
      </c>
      <c r="U26" s="394">
        <f t="shared" si="8"/>
        <v>5.8026904168372457</v>
      </c>
    </row>
    <row r="27" spans="1:22" s="350" customFormat="1" ht="13">
      <c r="A27" s="349" t="s">
        <v>183</v>
      </c>
      <c r="B27" s="349">
        <v>38</v>
      </c>
      <c r="C27" s="349">
        <v>75</v>
      </c>
      <c r="D27" s="349" t="s">
        <v>186</v>
      </c>
      <c r="E27" s="349" t="s">
        <v>25</v>
      </c>
      <c r="F27" s="349">
        <v>1.0920000000000001</v>
      </c>
      <c r="G27" s="350">
        <v>5273</v>
      </c>
      <c r="H27" s="350">
        <v>7.5510000000000002</v>
      </c>
      <c r="I27" s="393">
        <f t="shared" si="6"/>
        <v>5.8052000000000001</v>
      </c>
      <c r="J27" s="350">
        <v>9638</v>
      </c>
      <c r="K27" s="350">
        <v>9.3870000000000005</v>
      </c>
      <c r="L27" s="393">
        <f t="shared" si="9"/>
        <v>-27.160960000000003</v>
      </c>
      <c r="M27" s="350">
        <v>3805</v>
      </c>
      <c r="N27" s="350">
        <v>11.305</v>
      </c>
      <c r="O27" s="362">
        <v>6.6153536430730995</v>
      </c>
      <c r="P27" s="393">
        <v>14.445913186813183</v>
      </c>
      <c r="Q27" s="393">
        <v>51.015805036630034</v>
      </c>
      <c r="R27" s="393">
        <v>0.69730448717948723</v>
      </c>
      <c r="S27" s="394">
        <f t="shared" si="7"/>
        <v>5.9690766799999997</v>
      </c>
      <c r="T27" s="394">
        <f t="shared" si="10"/>
        <v>-27.177957920000001</v>
      </c>
      <c r="U27" s="394">
        <f t="shared" si="8"/>
        <v>6.4982645274116209</v>
      </c>
    </row>
    <row r="28" spans="1:22" s="350" customFormat="1" ht="13">
      <c r="A28" s="349" t="s">
        <v>183</v>
      </c>
      <c r="B28" s="349">
        <v>39</v>
      </c>
      <c r="C28" s="349">
        <v>77</v>
      </c>
      <c r="D28" s="349" t="s">
        <v>187</v>
      </c>
      <c r="E28" s="349" t="s">
        <v>25</v>
      </c>
      <c r="F28" s="349">
        <v>1.1120000000000001</v>
      </c>
      <c r="G28" s="350">
        <v>5322</v>
      </c>
      <c r="H28" s="350">
        <v>7.516</v>
      </c>
      <c r="I28" s="393">
        <f t="shared" si="6"/>
        <v>5.7603999999999997</v>
      </c>
      <c r="J28" s="350">
        <v>9629</v>
      </c>
      <c r="K28" s="350">
        <v>9.4510000000000005</v>
      </c>
      <c r="L28" s="393">
        <f t="shared" si="9"/>
        <v>-27.097680000000004</v>
      </c>
      <c r="M28" s="350">
        <v>3753</v>
      </c>
      <c r="N28" s="350">
        <v>11.372999999999999</v>
      </c>
      <c r="O28" s="362">
        <v>6.6628794380329985</v>
      </c>
      <c r="P28" s="393">
        <v>14.237829496402874</v>
      </c>
      <c r="Q28" s="393">
        <v>50.284387769784175</v>
      </c>
      <c r="R28" s="393">
        <v>0.6908786870503596</v>
      </c>
      <c r="S28" s="394">
        <f t="shared" si="7"/>
        <v>5.9237883599999996</v>
      </c>
      <c r="T28" s="394">
        <f t="shared" si="10"/>
        <v>-27.116133360000003</v>
      </c>
      <c r="U28" s="394">
        <f t="shared" si="8"/>
        <v>6.5526958203791938</v>
      </c>
    </row>
    <row r="29" spans="1:22" s="350" customFormat="1" ht="13">
      <c r="A29" s="349" t="s">
        <v>183</v>
      </c>
      <c r="B29" s="349">
        <v>68</v>
      </c>
      <c r="C29" s="349">
        <v>135</v>
      </c>
      <c r="D29" s="349" t="s">
        <v>188</v>
      </c>
      <c r="E29" s="349" t="s">
        <v>25</v>
      </c>
      <c r="F29" s="349">
        <v>1.002</v>
      </c>
      <c r="G29" s="350">
        <v>4515</v>
      </c>
      <c r="H29" s="350">
        <v>7.4859999999999998</v>
      </c>
      <c r="I29" s="393">
        <f t="shared" si="6"/>
        <v>5.8917999999999999</v>
      </c>
      <c r="J29" s="350">
        <v>8469</v>
      </c>
      <c r="K29" s="350">
        <v>9.4979999999999993</v>
      </c>
      <c r="L29" s="393">
        <f t="shared" si="9"/>
        <v>-27.143480000000004</v>
      </c>
      <c r="M29" s="350">
        <v>3267</v>
      </c>
      <c r="N29" s="350">
        <v>11.592000000000001</v>
      </c>
      <c r="O29" s="362">
        <v>6.675532425721233</v>
      </c>
      <c r="P29" s="393">
        <v>13.369320958083829</v>
      </c>
      <c r="Q29" s="393">
        <v>48.208254590818363</v>
      </c>
      <c r="R29" s="393">
        <v>0.66354251497005989</v>
      </c>
      <c r="S29" s="394">
        <f t="shared" si="7"/>
        <v>6.0566206199999995</v>
      </c>
      <c r="T29" s="394">
        <f t="shared" si="10"/>
        <v>-27.160879960000003</v>
      </c>
      <c r="U29" s="394">
        <f t="shared" si="8"/>
        <v>6.5671872871785286</v>
      </c>
    </row>
    <row r="30" spans="1:22" s="350" customFormat="1" ht="13">
      <c r="A30" s="349" t="s">
        <v>183</v>
      </c>
      <c r="B30" s="349">
        <v>69</v>
      </c>
      <c r="C30" s="349">
        <v>137</v>
      </c>
      <c r="D30" s="349" t="s">
        <v>189</v>
      </c>
      <c r="E30" s="349" t="s">
        <v>25</v>
      </c>
      <c r="F30" s="349">
        <v>1.0129999999999999</v>
      </c>
      <c r="G30" s="350">
        <v>4701</v>
      </c>
      <c r="H30" s="350">
        <v>7.484</v>
      </c>
      <c r="I30" s="393">
        <f t="shared" si="6"/>
        <v>5.8525999999999998</v>
      </c>
      <c r="J30" s="350">
        <v>8694</v>
      </c>
      <c r="K30" s="350">
        <v>9.4540000000000006</v>
      </c>
      <c r="L30" s="393">
        <f t="shared" si="9"/>
        <v>-27.16948</v>
      </c>
      <c r="M30" s="350">
        <v>3322</v>
      </c>
      <c r="N30" s="350">
        <v>11.597</v>
      </c>
      <c r="O30" s="362">
        <v>6.7053727355487638</v>
      </c>
      <c r="P30" s="393">
        <v>13.61766811451135</v>
      </c>
      <c r="Q30" s="393">
        <v>48.809922408687072</v>
      </c>
      <c r="R30" s="393">
        <v>0.68001530108588359</v>
      </c>
      <c r="S30" s="394">
        <f t="shared" si="7"/>
        <v>6.0169933399999991</v>
      </c>
      <c r="T30" s="394">
        <f t="shared" si="10"/>
        <v>-27.186281959999999</v>
      </c>
      <c r="U30" s="394">
        <f t="shared" si="8"/>
        <v>6.6013633940239984</v>
      </c>
    </row>
    <row r="31" spans="1:22" s="350" customFormat="1">
      <c r="C31" s="360"/>
      <c r="D31" s="360"/>
      <c r="E31" s="360"/>
      <c r="F31" s="360"/>
      <c r="G31" s="360"/>
      <c r="H31" s="363">
        <f>AVERAGE(H25:H30)</f>
        <v>7.4430000000000005</v>
      </c>
      <c r="I31" s="363">
        <f>AVERAGE(I25:I30)</f>
        <v>5.7661666666666669</v>
      </c>
      <c r="J31" s="360"/>
      <c r="K31" s="363">
        <f>AVERAGE(K25:K30)</f>
        <v>9.4294999999999991</v>
      </c>
      <c r="L31" s="363">
        <f>AVERAGE(L25:L30)</f>
        <v>-27.164046666666668</v>
      </c>
      <c r="M31" s="360"/>
      <c r="N31" s="363">
        <f t="shared" ref="N31:U31" si="11">AVERAGE(N25:N30)</f>
        <v>11.266333333333334</v>
      </c>
      <c r="O31" s="363">
        <f t="shared" si="11"/>
        <v>6.4609172797369299</v>
      </c>
      <c r="P31" s="363">
        <f t="shared" si="11"/>
        <v>14.025007314186013</v>
      </c>
      <c r="Q31" s="363">
        <f t="shared" si="11"/>
        <v>49.554951415069489</v>
      </c>
      <c r="R31" s="363">
        <f t="shared" si="11"/>
        <v>0.77854416698143858</v>
      </c>
      <c r="S31" s="363">
        <f t="shared" si="11"/>
        <v>5.9296178833333331</v>
      </c>
      <c r="T31" s="363">
        <f t="shared" si="11"/>
        <v>-27.180973593333338</v>
      </c>
      <c r="U31" s="363">
        <f t="shared" si="11"/>
        <v>6.3213885604827054</v>
      </c>
    </row>
    <row r="32" spans="1:22" s="350" customFormat="1">
      <c r="C32" s="360"/>
      <c r="D32" s="360"/>
      <c r="E32" s="360"/>
      <c r="F32" s="360"/>
      <c r="G32" s="360"/>
      <c r="H32" s="363">
        <f>STDEV(H25:H30)</f>
        <v>0.10552345710788659</v>
      </c>
      <c r="I32" s="363">
        <f>STDEV(I25:I30)</f>
        <v>0.10513803625076257</v>
      </c>
      <c r="J32" s="360"/>
      <c r="K32" s="363">
        <f>STDEV(K25:K30)</f>
        <v>4.9017343869287709E-2</v>
      </c>
      <c r="L32" s="363">
        <f>STDEV(L25:L30)</f>
        <v>4.4314782484703934E-2</v>
      </c>
      <c r="M32" s="360"/>
      <c r="N32" s="363">
        <f t="shared" ref="N32:U32" si="12">STDEV(N25:N30)</f>
        <v>0.34528809227464935</v>
      </c>
      <c r="O32" s="363">
        <f t="shared" si="12"/>
        <v>0.31844337524667549</v>
      </c>
      <c r="P32" s="363">
        <f t="shared" si="12"/>
        <v>0.4354715832327517</v>
      </c>
      <c r="Q32" s="363">
        <f t="shared" si="12"/>
        <v>1.0937154567996705</v>
      </c>
      <c r="R32" s="363">
        <f t="shared" si="12"/>
        <v>0.14857792354283117</v>
      </c>
      <c r="S32" s="363">
        <f t="shared" si="12"/>
        <v>0.1062840408458957</v>
      </c>
      <c r="T32" s="363">
        <f t="shared" si="12"/>
        <v>4.3295542487555752E-2</v>
      </c>
      <c r="U32" s="363">
        <f t="shared" si="12"/>
        <v>0.36471319767001759</v>
      </c>
    </row>
    <row r="33" spans="1:24" s="350" customFormat="1">
      <c r="C33" s="360"/>
      <c r="D33" s="360"/>
      <c r="E33" s="360"/>
      <c r="F33" s="360"/>
      <c r="G33" s="360"/>
      <c r="H33" s="363"/>
      <c r="I33" s="363"/>
      <c r="J33" s="360"/>
      <c r="K33" s="363"/>
      <c r="L33" s="363"/>
      <c r="M33" s="360"/>
      <c r="N33" s="363"/>
      <c r="O33" s="363"/>
      <c r="P33" s="363"/>
      <c r="Q33" s="363"/>
      <c r="R33" s="363"/>
      <c r="W33" s="365" t="s">
        <v>501</v>
      </c>
    </row>
    <row r="34" spans="1:24" s="350" customFormat="1">
      <c r="C34" s="360"/>
      <c r="D34" s="366" t="s">
        <v>502</v>
      </c>
      <c r="E34" s="366"/>
      <c r="F34" s="360"/>
      <c r="G34" s="360"/>
      <c r="H34" s="363"/>
      <c r="I34" s="363"/>
      <c r="J34" s="360"/>
      <c r="K34" s="363"/>
      <c r="L34" s="363"/>
      <c r="M34" s="360"/>
      <c r="N34" s="363"/>
      <c r="O34" s="363"/>
      <c r="P34" s="363"/>
      <c r="Q34" s="363"/>
      <c r="R34" s="363"/>
      <c r="W34" s="367" t="s">
        <v>503</v>
      </c>
      <c r="X34" s="367" t="s">
        <v>504</v>
      </c>
    </row>
    <row r="35" spans="1:24" s="350" customFormat="1" ht="13">
      <c r="A35" s="349" t="s">
        <v>182</v>
      </c>
      <c r="B35" s="349">
        <v>2</v>
      </c>
      <c r="C35" s="349">
        <v>3</v>
      </c>
      <c r="D35" s="349" t="s">
        <v>168</v>
      </c>
      <c r="E35" s="349" t="s">
        <v>536</v>
      </c>
      <c r="F35" s="349">
        <v>0.26600000000000001</v>
      </c>
      <c r="G35" s="349">
        <v>858</v>
      </c>
      <c r="H35" s="349">
        <v>-2.0750000000000002</v>
      </c>
      <c r="I35" s="393">
        <f>H35-0.0002*G35 - 0.6912</f>
        <v>-2.9378000000000002</v>
      </c>
      <c r="J35" s="349">
        <v>2114</v>
      </c>
      <c r="K35" s="349">
        <v>8.8680000000000003</v>
      </c>
      <c r="L35" s="393">
        <f t="shared" ref="L35:L42" si="13">K35+0.00008*J35 - 37.319</f>
        <v>-28.281880000000001</v>
      </c>
      <c r="P35" s="393">
        <v>9.7387578947368407</v>
      </c>
      <c r="Q35" s="393">
        <v>40.80682180451128</v>
      </c>
      <c r="R35" s="362"/>
      <c r="S35" s="394">
        <f t="shared" ref="S35:S42" si="14">1.0109*I35 + 0.1006</f>
        <v>-2.86922202</v>
      </c>
      <c r="T35" s="394">
        <f t="shared" ref="T35:T42" si="15">0.977*L35- 0.6417</f>
        <v>-28.273096760000001</v>
      </c>
      <c r="W35" s="350">
        <f>$G$84-H35</f>
        <v>-0.79499999999999993</v>
      </c>
      <c r="X35" s="350">
        <f>$G$99-K35</f>
        <v>-37.188000000000002</v>
      </c>
    </row>
    <row r="36" spans="1:24" s="350" customFormat="1" ht="13">
      <c r="A36" s="349" t="s">
        <v>182</v>
      </c>
      <c r="B36" s="349">
        <v>3</v>
      </c>
      <c r="C36" s="349">
        <v>5</v>
      </c>
      <c r="D36" s="349" t="s">
        <v>169</v>
      </c>
      <c r="E36" s="349" t="s">
        <v>536</v>
      </c>
      <c r="F36" s="349">
        <v>0.41</v>
      </c>
      <c r="G36" s="349">
        <v>1311</v>
      </c>
      <c r="H36" s="349">
        <v>-1.974</v>
      </c>
      <c r="I36" s="393">
        <f>H36-0.0002*G36 - 0.6912</f>
        <v>-2.9274000000000004</v>
      </c>
      <c r="J36" s="349">
        <v>3246</v>
      </c>
      <c r="K36" s="349">
        <v>8.718</v>
      </c>
      <c r="L36" s="393">
        <f t="shared" si="13"/>
        <v>-28.341320000000003</v>
      </c>
      <c r="P36" s="393">
        <v>9.3707209756097569</v>
      </c>
      <c r="Q36" s="393">
        <v>40.818697560975615</v>
      </c>
      <c r="R36" s="362"/>
      <c r="S36" s="394">
        <f t="shared" si="14"/>
        <v>-2.85870866</v>
      </c>
      <c r="T36" s="394">
        <f t="shared" si="15"/>
        <v>-28.331169640000002</v>
      </c>
      <c r="W36" s="350">
        <f t="shared" ref="W36:W38" si="16">$G$84-H36</f>
        <v>-0.89600000000000013</v>
      </c>
      <c r="X36" s="350">
        <f t="shared" ref="X36:X38" si="17">$G$99-K36</f>
        <v>-37.037999999999997</v>
      </c>
    </row>
    <row r="37" spans="1:24" s="350" customFormat="1" ht="13">
      <c r="A37" s="349" t="s">
        <v>182</v>
      </c>
      <c r="B37" s="349">
        <v>4</v>
      </c>
      <c r="C37" s="349">
        <v>7</v>
      </c>
      <c r="D37" s="349" t="s">
        <v>170</v>
      </c>
      <c r="E37" s="349" t="s">
        <v>536</v>
      </c>
      <c r="F37" s="349">
        <v>1.022</v>
      </c>
      <c r="G37" s="349">
        <v>3264</v>
      </c>
      <c r="H37" s="349">
        <v>-1.5489999999999999</v>
      </c>
      <c r="I37" s="393">
        <f t="shared" ref="I37:I42" si="18">H37-0.0002*G37 - 0.6912</f>
        <v>-2.8929999999999998</v>
      </c>
      <c r="J37" s="349">
        <v>7662</v>
      </c>
      <c r="K37" s="349">
        <v>8.3989999999999991</v>
      </c>
      <c r="L37" s="393">
        <f t="shared" si="13"/>
        <v>-28.307040000000004</v>
      </c>
      <c r="P37" s="393">
        <v>9.5062579256360067</v>
      </c>
      <c r="Q37" s="393">
        <v>40.788228767123286</v>
      </c>
      <c r="R37" s="362"/>
      <c r="S37" s="394">
        <f t="shared" si="14"/>
        <v>-2.8239336999999995</v>
      </c>
      <c r="T37" s="394">
        <f t="shared" si="15"/>
        <v>-28.297678080000004</v>
      </c>
      <c r="W37" s="350">
        <f t="shared" si="16"/>
        <v>-1.3210000000000002</v>
      </c>
      <c r="X37" s="350">
        <f t="shared" si="17"/>
        <v>-36.719000000000001</v>
      </c>
    </row>
    <row r="38" spans="1:24" s="350" customFormat="1" ht="13">
      <c r="A38" s="349" t="s">
        <v>182</v>
      </c>
      <c r="B38" s="349">
        <v>5</v>
      </c>
      <c r="C38" s="349">
        <v>9</v>
      </c>
      <c r="D38" s="349" t="s">
        <v>171</v>
      </c>
      <c r="E38" s="349" t="s">
        <v>536</v>
      </c>
      <c r="F38" s="349">
        <v>1.476</v>
      </c>
      <c r="G38" s="349">
        <v>4651</v>
      </c>
      <c r="H38" s="349">
        <v>-1.4990000000000001</v>
      </c>
      <c r="I38" s="393">
        <f t="shared" si="18"/>
        <v>-3.1204000000000001</v>
      </c>
      <c r="J38" s="349">
        <v>10456</v>
      </c>
      <c r="K38" s="349">
        <v>8.2070000000000007</v>
      </c>
      <c r="L38" s="393">
        <f t="shared" si="13"/>
        <v>-28.27552</v>
      </c>
      <c r="P38" s="393">
        <v>9.5283333333333324</v>
      </c>
      <c r="Q38" s="393">
        <v>40.810266124661247</v>
      </c>
      <c r="R38" s="362"/>
      <c r="S38" s="394">
        <f t="shared" si="14"/>
        <v>-3.0538123599999998</v>
      </c>
      <c r="T38" s="394">
        <f t="shared" si="15"/>
        <v>-28.26688304</v>
      </c>
      <c r="W38" s="350">
        <f t="shared" si="16"/>
        <v>-1.371</v>
      </c>
      <c r="X38" s="350">
        <f t="shared" si="17"/>
        <v>-36.527000000000001</v>
      </c>
    </row>
    <row r="39" spans="1:24" s="350" customFormat="1" ht="13">
      <c r="A39" s="349" t="s">
        <v>183</v>
      </c>
      <c r="B39" s="349">
        <v>34</v>
      </c>
      <c r="C39" s="349">
        <v>67</v>
      </c>
      <c r="D39" s="349" t="s">
        <v>172</v>
      </c>
      <c r="E39" s="349" t="s">
        <v>536</v>
      </c>
      <c r="F39" s="349">
        <v>0.76900000000000002</v>
      </c>
      <c r="G39" s="350">
        <v>2471</v>
      </c>
      <c r="H39" s="350">
        <v>-1.72</v>
      </c>
      <c r="I39" s="393">
        <f t="shared" si="18"/>
        <v>-2.9054000000000002</v>
      </c>
      <c r="J39" s="350">
        <v>6008</v>
      </c>
      <c r="K39" s="350">
        <v>8.532</v>
      </c>
      <c r="L39" s="393">
        <f t="shared" si="13"/>
        <v>-28.306360000000005</v>
      </c>
      <c r="P39" s="393">
        <v>8.7612889466840045</v>
      </c>
      <c r="Q39" s="393">
        <v>41.314574772431733</v>
      </c>
      <c r="R39" s="362"/>
      <c r="S39" s="394">
        <f t="shared" si="14"/>
        <v>-2.8364688600000001</v>
      </c>
      <c r="T39" s="394">
        <f t="shared" si="15"/>
        <v>-28.297013720000006</v>
      </c>
    </row>
    <row r="40" spans="1:24" s="350" customFormat="1" ht="13">
      <c r="A40" s="349" t="s">
        <v>183</v>
      </c>
      <c r="B40" s="349">
        <v>35</v>
      </c>
      <c r="C40" s="349">
        <v>69</v>
      </c>
      <c r="D40" s="349" t="s">
        <v>173</v>
      </c>
      <c r="E40" s="349" t="s">
        <v>536</v>
      </c>
      <c r="F40" s="349">
        <v>0.78</v>
      </c>
      <c r="G40" s="350">
        <v>2496</v>
      </c>
      <c r="H40" s="350">
        <v>-1.72</v>
      </c>
      <c r="I40" s="393">
        <f t="shared" si="18"/>
        <v>-2.9104000000000001</v>
      </c>
      <c r="J40" s="350">
        <v>6039</v>
      </c>
      <c r="K40" s="350">
        <v>8.4610000000000003</v>
      </c>
      <c r="L40" s="393">
        <f t="shared" si="13"/>
        <v>-28.374880000000005</v>
      </c>
      <c r="P40" s="393">
        <v>8.8016546153846154</v>
      </c>
      <c r="Q40" s="393">
        <v>41.299236410256398</v>
      </c>
      <c r="R40" s="362"/>
      <c r="S40" s="394">
        <f t="shared" si="14"/>
        <v>-2.8415233599999996</v>
      </c>
      <c r="T40" s="394">
        <f t="shared" si="15"/>
        <v>-28.363957760000005</v>
      </c>
    </row>
    <row r="41" spans="1:24" s="350" customFormat="1" ht="13">
      <c r="A41" s="349" t="s">
        <v>183</v>
      </c>
      <c r="B41" s="349">
        <v>64</v>
      </c>
      <c r="C41" s="349">
        <v>127</v>
      </c>
      <c r="D41" s="349" t="s">
        <v>174</v>
      </c>
      <c r="E41" s="349" t="s">
        <v>506</v>
      </c>
      <c r="F41" s="349">
        <v>0.81</v>
      </c>
      <c r="G41" s="350">
        <v>2541</v>
      </c>
      <c r="H41" s="350">
        <v>-1.6919999999999999</v>
      </c>
      <c r="I41" s="393">
        <f t="shared" si="18"/>
        <v>-2.8914</v>
      </c>
      <c r="J41" s="350">
        <v>6230</v>
      </c>
      <c r="K41" s="350">
        <v>8.44</v>
      </c>
      <c r="L41" s="393">
        <f t="shared" si="13"/>
        <v>-28.380600000000001</v>
      </c>
      <c r="P41" s="393">
        <v>8.6917133333333325</v>
      </c>
      <c r="Q41" s="393">
        <v>41.364816419753083</v>
      </c>
      <c r="R41" s="362"/>
      <c r="S41" s="394">
        <f t="shared" si="14"/>
        <v>-2.8223162599999996</v>
      </c>
      <c r="T41" s="394">
        <f t="shared" si="15"/>
        <v>-28.369546200000002</v>
      </c>
    </row>
    <row r="42" spans="1:24" s="350" customFormat="1" ht="13">
      <c r="A42" s="349" t="s">
        <v>183</v>
      </c>
      <c r="B42" s="349">
        <v>65</v>
      </c>
      <c r="C42" s="349">
        <v>129</v>
      </c>
      <c r="D42" s="349" t="s">
        <v>175</v>
      </c>
      <c r="E42" s="349" t="s">
        <v>506</v>
      </c>
      <c r="F42" s="349">
        <v>0.745</v>
      </c>
      <c r="G42" s="350">
        <v>2382</v>
      </c>
      <c r="H42" s="350">
        <v>-1.756</v>
      </c>
      <c r="I42" s="393">
        <f t="shared" si="18"/>
        <v>-2.9236000000000004</v>
      </c>
      <c r="J42" s="350">
        <v>5737</v>
      </c>
      <c r="K42" s="350">
        <v>8.4879999999999995</v>
      </c>
      <c r="L42" s="393">
        <f t="shared" si="13"/>
        <v>-28.372040000000005</v>
      </c>
      <c r="P42" s="393">
        <v>8.7368738255033556</v>
      </c>
      <c r="Q42" s="393">
        <v>41.343688322147649</v>
      </c>
      <c r="R42" s="362"/>
      <c r="S42" s="394">
        <f t="shared" si="14"/>
        <v>-2.8548672399999999</v>
      </c>
      <c r="T42" s="394">
        <f t="shared" si="15"/>
        <v>-28.361183080000004</v>
      </c>
    </row>
    <row r="43" spans="1:24" s="350" customFormat="1">
      <c r="C43" s="360"/>
      <c r="D43" s="360"/>
      <c r="E43" s="360"/>
      <c r="F43" s="360"/>
      <c r="G43" s="360"/>
      <c r="H43" s="363">
        <f>AVERAGE(H35:H42)</f>
        <v>-1.7481250000000004</v>
      </c>
      <c r="I43" s="363">
        <f>AVERAGE(I35:I42)</f>
        <v>-2.9386750000000004</v>
      </c>
      <c r="J43" s="360"/>
      <c r="K43" s="363">
        <f>AVERAGE(K35:K42)</f>
        <v>8.5141249999999999</v>
      </c>
      <c r="L43" s="363">
        <f>AVERAGE(L35:L42)</f>
        <v>-28.329955000000002</v>
      </c>
      <c r="M43" s="360"/>
      <c r="N43" s="360"/>
      <c r="O43" s="360"/>
      <c r="P43" s="363">
        <f>AVERAGE(P35:P42)</f>
        <v>9.1419501062776547</v>
      </c>
      <c r="Q43" s="363">
        <f>AVERAGE(Q35:Q42)</f>
        <v>41.068291272732537</v>
      </c>
      <c r="R43" s="361"/>
      <c r="S43" s="363">
        <f>AVERAGE(S35:S42)</f>
        <v>-2.8701065575000002</v>
      </c>
      <c r="T43" s="363">
        <f>AVERAGE(T35:T42)</f>
        <v>-28.320066035000004</v>
      </c>
    </row>
    <row r="44" spans="1:24" s="350" customFormat="1">
      <c r="C44" s="360"/>
      <c r="D44" s="360"/>
      <c r="E44" s="360"/>
      <c r="F44" s="360"/>
      <c r="G44" s="360"/>
      <c r="H44" s="363">
        <f>STDEV(H35:H42)</f>
        <v>0.1943394949198759</v>
      </c>
      <c r="I44" s="363">
        <f>STDEV(I35:I42)</f>
        <v>7.5220585138454157E-2</v>
      </c>
      <c r="J44" s="360"/>
      <c r="K44" s="363">
        <f>STDEV(K35:K42)</f>
        <v>0.20131385411129279</v>
      </c>
      <c r="L44" s="363">
        <f>STDEV(L35:L42)</f>
        <v>4.2828025203798678E-2</v>
      </c>
      <c r="M44" s="360"/>
      <c r="N44" s="360"/>
      <c r="O44" s="360"/>
      <c r="P44" s="363">
        <f>STDEV(P35:P42)</f>
        <v>0.43392423909491062</v>
      </c>
      <c r="Q44" s="363">
        <f>STDEV(Q35:Q42)</f>
        <v>0.28118047185239614</v>
      </c>
      <c r="R44" s="361"/>
      <c r="S44" s="363">
        <f>STDEV(S35:S42)</f>
        <v>7.6040489516463319E-2</v>
      </c>
      <c r="T44" s="363">
        <f>STDEV(T35:T42)</f>
        <v>4.184298062411123E-2</v>
      </c>
    </row>
    <row r="45" spans="1:24" s="350" customFormat="1"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1"/>
      <c r="Q45" s="361"/>
      <c r="R45" s="361"/>
    </row>
    <row r="46" spans="1:24" s="350" customFormat="1"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1"/>
      <c r="Q46" s="361"/>
      <c r="R46" s="361"/>
    </row>
    <row r="47" spans="1:24" s="350" customFormat="1" ht="13">
      <c r="A47" s="349" t="s">
        <v>182</v>
      </c>
      <c r="B47" s="349">
        <v>8</v>
      </c>
      <c r="C47" s="349">
        <v>15</v>
      </c>
      <c r="D47" s="349" t="s">
        <v>176</v>
      </c>
      <c r="E47" s="349" t="s">
        <v>512</v>
      </c>
      <c r="F47" s="349">
        <v>0.70699999999999996</v>
      </c>
      <c r="G47" s="349">
        <v>2454</v>
      </c>
      <c r="H47" s="349">
        <v>27.928000000000001</v>
      </c>
      <c r="I47" s="393">
        <f t="shared" ref="I47:I52" si="19">H47-0.0002*G47 - 0.6912</f>
        <v>26.746000000000002</v>
      </c>
      <c r="J47" s="349">
        <v>5903</v>
      </c>
      <c r="K47" s="349">
        <v>62.454999999999998</v>
      </c>
      <c r="L47" s="393">
        <f t="shared" ref="L47:L52" si="20">K47+0.00008*J47 - 37.319</f>
        <v>25.608239999999995</v>
      </c>
      <c r="P47" s="393">
        <v>9.8197289957567193</v>
      </c>
      <c r="Q47" s="393">
        <v>44.463770297029697</v>
      </c>
      <c r="S47" s="394">
        <f>1.0109*I47 + 0.1006</f>
        <v>27.138131399999999</v>
      </c>
      <c r="T47" s="394">
        <f t="shared" ref="T47:T52" si="21">0.977*L47- 0.6417</f>
        <v>24.377550479999993</v>
      </c>
    </row>
    <row r="48" spans="1:24" s="350" customFormat="1" ht="13">
      <c r="A48" s="349" t="s">
        <v>182</v>
      </c>
      <c r="B48" s="349">
        <v>9</v>
      </c>
      <c r="C48" s="349">
        <v>17</v>
      </c>
      <c r="D48" s="349" t="s">
        <v>177</v>
      </c>
      <c r="E48" s="349" t="s">
        <v>512</v>
      </c>
      <c r="F48" s="349">
        <v>0.748</v>
      </c>
      <c r="G48" s="349">
        <v>2602</v>
      </c>
      <c r="H48" s="349">
        <v>28.161999999999999</v>
      </c>
      <c r="I48" s="393">
        <f t="shared" si="19"/>
        <v>26.950400000000002</v>
      </c>
      <c r="J48" s="349">
        <v>6241</v>
      </c>
      <c r="K48" s="349">
        <v>62.536000000000001</v>
      </c>
      <c r="L48" s="393">
        <f t="shared" si="20"/>
        <v>25.716279999999998</v>
      </c>
      <c r="P48" s="393">
        <v>9.78824679144385</v>
      </c>
      <c r="Q48" s="393">
        <v>44.392380481283425</v>
      </c>
      <c r="S48" s="394">
        <f t="shared" ref="S48:S52" si="22">1.0109*I48 + 0.1006</f>
        <v>27.344759360000001</v>
      </c>
      <c r="T48" s="394">
        <f t="shared" si="21"/>
        <v>24.483105559999998</v>
      </c>
    </row>
    <row r="49" spans="1:21" s="350" customFormat="1" ht="13">
      <c r="A49" s="349" t="s">
        <v>183</v>
      </c>
      <c r="B49" s="349">
        <v>36</v>
      </c>
      <c r="C49" s="349">
        <v>71</v>
      </c>
      <c r="D49" s="349" t="s">
        <v>178</v>
      </c>
      <c r="E49" s="349" t="s">
        <v>512</v>
      </c>
      <c r="F49" s="349">
        <v>0.77100000000000002</v>
      </c>
      <c r="G49" s="350">
        <v>2672</v>
      </c>
      <c r="H49" s="350">
        <v>28.954999999999998</v>
      </c>
      <c r="I49" s="393">
        <f t="shared" si="19"/>
        <v>27.729399999999998</v>
      </c>
      <c r="J49" s="350">
        <v>6498</v>
      </c>
      <c r="K49" s="350">
        <v>62.031999999999996</v>
      </c>
      <c r="L49" s="393">
        <f t="shared" si="20"/>
        <v>25.232839999999996</v>
      </c>
      <c r="P49" s="393">
        <v>9.5933291828793763</v>
      </c>
      <c r="Q49" s="393">
        <v>44.734111802853434</v>
      </c>
      <c r="R49" s="362"/>
      <c r="S49" s="394">
        <f t="shared" si="22"/>
        <v>28.132250459999995</v>
      </c>
      <c r="T49" s="394">
        <f t="shared" si="21"/>
        <v>24.010784679999997</v>
      </c>
    </row>
    <row r="50" spans="1:21" s="350" customFormat="1" ht="13">
      <c r="A50" s="349" t="s">
        <v>183</v>
      </c>
      <c r="B50" s="349">
        <v>37</v>
      </c>
      <c r="C50" s="349">
        <v>73</v>
      </c>
      <c r="D50" s="349" t="s">
        <v>179</v>
      </c>
      <c r="E50" s="349" t="s">
        <v>512</v>
      </c>
      <c r="F50" s="349">
        <v>0.72</v>
      </c>
      <c r="G50" s="350">
        <v>2508</v>
      </c>
      <c r="H50" s="350">
        <v>28.99</v>
      </c>
      <c r="I50" s="393">
        <f t="shared" si="19"/>
        <v>27.7972</v>
      </c>
      <c r="J50" s="350">
        <v>6058</v>
      </c>
      <c r="K50" s="350">
        <v>62.451999999999998</v>
      </c>
      <c r="L50" s="393">
        <f t="shared" si="20"/>
        <v>25.617639999999994</v>
      </c>
      <c r="P50" s="393">
        <v>9.4679833333333345</v>
      </c>
      <c r="Q50" s="393">
        <v>44.540355138888884</v>
      </c>
      <c r="R50" s="362"/>
      <c r="S50" s="394">
        <f t="shared" si="22"/>
        <v>28.200789479999997</v>
      </c>
      <c r="T50" s="394">
        <f t="shared" si="21"/>
        <v>24.386734279999995</v>
      </c>
    </row>
    <row r="51" spans="1:21" s="350" customFormat="1" ht="13">
      <c r="A51" s="349" t="s">
        <v>183</v>
      </c>
      <c r="B51" s="349">
        <v>66</v>
      </c>
      <c r="C51" s="349">
        <v>131</v>
      </c>
      <c r="D51" s="349" t="s">
        <v>180</v>
      </c>
      <c r="E51" s="349" t="s">
        <v>512</v>
      </c>
      <c r="F51" s="349">
        <v>0.77100000000000002</v>
      </c>
      <c r="G51" s="350">
        <v>2676</v>
      </c>
      <c r="H51" s="350">
        <v>29.041</v>
      </c>
      <c r="I51" s="393">
        <f t="shared" si="19"/>
        <v>27.814600000000002</v>
      </c>
      <c r="J51" s="350">
        <v>6396</v>
      </c>
      <c r="K51" s="350">
        <v>62.518000000000001</v>
      </c>
      <c r="L51" s="393">
        <f t="shared" si="20"/>
        <v>25.710679999999996</v>
      </c>
      <c r="P51" s="393">
        <v>9.6163782101167303</v>
      </c>
      <c r="Q51" s="393">
        <v>44.634371854734113</v>
      </c>
      <c r="R51" s="362"/>
      <c r="S51" s="394">
        <f t="shared" si="22"/>
        <v>28.21837914</v>
      </c>
      <c r="T51" s="394">
        <f t="shared" si="21"/>
        <v>24.477634359999996</v>
      </c>
    </row>
    <row r="52" spans="1:21" s="350" customFormat="1" ht="13">
      <c r="A52" s="349" t="s">
        <v>183</v>
      </c>
      <c r="B52" s="349">
        <v>67</v>
      </c>
      <c r="C52" s="349">
        <v>133</v>
      </c>
      <c r="D52" s="349" t="s">
        <v>181</v>
      </c>
      <c r="E52" s="349" t="s">
        <v>512</v>
      </c>
      <c r="F52" s="349">
        <v>0.79500000000000004</v>
      </c>
      <c r="G52" s="350">
        <v>2763</v>
      </c>
      <c r="H52" s="350">
        <v>29.140999999999998</v>
      </c>
      <c r="I52" s="393">
        <f t="shared" si="19"/>
        <v>27.897200000000002</v>
      </c>
      <c r="J52" s="350">
        <v>6580</v>
      </c>
      <c r="K52" s="350">
        <v>62.460999999999999</v>
      </c>
      <c r="L52" s="393">
        <f t="shared" si="20"/>
        <v>25.668399999999998</v>
      </c>
      <c r="P52" s="393">
        <v>9.6274618867924531</v>
      </c>
      <c r="Q52" s="393">
        <v>44.651612830188668</v>
      </c>
      <c r="R52" s="362"/>
      <c r="S52" s="394">
        <f t="shared" si="22"/>
        <v>28.30187948</v>
      </c>
      <c r="T52" s="394">
        <f t="shared" si="21"/>
        <v>24.436326799999996</v>
      </c>
    </row>
    <row r="53" spans="1:21" s="350" customFormat="1">
      <c r="C53" s="360"/>
      <c r="D53" s="360"/>
      <c r="E53" s="360"/>
      <c r="F53" s="360"/>
      <c r="G53" s="360"/>
      <c r="H53" s="363">
        <f>AVERAGE(H47:H52)</f>
        <v>28.702833333333331</v>
      </c>
      <c r="I53" s="363">
        <f>AVERAGE(I47:I52)</f>
        <v>27.489133333333339</v>
      </c>
      <c r="J53" s="360"/>
      <c r="K53" s="363">
        <f>AVERAGE(K47:K52)</f>
        <v>62.408999999999999</v>
      </c>
      <c r="L53" s="363">
        <f>AVERAGE(L47:L52)</f>
        <v>25.592346666666661</v>
      </c>
      <c r="M53" s="360"/>
      <c r="N53" s="360"/>
      <c r="O53" s="360"/>
      <c r="P53" s="363">
        <f>AVERAGE(P47:P52)</f>
        <v>9.6521880667204112</v>
      </c>
      <c r="Q53" s="363">
        <f>AVERAGE(Q47:Q52)</f>
        <v>44.569433734163034</v>
      </c>
      <c r="R53" s="361"/>
      <c r="S53" s="363">
        <f>AVERAGE(S47:S52)</f>
        <v>27.889364886666666</v>
      </c>
      <c r="T53" s="363">
        <f>AVERAGE(T47:T52)</f>
        <v>24.36202269333333</v>
      </c>
    </row>
    <row r="54" spans="1:21" s="350" customFormat="1">
      <c r="C54" s="360"/>
      <c r="D54" s="360"/>
      <c r="E54" s="360"/>
      <c r="F54" s="360"/>
      <c r="G54" s="360"/>
      <c r="H54" s="363">
        <f>STDEV(H47:H52)</f>
        <v>0.51870354410459352</v>
      </c>
      <c r="I54" s="363">
        <f>STDEV(I47:I52)</f>
        <v>0.50349992121813281</v>
      </c>
      <c r="J54" s="360"/>
      <c r="K54" s="363">
        <f>STDEV(K47:K52)</f>
        <v>0.18804680268486496</v>
      </c>
      <c r="L54" s="363">
        <f>STDEV(L47:L52)</f>
        <v>0.18181515477722646</v>
      </c>
      <c r="M54" s="360"/>
      <c r="N54" s="360"/>
      <c r="O54" s="360"/>
      <c r="P54" s="363">
        <f>STDEV(P47:P52)</f>
        <v>0.13105069346534579</v>
      </c>
      <c r="Q54" s="363">
        <f>STDEV(Q47:Q52)</f>
        <v>0.1276302555350366</v>
      </c>
      <c r="R54" s="361"/>
      <c r="S54" s="363">
        <f>STDEV(S47:S52)</f>
        <v>0.5089880703594104</v>
      </c>
      <c r="T54" s="363">
        <f>STDEV(T47:T52)</f>
        <v>0.17763340621734983</v>
      </c>
    </row>
    <row r="55" spans="1:21" s="350" customFormat="1"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1"/>
      <c r="Q55" s="361"/>
      <c r="R55" s="361"/>
    </row>
    <row r="56" spans="1:21" s="350" customFormat="1"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1"/>
      <c r="Q56" s="361"/>
      <c r="R56" s="361"/>
    </row>
    <row r="57" spans="1:21" s="350" customFormat="1" ht="13">
      <c r="A57" s="349" t="s">
        <v>182</v>
      </c>
      <c r="B57" s="349">
        <v>10</v>
      </c>
      <c r="C57" s="349">
        <v>20</v>
      </c>
      <c r="D57" s="349" t="s">
        <v>190</v>
      </c>
      <c r="E57" s="349" t="s">
        <v>21</v>
      </c>
      <c r="F57" s="349">
        <v>8.2000000000000003E-2</v>
      </c>
      <c r="M57" s="349">
        <v>5462</v>
      </c>
      <c r="N57" s="349">
        <v>20.361000000000001</v>
      </c>
      <c r="O57" s="362">
        <v>16.209228052395869</v>
      </c>
      <c r="P57" s="362"/>
      <c r="Q57" s="362"/>
      <c r="R57" s="393">
        <v>12.26047682926829</v>
      </c>
      <c r="U57" s="394">
        <f>1.1453*O57 - 1.0783</f>
        <v>17.486128888408988</v>
      </c>
    </row>
    <row r="58" spans="1:21" s="350" customFormat="1" ht="13">
      <c r="A58" s="349" t="s">
        <v>182</v>
      </c>
      <c r="B58" s="349">
        <v>11</v>
      </c>
      <c r="C58" s="349">
        <v>22</v>
      </c>
      <c r="D58" s="349" t="s">
        <v>191</v>
      </c>
      <c r="E58" s="349" t="s">
        <v>21</v>
      </c>
      <c r="F58" s="349">
        <v>7.3999999999999996E-2</v>
      </c>
      <c r="M58" s="349">
        <v>4907</v>
      </c>
      <c r="N58" s="349">
        <v>20.54</v>
      </c>
      <c r="O58" s="362">
        <v>16.228796195898166</v>
      </c>
      <c r="P58" s="362"/>
      <c r="Q58" s="362"/>
      <c r="R58" s="393">
        <v>12.452086486486486</v>
      </c>
      <c r="U58" s="394">
        <f t="shared" ref="U58:U62" si="23">1.1453*O58 - 1.0783</f>
        <v>17.508540283162169</v>
      </c>
    </row>
    <row r="59" spans="1:21" s="350" customFormat="1" ht="13">
      <c r="A59" s="349" t="s">
        <v>183</v>
      </c>
      <c r="B59" s="349">
        <v>40</v>
      </c>
      <c r="C59" s="349">
        <v>80</v>
      </c>
      <c r="D59" s="349" t="s">
        <v>192</v>
      </c>
      <c r="E59" s="349" t="s">
        <v>21</v>
      </c>
      <c r="F59" s="349">
        <v>7.6999999999999999E-2</v>
      </c>
      <c r="M59" s="350">
        <v>4120</v>
      </c>
      <c r="N59" s="350">
        <v>21.280999999999999</v>
      </c>
      <c r="O59" s="362">
        <v>16.709697001363001</v>
      </c>
      <c r="P59" s="362"/>
      <c r="Q59" s="362"/>
      <c r="R59" s="393">
        <v>11.96335974025974</v>
      </c>
      <c r="U59" s="394">
        <f t="shared" si="23"/>
        <v>18.059315975661047</v>
      </c>
    </row>
    <row r="60" spans="1:21" s="350" customFormat="1" ht="13">
      <c r="A60" s="349" t="s">
        <v>183</v>
      </c>
      <c r="B60" s="349">
        <v>41</v>
      </c>
      <c r="C60" s="349">
        <v>82</v>
      </c>
      <c r="D60" s="349" t="s">
        <v>193</v>
      </c>
      <c r="E60" s="349" t="s">
        <v>21</v>
      </c>
      <c r="F60" s="349">
        <v>0.08</v>
      </c>
      <c r="M60" s="350">
        <v>5283</v>
      </c>
      <c r="N60" s="350">
        <v>21.053000000000001</v>
      </c>
      <c r="O60" s="362">
        <v>16.851649878040785</v>
      </c>
      <c r="P60" s="362"/>
      <c r="Q60" s="362"/>
      <c r="R60" s="393">
        <v>12.422246249999999</v>
      </c>
      <c r="U60" s="394">
        <f t="shared" si="23"/>
        <v>18.221894605320113</v>
      </c>
    </row>
    <row r="61" spans="1:21" s="350" customFormat="1" ht="13">
      <c r="A61" s="349" t="s">
        <v>183</v>
      </c>
      <c r="B61" s="349">
        <v>70</v>
      </c>
      <c r="C61" s="349">
        <v>140</v>
      </c>
      <c r="D61" s="349" t="s">
        <v>194</v>
      </c>
      <c r="E61" s="349" t="s">
        <v>21</v>
      </c>
      <c r="F61" s="349">
        <v>8.3000000000000004E-2</v>
      </c>
      <c r="M61" s="350">
        <v>5621</v>
      </c>
      <c r="N61" s="350">
        <v>21.033999999999999</v>
      </c>
      <c r="O61" s="362">
        <v>16.924922689660786</v>
      </c>
      <c r="P61" s="362"/>
      <c r="Q61" s="362"/>
      <c r="R61" s="393">
        <v>12.678554216867468</v>
      </c>
      <c r="U61" s="394">
        <f t="shared" si="23"/>
        <v>18.305813956468498</v>
      </c>
    </row>
    <row r="62" spans="1:21" s="350" customFormat="1" ht="13">
      <c r="A62" s="349" t="s">
        <v>183</v>
      </c>
      <c r="B62" s="349">
        <v>71</v>
      </c>
      <c r="C62" s="349">
        <v>142</v>
      </c>
      <c r="D62" s="349" t="s">
        <v>195</v>
      </c>
      <c r="E62" s="349" t="s">
        <v>21</v>
      </c>
      <c r="F62" s="349">
        <v>7.4999999999999997E-2</v>
      </c>
      <c r="M62" s="350">
        <v>5397</v>
      </c>
      <c r="N62" s="350">
        <v>21.091999999999999</v>
      </c>
      <c r="O62" s="362">
        <v>16.922415241804277</v>
      </c>
      <c r="P62" s="362"/>
      <c r="Q62" s="362"/>
      <c r="R62" s="393">
        <v>13.046990666666666</v>
      </c>
      <c r="U62" s="394">
        <f t="shared" si="23"/>
        <v>18.302942176438439</v>
      </c>
    </row>
    <row r="63" spans="1:21" s="350" customFormat="1"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3">
        <f>AVERAGE(N57:N62)</f>
        <v>20.8935</v>
      </c>
      <c r="O63" s="363">
        <f>AVERAGE(O57:O62)</f>
        <v>16.641118176527147</v>
      </c>
      <c r="P63" s="361"/>
      <c r="Q63" s="361"/>
      <c r="R63" s="363">
        <f>AVERAGE(R57:R62)</f>
        <v>12.470619031591442</v>
      </c>
      <c r="U63" s="363">
        <f>AVERAGE(U57:U62)</f>
        <v>17.980772647576543</v>
      </c>
    </row>
    <row r="64" spans="1:21" s="350" customFormat="1"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3">
        <f>STDEV(N57:N62)</f>
        <v>0.35868021969436736</v>
      </c>
      <c r="O64" s="363">
        <f>STDEV(O57:O62)</f>
        <v>0.3362255755288639</v>
      </c>
      <c r="P64" s="361"/>
      <c r="Q64" s="361"/>
      <c r="R64" s="363">
        <f>STDEV(R57:R62)</f>
        <v>0.36867232553083989</v>
      </c>
      <c r="U64" s="363">
        <f>STDEV(U57:U62)</f>
        <v>0.38507915165320833</v>
      </c>
    </row>
    <row r="65" spans="1:21" s="350" customFormat="1"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1"/>
      <c r="Q65" s="361"/>
      <c r="R65" s="361"/>
    </row>
    <row r="66" spans="1:21" s="350" customFormat="1"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1"/>
      <c r="Q66" s="361"/>
      <c r="R66" s="361"/>
    </row>
    <row r="67" spans="1:21" s="350" customFormat="1" ht="13">
      <c r="A67" s="349" t="s">
        <v>182</v>
      </c>
      <c r="B67" s="349">
        <v>12</v>
      </c>
      <c r="C67" s="349">
        <v>24</v>
      </c>
      <c r="D67" s="349" t="s">
        <v>196</v>
      </c>
      <c r="E67" s="349" t="s">
        <v>23</v>
      </c>
      <c r="F67" s="349">
        <v>4.1000000000000002E-2</v>
      </c>
      <c r="M67" s="349">
        <v>2523</v>
      </c>
      <c r="N67" s="349">
        <v>11.228</v>
      </c>
      <c r="O67" s="362">
        <v>5.9270241551830303</v>
      </c>
      <c r="P67" s="362"/>
      <c r="Q67" s="362"/>
      <c r="R67" s="393">
        <v>13.277773170731704</v>
      </c>
      <c r="U67" s="394">
        <f t="shared" ref="U67:U73" si="24">1.1453*O67 - 1.0783</f>
        <v>5.709920764931125</v>
      </c>
    </row>
    <row r="68" spans="1:21" s="350" customFormat="1" ht="13">
      <c r="A68" s="349" t="s">
        <v>182</v>
      </c>
      <c r="B68" s="349">
        <v>13</v>
      </c>
      <c r="C68" s="349">
        <v>26</v>
      </c>
      <c r="D68" s="349" t="s">
        <v>197</v>
      </c>
      <c r="E68" s="349" t="s">
        <v>23</v>
      </c>
      <c r="F68" s="349">
        <v>7.1999999999999995E-2</v>
      </c>
      <c r="M68" s="349">
        <v>4937</v>
      </c>
      <c r="N68" s="349">
        <v>10.021000000000001</v>
      </c>
      <c r="O68" s="362">
        <v>5.7188650984153639</v>
      </c>
      <c r="P68" s="362"/>
      <c r="Q68" s="362"/>
      <c r="R68" s="393">
        <v>12.6920375</v>
      </c>
      <c r="U68" s="394">
        <f t="shared" si="24"/>
        <v>5.4715161972151165</v>
      </c>
    </row>
    <row r="69" spans="1:21" s="350" customFormat="1" ht="13">
      <c r="A69" s="349" t="s">
        <v>182</v>
      </c>
      <c r="B69" s="349">
        <v>14</v>
      </c>
      <c r="C69" s="349">
        <v>28</v>
      </c>
      <c r="D69" s="349" t="s">
        <v>198</v>
      </c>
      <c r="E69" s="349" t="s">
        <v>23</v>
      </c>
      <c r="F69" s="349">
        <v>0.161</v>
      </c>
      <c r="M69" s="349">
        <v>12490</v>
      </c>
      <c r="N69" s="349">
        <v>8.827</v>
      </c>
      <c r="O69" s="362">
        <v>5.905889933081685</v>
      </c>
      <c r="P69" s="362"/>
      <c r="Q69" s="362"/>
      <c r="R69" s="393">
        <v>12.970290683229813</v>
      </c>
      <c r="U69" s="394">
        <f t="shared" si="24"/>
        <v>5.6857157403584537</v>
      </c>
    </row>
    <row r="70" spans="1:21" s="350" customFormat="1" ht="13">
      <c r="A70" s="349" t="s">
        <v>183</v>
      </c>
      <c r="B70" s="349">
        <v>42</v>
      </c>
      <c r="C70" s="349">
        <v>84</v>
      </c>
      <c r="D70" s="349" t="s">
        <v>199</v>
      </c>
      <c r="E70" s="349" t="s">
        <v>23</v>
      </c>
      <c r="F70" s="349">
        <v>7.3999999999999996E-2</v>
      </c>
      <c r="M70" s="350">
        <v>5294</v>
      </c>
      <c r="N70" s="350">
        <v>10.356</v>
      </c>
      <c r="O70" s="362">
        <v>6.1577446886488474</v>
      </c>
      <c r="P70" s="362"/>
      <c r="Q70" s="362"/>
      <c r="R70" s="393">
        <v>12.924005405405403</v>
      </c>
      <c r="U70" s="394">
        <f t="shared" si="24"/>
        <v>5.9741649919095252</v>
      </c>
    </row>
    <row r="71" spans="1:21" s="350" customFormat="1" ht="13">
      <c r="A71" s="349" t="s">
        <v>183</v>
      </c>
      <c r="B71" s="349">
        <v>43</v>
      </c>
      <c r="C71" s="349">
        <v>86</v>
      </c>
      <c r="D71" s="349" t="s">
        <v>200</v>
      </c>
      <c r="E71" s="349" t="s">
        <v>23</v>
      </c>
      <c r="F71" s="349">
        <v>7.6999999999999999E-2</v>
      </c>
      <c r="M71" s="350">
        <v>5150</v>
      </c>
      <c r="N71" s="350">
        <v>10.417</v>
      </c>
      <c r="O71" s="362">
        <v>6.1777122913634166</v>
      </c>
      <c r="P71" s="362"/>
      <c r="Q71" s="362"/>
      <c r="R71" s="393">
        <v>12.765396103896103</v>
      </c>
      <c r="U71" s="394">
        <f t="shared" si="24"/>
        <v>5.9970338872985209</v>
      </c>
    </row>
    <row r="72" spans="1:21" s="350" customFormat="1" ht="13">
      <c r="A72" s="349" t="s">
        <v>183</v>
      </c>
      <c r="B72" s="349">
        <v>72</v>
      </c>
      <c r="C72" s="349">
        <v>144</v>
      </c>
      <c r="D72" s="349" t="s">
        <v>201</v>
      </c>
      <c r="E72" s="349" t="s">
        <v>23</v>
      </c>
      <c r="F72" s="349">
        <v>8.3000000000000004E-2</v>
      </c>
      <c r="M72" s="350">
        <v>5940</v>
      </c>
      <c r="N72" s="350">
        <v>10.252000000000001</v>
      </c>
      <c r="O72" s="362">
        <v>6.2250540991455203</v>
      </c>
      <c r="P72" s="362"/>
      <c r="Q72" s="362"/>
      <c r="R72" s="393">
        <v>13.0838</v>
      </c>
      <c r="U72" s="394">
        <f t="shared" si="24"/>
        <v>6.0512544597513642</v>
      </c>
    </row>
    <row r="73" spans="1:21" s="350" customFormat="1" ht="13">
      <c r="A73" s="349" t="s">
        <v>183</v>
      </c>
      <c r="B73" s="349">
        <v>73</v>
      </c>
      <c r="C73" s="349">
        <v>146</v>
      </c>
      <c r="D73" s="349" t="s">
        <v>202</v>
      </c>
      <c r="E73" s="349" t="s">
        <v>23</v>
      </c>
      <c r="F73" s="349">
        <v>7.5999999999999998E-2</v>
      </c>
      <c r="M73" s="350">
        <v>5549</v>
      </c>
      <c r="N73" s="350">
        <v>10.363</v>
      </c>
      <c r="O73" s="362">
        <v>6.2347409020639084</v>
      </c>
      <c r="P73" s="362"/>
      <c r="Q73" s="362"/>
      <c r="R73" s="393">
        <v>13.618984210526316</v>
      </c>
      <c r="U73" s="394">
        <f t="shared" si="24"/>
        <v>6.0623487551337938</v>
      </c>
    </row>
    <row r="74" spans="1:21" s="350" customFormat="1"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3">
        <f>AVERAGE(N67:N73)</f>
        <v>10.209142857142856</v>
      </c>
      <c r="O74" s="363">
        <f>AVERAGE(O67:O73)</f>
        <v>6.0495758811288249</v>
      </c>
      <c r="P74" s="361"/>
      <c r="Q74" s="361"/>
      <c r="R74" s="363">
        <f>AVERAGE(R67:R73)</f>
        <v>13.047469581969906</v>
      </c>
      <c r="U74" s="363">
        <f>AVERAGE(U67:U73)</f>
        <v>5.8502792566568429</v>
      </c>
    </row>
    <row r="75" spans="1:21" s="350" customFormat="1"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3">
        <f>STDEV(N67:N73)</f>
        <v>0.71578242238160339</v>
      </c>
      <c r="O75" s="363">
        <f>STDEV(O67:O73)</f>
        <v>0.19926210524740381</v>
      </c>
      <c r="P75" s="361"/>
      <c r="Q75" s="361"/>
      <c r="R75" s="363">
        <f>STDEV(R67:R73)</f>
        <v>0.31835148556178555</v>
      </c>
      <c r="U75" s="363">
        <f>STDEV(U67:U73)</f>
        <v>0.22821488913985141</v>
      </c>
    </row>
    <row r="76" spans="1:21" s="350" customFormat="1"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1"/>
      <c r="Q76" s="361"/>
      <c r="R76" s="361"/>
    </row>
    <row r="77" spans="1:21" s="350" customFormat="1"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1"/>
      <c r="Q77" s="361"/>
      <c r="R77" s="361"/>
    </row>
    <row r="81" spans="3:9">
      <c r="C81" s="368"/>
      <c r="D81" s="369" t="s">
        <v>519</v>
      </c>
      <c r="E81" s="369"/>
      <c r="F81" s="370"/>
      <c r="G81" s="368"/>
      <c r="H81" s="368"/>
      <c r="I81" s="368"/>
    </row>
    <row r="82" spans="3:9">
      <c r="C82" s="370"/>
      <c r="D82" s="370"/>
      <c r="E82" s="370"/>
      <c r="F82" s="370"/>
      <c r="G82" s="368"/>
      <c r="H82" s="368"/>
      <c r="I82" s="368"/>
    </row>
    <row r="83" spans="3:9">
      <c r="C83" s="370"/>
      <c r="D83" s="370"/>
      <c r="E83" s="370"/>
      <c r="F83" s="369" t="s">
        <v>520</v>
      </c>
      <c r="G83" s="369" t="s">
        <v>15</v>
      </c>
      <c r="H83" s="368"/>
      <c r="I83" s="368"/>
    </row>
    <row r="84" spans="3:9">
      <c r="C84" s="370"/>
      <c r="D84" s="370" t="s">
        <v>506</v>
      </c>
      <c r="E84" s="370"/>
      <c r="F84" s="371">
        <f>I43</f>
        <v>-2.9386750000000004</v>
      </c>
      <c r="G84" s="368">
        <v>-2.87</v>
      </c>
      <c r="H84" s="368"/>
      <c r="I84" s="368"/>
    </row>
    <row r="85" spans="3:9">
      <c r="C85" s="370"/>
      <c r="D85" s="370" t="s">
        <v>521</v>
      </c>
      <c r="E85" s="370"/>
      <c r="F85" s="371">
        <f>I53</f>
        <v>27.489133333333339</v>
      </c>
      <c r="G85" s="372">
        <v>27.888000000000002</v>
      </c>
      <c r="H85" s="368"/>
      <c r="I85" s="368"/>
    </row>
    <row r="86" spans="3:9">
      <c r="C86" s="370"/>
      <c r="D86" s="370"/>
      <c r="E86" s="370"/>
      <c r="F86" s="370"/>
      <c r="G86" s="368"/>
      <c r="H86" s="368"/>
      <c r="I86" s="368"/>
    </row>
    <row r="87" spans="3:9">
      <c r="C87" s="370"/>
      <c r="D87" s="370"/>
      <c r="E87" s="370"/>
      <c r="F87" s="370"/>
      <c r="G87" s="368"/>
      <c r="H87" s="368"/>
      <c r="I87" s="368"/>
    </row>
    <row r="88" spans="3:9">
      <c r="C88" s="370"/>
      <c r="D88" s="466" t="s">
        <v>522</v>
      </c>
      <c r="E88" s="466"/>
      <c r="F88" s="466"/>
      <c r="G88" s="466"/>
      <c r="H88" s="368"/>
      <c r="I88" s="368"/>
    </row>
    <row r="89" spans="3:9">
      <c r="C89" s="370"/>
      <c r="D89" s="373" t="s">
        <v>523</v>
      </c>
      <c r="E89" s="373"/>
      <c r="F89" s="373" t="s">
        <v>524</v>
      </c>
      <c r="G89" s="373" t="s">
        <v>15</v>
      </c>
      <c r="H89" s="368"/>
      <c r="I89" s="368"/>
    </row>
    <row r="90" spans="3:9">
      <c r="C90" s="370"/>
      <c r="D90" s="374" t="s">
        <v>525</v>
      </c>
      <c r="E90" s="374"/>
      <c r="F90" s="375">
        <f>S31</f>
        <v>5.9296178833333331</v>
      </c>
      <c r="G90" s="376">
        <v>5.94</v>
      </c>
      <c r="H90" s="377">
        <f>ABS(G90-F90)</f>
        <v>1.0382116666667329E-2</v>
      </c>
      <c r="I90" s="368"/>
    </row>
    <row r="91" spans="3:9">
      <c r="C91" s="370"/>
      <c r="D91" s="467" t="s">
        <v>526</v>
      </c>
      <c r="E91" s="468"/>
      <c r="F91" s="468"/>
      <c r="G91" s="469"/>
      <c r="H91" s="368"/>
      <c r="I91" s="368"/>
    </row>
    <row r="92" spans="3:9">
      <c r="C92" s="370"/>
      <c r="D92" s="374" t="s">
        <v>525</v>
      </c>
      <c r="E92" s="374"/>
      <c r="F92" s="375">
        <f>P31</f>
        <v>14.025007314186013</v>
      </c>
      <c r="G92" s="376">
        <v>13.32</v>
      </c>
      <c r="H92" s="377">
        <f>ABS(G92-F92)</f>
        <v>0.70500731418601248</v>
      </c>
      <c r="I92" s="368"/>
    </row>
    <row r="93" spans="3:9">
      <c r="C93" s="370"/>
      <c r="D93" s="370"/>
      <c r="E93" s="370"/>
      <c r="F93" s="370"/>
      <c r="G93" s="368"/>
      <c r="H93" s="368"/>
    </row>
    <row r="94" spans="3:9">
      <c r="C94" s="370"/>
      <c r="D94" s="370"/>
      <c r="E94" s="370"/>
      <c r="F94" s="370"/>
      <c r="G94" s="368"/>
      <c r="H94" s="368"/>
    </row>
    <row r="95" spans="3:9">
      <c r="C95" s="370"/>
      <c r="D95" s="370"/>
      <c r="E95" s="370"/>
      <c r="F95" s="370"/>
      <c r="G95" s="368"/>
      <c r="H95" s="368"/>
    </row>
    <row r="96" spans="3:9">
      <c r="C96" s="370"/>
      <c r="D96" s="369" t="s">
        <v>527</v>
      </c>
      <c r="E96" s="369"/>
      <c r="F96" s="370"/>
      <c r="G96" s="368"/>
      <c r="H96" s="368"/>
    </row>
    <row r="97" spans="3:8">
      <c r="C97" s="368"/>
      <c r="D97" s="370"/>
      <c r="E97" s="370"/>
      <c r="F97" s="370"/>
      <c r="G97" s="368"/>
      <c r="H97" s="368"/>
    </row>
    <row r="98" spans="3:8">
      <c r="C98" s="370"/>
      <c r="D98" s="370"/>
      <c r="E98" s="370"/>
      <c r="F98" s="369" t="s">
        <v>520</v>
      </c>
      <c r="G98" s="369" t="s">
        <v>15</v>
      </c>
      <c r="H98" s="368"/>
    </row>
    <row r="99" spans="3:8">
      <c r="C99" s="370"/>
      <c r="D99" s="370" t="s">
        <v>506</v>
      </c>
      <c r="E99" s="370"/>
      <c r="F99" s="371">
        <f>L43</f>
        <v>-28.329955000000002</v>
      </c>
      <c r="G99" s="368">
        <v>-28.32</v>
      </c>
      <c r="H99" s="368"/>
    </row>
    <row r="100" spans="3:8">
      <c r="C100" s="370"/>
      <c r="D100" s="370" t="s">
        <v>521</v>
      </c>
      <c r="E100" s="370"/>
      <c r="F100" s="371">
        <f>L53</f>
        <v>25.592346666666661</v>
      </c>
      <c r="G100" s="372">
        <v>24.361999999999998</v>
      </c>
      <c r="H100" s="368"/>
    </row>
    <row r="101" spans="3:8">
      <c r="C101" s="370"/>
      <c r="D101" s="370"/>
      <c r="E101" s="370"/>
      <c r="F101" s="370"/>
      <c r="G101" s="368"/>
      <c r="H101" s="368"/>
    </row>
    <row r="102" spans="3:8">
      <c r="C102" s="370"/>
      <c r="D102" s="370"/>
      <c r="E102" s="370"/>
      <c r="F102" s="370"/>
      <c r="G102" s="368"/>
      <c r="H102" s="368"/>
    </row>
    <row r="103" spans="3:8">
      <c r="C103" s="370"/>
      <c r="D103" s="467" t="s">
        <v>522</v>
      </c>
      <c r="E103" s="468"/>
      <c r="F103" s="468"/>
      <c r="G103" s="469"/>
      <c r="H103" s="368"/>
    </row>
    <row r="104" spans="3:8">
      <c r="C104" s="370"/>
      <c r="D104" s="373" t="s">
        <v>523</v>
      </c>
      <c r="E104" s="373"/>
      <c r="F104" s="373" t="s">
        <v>524</v>
      </c>
      <c r="G104" s="373" t="s">
        <v>15</v>
      </c>
      <c r="H104" s="368"/>
    </row>
    <row r="105" spans="3:8">
      <c r="C105" s="370"/>
      <c r="D105" s="374" t="s">
        <v>525</v>
      </c>
      <c r="E105" s="374"/>
      <c r="F105" s="375">
        <f>T31</f>
        <v>-27.180973593333338</v>
      </c>
      <c r="G105" s="376">
        <v>-26.98</v>
      </c>
      <c r="H105" s="377">
        <f>ABS(G105-F105)</f>
        <v>0.20097359333333742</v>
      </c>
    </row>
    <row r="106" spans="3:8">
      <c r="C106" s="370"/>
      <c r="D106" s="467" t="s">
        <v>526</v>
      </c>
      <c r="E106" s="468"/>
      <c r="F106" s="468"/>
      <c r="G106" s="469"/>
      <c r="H106" s="368"/>
    </row>
    <row r="107" spans="3:8">
      <c r="C107" s="370"/>
      <c r="D107" s="374" t="s">
        <v>525</v>
      </c>
      <c r="E107" s="374"/>
      <c r="F107" s="375">
        <f>Q31</f>
        <v>49.554951415069489</v>
      </c>
      <c r="G107" s="376">
        <v>46.5</v>
      </c>
      <c r="H107" s="377">
        <f>ABS(G107-F107)</f>
        <v>3.054951415069489</v>
      </c>
    </row>
    <row r="108" spans="3:8">
      <c r="C108" s="370"/>
      <c r="D108" s="370"/>
      <c r="E108" s="370"/>
      <c r="F108" s="370"/>
      <c r="G108" s="368"/>
      <c r="H108" s="368"/>
    </row>
    <row r="109" spans="3:8">
      <c r="C109" s="370"/>
      <c r="D109" s="370"/>
      <c r="E109" s="370"/>
      <c r="F109" s="370"/>
      <c r="G109" s="368"/>
      <c r="H109" s="368"/>
    </row>
    <row r="110" spans="3:8">
      <c r="C110" s="370"/>
      <c r="D110" s="370"/>
      <c r="E110" s="370"/>
      <c r="F110" s="370"/>
      <c r="G110" s="368"/>
      <c r="H110" s="368"/>
    </row>
    <row r="111" spans="3:8">
      <c r="C111" s="370"/>
      <c r="D111" s="369" t="s">
        <v>528</v>
      </c>
      <c r="E111" s="369"/>
      <c r="F111" s="370"/>
      <c r="G111" s="368"/>
      <c r="H111" s="368"/>
    </row>
    <row r="112" spans="3:8">
      <c r="C112" s="370"/>
      <c r="D112" s="370"/>
      <c r="E112" s="370"/>
      <c r="F112" s="370"/>
      <c r="G112" s="368"/>
      <c r="H112" s="368"/>
    </row>
    <row r="113" spans="3:8">
      <c r="C113" s="370"/>
      <c r="D113" s="370"/>
      <c r="E113" s="370"/>
      <c r="F113" s="369" t="s">
        <v>520</v>
      </c>
      <c r="G113" s="369" t="s">
        <v>15</v>
      </c>
      <c r="H113" s="368"/>
    </row>
    <row r="114" spans="3:8">
      <c r="C114" s="370"/>
      <c r="D114" s="378" t="s">
        <v>23</v>
      </c>
      <c r="F114" s="371">
        <f>O74</f>
        <v>6.0495758811288249</v>
      </c>
      <c r="G114" s="372">
        <v>5.85</v>
      </c>
      <c r="H114" s="379"/>
    </row>
    <row r="115" spans="3:8">
      <c r="C115" s="370"/>
      <c r="D115" s="378" t="s">
        <v>21</v>
      </c>
      <c r="F115" s="371">
        <f>O63</f>
        <v>16.641118176527147</v>
      </c>
      <c r="G115" s="372">
        <v>17.98</v>
      </c>
      <c r="H115" s="379"/>
    </row>
    <row r="116" spans="3:8">
      <c r="C116" s="370"/>
      <c r="E116" s="370"/>
      <c r="F116" s="370"/>
      <c r="G116" s="368"/>
      <c r="H116" s="368"/>
    </row>
    <row r="117" spans="3:8">
      <c r="C117" s="370"/>
      <c r="D117" s="370"/>
      <c r="E117" s="370"/>
      <c r="F117" s="370"/>
      <c r="G117" s="368"/>
      <c r="H117" s="368"/>
    </row>
    <row r="118" spans="3:8">
      <c r="C118" s="370"/>
      <c r="D118" s="467" t="s">
        <v>522</v>
      </c>
      <c r="E118" s="468"/>
      <c r="F118" s="468"/>
      <c r="G118" s="469"/>
      <c r="H118" s="368"/>
    </row>
    <row r="119" spans="3:8">
      <c r="C119" s="370"/>
      <c r="D119" s="373" t="s">
        <v>523</v>
      </c>
      <c r="E119" s="373"/>
      <c r="F119" s="373" t="s">
        <v>524</v>
      </c>
      <c r="G119" s="373" t="s">
        <v>15</v>
      </c>
      <c r="H119" s="368"/>
    </row>
    <row r="120" spans="3:8">
      <c r="C120" s="370"/>
      <c r="D120" s="374" t="s">
        <v>525</v>
      </c>
      <c r="E120" s="380"/>
      <c r="F120" s="381">
        <f>U31</f>
        <v>6.3213885604827054</v>
      </c>
      <c r="G120" s="381">
        <v>6.32</v>
      </c>
      <c r="H120" s="377">
        <f>ABS(G120-F120)</f>
        <v>1.3885604827050813E-3</v>
      </c>
    </row>
    <row r="121" spans="3:8">
      <c r="C121" s="370"/>
      <c r="D121" s="467" t="s">
        <v>526</v>
      </c>
      <c r="E121" s="468"/>
      <c r="F121" s="468"/>
      <c r="G121" s="469"/>
      <c r="H121" s="368"/>
    </row>
    <row r="122" spans="3:8">
      <c r="C122" s="370"/>
      <c r="D122" s="374" t="s">
        <v>525</v>
      </c>
      <c r="E122" s="374"/>
      <c r="F122" s="375">
        <f>R31</f>
        <v>0.77854416698143858</v>
      </c>
      <c r="G122" s="376">
        <v>0.751</v>
      </c>
      <c r="H122" s="377">
        <f>ABS(G122-F122)</f>
        <v>2.7544166981438578E-2</v>
      </c>
    </row>
    <row r="123" spans="3:8">
      <c r="C123" s="370"/>
      <c r="D123" s="368"/>
      <c r="E123" s="368"/>
      <c r="F123" s="368"/>
      <c r="G123" s="368"/>
      <c r="H123" s="368"/>
    </row>
    <row r="124" spans="3:8">
      <c r="C124" s="370"/>
      <c r="D124" s="368"/>
      <c r="E124" s="368"/>
      <c r="F124" s="368"/>
      <c r="G124" s="368"/>
      <c r="H124" s="368"/>
    </row>
    <row r="125" spans="3:8" ht="16" thickBot="1">
      <c r="C125" s="370"/>
      <c r="D125" s="370"/>
      <c r="E125" s="370"/>
      <c r="F125" s="370"/>
      <c r="G125" s="368"/>
      <c r="H125" s="368"/>
    </row>
    <row r="126" spans="3:8">
      <c r="C126" s="370"/>
      <c r="D126" s="370"/>
      <c r="E126" s="383" t="s">
        <v>529</v>
      </c>
      <c r="F126" s="384" t="s">
        <v>473</v>
      </c>
      <c r="G126" s="385"/>
    </row>
    <row r="127" spans="3:8">
      <c r="C127" s="370"/>
      <c r="D127" s="370"/>
      <c r="E127" s="386" t="s">
        <v>530</v>
      </c>
      <c r="F127" s="387">
        <v>45592</v>
      </c>
      <c r="G127" s="388"/>
    </row>
    <row r="128" spans="3:8">
      <c r="C128" s="370"/>
      <c r="E128" s="386" t="s">
        <v>531</v>
      </c>
      <c r="F128" s="389" t="s">
        <v>532</v>
      </c>
      <c r="G128" s="388"/>
    </row>
    <row r="129" spans="3:7" ht="16" thickBot="1">
      <c r="C129" s="370"/>
      <c r="E129" s="390" t="s">
        <v>533</v>
      </c>
      <c r="F129" s="391" t="s">
        <v>534</v>
      </c>
      <c r="G129" s="392"/>
    </row>
    <row r="130" spans="3:7">
      <c r="C130" s="370"/>
    </row>
    <row r="131" spans="3:7">
      <c r="C131" s="370"/>
    </row>
    <row r="132" spans="3:7">
      <c r="C132" s="370"/>
    </row>
    <row r="133" spans="3:7">
      <c r="C133" s="370"/>
    </row>
    <row r="134" spans="3:7">
      <c r="C134" s="370"/>
    </row>
    <row r="135" spans="3:7">
      <c r="C135" s="370"/>
    </row>
  </sheetData>
  <mergeCells count="6">
    <mergeCell ref="D121:G121"/>
    <mergeCell ref="D88:G88"/>
    <mergeCell ref="D91:G91"/>
    <mergeCell ref="D103:G103"/>
    <mergeCell ref="D106:G106"/>
    <mergeCell ref="D118:G118"/>
  </mergeCells>
  <conditionalFormatting sqref="G2:G21 M2:M21">
    <cfRule type="cellIs" dxfId="20" priority="1" operator="lessThan">
      <formula>300</formula>
    </cfRule>
  </conditionalFormatting>
  <conditionalFormatting sqref="H90">
    <cfRule type="cellIs" dxfId="19" priority="3" stopIfTrue="1" operator="greaterThan">
      <formula>0.4</formula>
    </cfRule>
  </conditionalFormatting>
  <conditionalFormatting sqref="H105">
    <cfRule type="cellIs" dxfId="18" priority="2" stopIfTrue="1" operator="greaterThan">
      <formula>0.3</formula>
    </cfRule>
  </conditionalFormatting>
  <conditionalFormatting sqref="H120">
    <cfRule type="cellIs" dxfId="17" priority="4" operator="greaterThan">
      <formula>1.6</formula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H122">
    <cfRule type="cellIs" dxfId="16" priority="6" operator="greaterThan">
      <formula>1.6</formula>
    </cfRule>
    <cfRule type="colorScale" priority="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245B-97B9-4242-812B-91CF2028A1B6}">
  <dimension ref="A1:AS129"/>
  <sheetViews>
    <sheetView workbookViewId="0">
      <pane ySplit="1" topLeftCell="A20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9.6640625" style="360" bestFit="1" customWidth="1"/>
    <col min="2" max="3" width="9.1640625" style="360"/>
    <col min="4" max="4" width="25.6640625" style="360" bestFit="1" customWidth="1"/>
    <col min="5" max="5" width="26.3320312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9.6640625" style="360" bestFit="1" customWidth="1"/>
    <col min="10" max="10" width="11.33203125" style="360" bestFit="1" customWidth="1"/>
    <col min="11" max="11" width="9.6640625" style="360" bestFit="1" customWidth="1"/>
    <col min="12" max="12" width="11.33203125" style="360" bestFit="1" customWidth="1"/>
    <col min="13" max="13" width="10" style="360" customWidth="1"/>
    <col min="14" max="15" width="7.6640625" style="360" bestFit="1" customWidth="1"/>
    <col min="16" max="16" width="6.33203125" style="360" customWidth="1"/>
    <col min="17" max="17" width="6.6640625" style="360" customWidth="1"/>
    <col min="18" max="18" width="8.1640625" style="360" customWidth="1"/>
    <col min="19" max="19" width="10.33203125" style="360" bestFit="1" customWidth="1"/>
    <col min="20" max="20" width="9.1640625" style="360"/>
    <col min="21" max="21" width="10.83203125" style="360" customWidth="1"/>
    <col min="22" max="22" width="19.6640625" style="360" bestFit="1" customWidth="1"/>
    <col min="23" max="23" width="19.5" style="360" bestFit="1" customWidth="1"/>
    <col min="24" max="24" width="19.6640625" style="360" customWidth="1"/>
    <col min="25" max="16384" width="9.1640625" style="360"/>
  </cols>
  <sheetData>
    <row r="1" spans="1:45" s="350" customFormat="1" ht="13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5" t="s">
        <v>483</v>
      </c>
      <c r="J1" s="345" t="s">
        <v>484</v>
      </c>
      <c r="K1" s="345" t="s">
        <v>537</v>
      </c>
      <c r="L1" s="345" t="s">
        <v>486</v>
      </c>
      <c r="M1" s="345" t="s">
        <v>487</v>
      </c>
      <c r="N1" s="345" t="s">
        <v>538</v>
      </c>
      <c r="O1" s="347" t="s">
        <v>489</v>
      </c>
      <c r="P1" s="347" t="s">
        <v>490</v>
      </c>
      <c r="Q1" s="347" t="s">
        <v>491</v>
      </c>
      <c r="R1" s="348" t="s">
        <v>492</v>
      </c>
      <c r="S1" s="348" t="s">
        <v>493</v>
      </c>
      <c r="T1" s="348" t="s">
        <v>494</v>
      </c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</row>
    <row r="2" spans="1:45" s="352" customFormat="1">
      <c r="A2" s="351">
        <v>45597</v>
      </c>
      <c r="B2" s="352">
        <v>15</v>
      </c>
      <c r="C2" s="352">
        <v>29</v>
      </c>
      <c r="D2" s="352" t="s">
        <v>320</v>
      </c>
      <c r="E2" s="352" t="s">
        <v>321</v>
      </c>
      <c r="F2" s="352">
        <v>0.77100000000000002</v>
      </c>
      <c r="G2" s="352">
        <v>610</v>
      </c>
      <c r="H2" s="352">
        <v>10.757</v>
      </c>
      <c r="I2" s="352">
        <v>2120</v>
      </c>
      <c r="J2" s="352">
        <v>9.9139999999999997</v>
      </c>
      <c r="K2" s="353">
        <f t="shared" ref="K2:K26" si="0">0.00005*I2 - 37.34 +J2</f>
        <v>-27.32</v>
      </c>
      <c r="L2" s="352">
        <v>6858</v>
      </c>
      <c r="M2" s="352">
        <v>-1.548</v>
      </c>
      <c r="N2" s="352">
        <v>-4.5469999999999997</v>
      </c>
      <c r="O2" s="352">
        <v>2.7160000000000002</v>
      </c>
      <c r="P2" s="352">
        <v>15.717000000000001</v>
      </c>
      <c r="Q2" s="352">
        <v>1.4770000000000001</v>
      </c>
      <c r="R2" s="397">
        <f t="shared" ref="R2:R26" si="1">1.0101*H2 - 0.691</f>
        <v>10.174645699999999</v>
      </c>
      <c r="S2" s="353">
        <f t="shared" ref="S2:S26" si="2">0.9723*K2 - 0.836</f>
        <v>-27.399236000000002</v>
      </c>
      <c r="T2" s="353">
        <f t="shared" ref="T2:T26" si="3">1.165*N2 - 1.3672</f>
        <v>-6.6644550000000002</v>
      </c>
    </row>
    <row r="3" spans="1:45" s="352" customFormat="1">
      <c r="A3" s="351">
        <v>45597</v>
      </c>
      <c r="B3" s="352">
        <v>16</v>
      </c>
      <c r="C3" s="352">
        <v>31</v>
      </c>
      <c r="D3" s="352" t="s">
        <v>322</v>
      </c>
      <c r="E3" s="352" t="s">
        <v>323</v>
      </c>
      <c r="F3" s="352">
        <v>0.82099999999999995</v>
      </c>
      <c r="G3" s="352">
        <v>1230</v>
      </c>
      <c r="H3" s="352">
        <v>7.141</v>
      </c>
      <c r="I3" s="352">
        <v>3620</v>
      </c>
      <c r="J3" s="352">
        <v>3.9430000000000001</v>
      </c>
      <c r="K3" s="353">
        <f t="shared" si="0"/>
        <v>-33.216000000000008</v>
      </c>
      <c r="L3" s="352">
        <v>1708</v>
      </c>
      <c r="M3" s="352">
        <v>12.727</v>
      </c>
      <c r="N3" s="352">
        <v>8.3179999999999996</v>
      </c>
      <c r="O3" s="352">
        <v>5.18</v>
      </c>
      <c r="P3" s="352">
        <v>24.876999999999999</v>
      </c>
      <c r="Q3" s="352">
        <v>0.504</v>
      </c>
      <c r="R3" s="397">
        <f t="shared" si="1"/>
        <v>6.5221241000000001</v>
      </c>
      <c r="S3" s="353">
        <f t="shared" si="2"/>
        <v>-33.131916800000006</v>
      </c>
      <c r="T3" s="353">
        <f t="shared" si="3"/>
        <v>8.3232699999999991</v>
      </c>
      <c r="X3" s="354"/>
      <c r="Y3" s="354"/>
      <c r="Z3" s="354"/>
    </row>
    <row r="4" spans="1:45" s="352" customFormat="1">
      <c r="A4" s="351">
        <v>45597</v>
      </c>
      <c r="B4" s="352">
        <v>17</v>
      </c>
      <c r="C4" s="352">
        <v>33</v>
      </c>
      <c r="D4" s="352" t="s">
        <v>324</v>
      </c>
      <c r="E4" s="352" t="s">
        <v>325</v>
      </c>
      <c r="F4" s="352">
        <v>0.77900000000000003</v>
      </c>
      <c r="G4" s="352">
        <v>1078</v>
      </c>
      <c r="H4" s="352">
        <v>5.66</v>
      </c>
      <c r="I4" s="352">
        <v>3180</v>
      </c>
      <c r="J4" s="352">
        <v>3.927</v>
      </c>
      <c r="K4" s="353">
        <f t="shared" si="0"/>
        <v>-33.254000000000005</v>
      </c>
      <c r="L4" s="352">
        <v>1644</v>
      </c>
      <c r="M4" s="352">
        <v>14.818</v>
      </c>
      <c r="N4" s="352">
        <v>10.18</v>
      </c>
      <c r="O4" s="352">
        <v>4.8209999999999997</v>
      </c>
      <c r="P4" s="352">
        <v>23.236999999999998</v>
      </c>
      <c r="Q4" s="352">
        <v>0.46</v>
      </c>
      <c r="R4" s="397">
        <f t="shared" si="1"/>
        <v>5.0261659999999999</v>
      </c>
      <c r="S4" s="353">
        <f t="shared" si="2"/>
        <v>-33.168864200000002</v>
      </c>
      <c r="T4" s="353">
        <f t="shared" si="3"/>
        <v>10.4925</v>
      </c>
    </row>
    <row r="5" spans="1:45" s="352" customFormat="1">
      <c r="A5" s="351">
        <v>45597</v>
      </c>
      <c r="B5" s="352">
        <v>18</v>
      </c>
      <c r="C5" s="352">
        <v>35</v>
      </c>
      <c r="D5" s="352" t="s">
        <v>326</v>
      </c>
      <c r="E5" s="352" t="s">
        <v>327</v>
      </c>
      <c r="F5" s="352">
        <v>0.61099999999999999</v>
      </c>
      <c r="G5" s="352">
        <v>1346</v>
      </c>
      <c r="H5" s="352">
        <v>12.279</v>
      </c>
      <c r="I5" s="352">
        <v>3763</v>
      </c>
      <c r="J5" s="352">
        <v>4.8860000000000001</v>
      </c>
      <c r="K5" s="353">
        <f t="shared" si="0"/>
        <v>-32.26585</v>
      </c>
      <c r="L5" s="352">
        <v>2136</v>
      </c>
      <c r="M5" s="352">
        <v>-0.11600000000000001</v>
      </c>
      <c r="N5" s="352">
        <v>-4.4569999999999999</v>
      </c>
      <c r="O5" s="352">
        <v>7.649</v>
      </c>
      <c r="P5" s="352">
        <v>34.981999999999999</v>
      </c>
      <c r="Q5" s="352">
        <v>0.70699999999999996</v>
      </c>
      <c r="R5" s="397">
        <f t="shared" si="1"/>
        <v>11.712017899999999</v>
      </c>
      <c r="S5" s="353">
        <f t="shared" si="2"/>
        <v>-32.208085955000001</v>
      </c>
      <c r="T5" s="353">
        <f t="shared" si="3"/>
        <v>-6.5596049999999995</v>
      </c>
    </row>
    <row r="6" spans="1:45" s="352" customFormat="1">
      <c r="A6" s="351">
        <v>45597</v>
      </c>
      <c r="B6" s="352">
        <v>19</v>
      </c>
      <c r="C6" s="352">
        <v>37</v>
      </c>
      <c r="D6" s="352" t="s">
        <v>328</v>
      </c>
      <c r="E6" s="352" t="s">
        <v>329</v>
      </c>
      <c r="F6" s="352">
        <v>0.81599999999999995</v>
      </c>
      <c r="G6" s="352">
        <v>2382</v>
      </c>
      <c r="H6" s="352">
        <v>11.757</v>
      </c>
      <c r="I6" s="352">
        <v>5531</v>
      </c>
      <c r="J6" s="352">
        <v>8.99</v>
      </c>
      <c r="K6" s="353">
        <f t="shared" si="0"/>
        <v>-28.073450000000001</v>
      </c>
      <c r="L6" s="352">
        <v>5938</v>
      </c>
      <c r="M6" s="352">
        <v>0.78600000000000003</v>
      </c>
      <c r="N6" s="352">
        <v>-2.3650000000000002</v>
      </c>
      <c r="O6" s="352">
        <v>10.108000000000001</v>
      </c>
      <c r="P6" s="352">
        <v>38.654000000000003</v>
      </c>
      <c r="Q6" s="352">
        <v>1.2410000000000001</v>
      </c>
      <c r="R6" s="397">
        <f t="shared" si="1"/>
        <v>11.184745699999999</v>
      </c>
      <c r="S6" s="353">
        <f t="shared" si="2"/>
        <v>-28.131815435</v>
      </c>
      <c r="T6" s="353">
        <f t="shared" si="3"/>
        <v>-4.1224249999999998</v>
      </c>
    </row>
    <row r="7" spans="1:45" s="352" customFormat="1">
      <c r="A7" s="351">
        <v>45597</v>
      </c>
      <c r="B7" s="352">
        <v>20</v>
      </c>
      <c r="C7" s="352">
        <v>39</v>
      </c>
      <c r="D7" s="352" t="s">
        <v>330</v>
      </c>
      <c r="E7" s="352" t="s">
        <v>331</v>
      </c>
      <c r="F7" s="352">
        <v>0.84599999999999997</v>
      </c>
      <c r="G7" s="352">
        <v>1419</v>
      </c>
      <c r="H7" s="352">
        <v>10.113</v>
      </c>
      <c r="I7" s="352">
        <v>4220</v>
      </c>
      <c r="J7" s="352">
        <v>4.7409999999999997</v>
      </c>
      <c r="K7" s="353">
        <f t="shared" si="0"/>
        <v>-32.388000000000005</v>
      </c>
      <c r="L7" s="352">
        <v>5326</v>
      </c>
      <c r="M7" s="352">
        <v>1.556</v>
      </c>
      <c r="N7" s="352">
        <v>-1.732</v>
      </c>
      <c r="O7" s="352">
        <v>5.8369999999999997</v>
      </c>
      <c r="P7" s="352">
        <v>28.893999999999998</v>
      </c>
      <c r="Q7" s="352">
        <v>1.0780000000000001</v>
      </c>
      <c r="R7" s="397">
        <f t="shared" si="1"/>
        <v>9.5241412999999984</v>
      </c>
      <c r="S7" s="353">
        <f t="shared" si="2"/>
        <v>-32.326852400000007</v>
      </c>
      <c r="T7" s="353">
        <f t="shared" si="3"/>
        <v>-3.3849800000000001</v>
      </c>
    </row>
    <row r="8" spans="1:45" s="352" customFormat="1">
      <c r="A8" s="351">
        <v>45597</v>
      </c>
      <c r="B8" s="352">
        <v>21</v>
      </c>
      <c r="C8" s="352">
        <v>41</v>
      </c>
      <c r="D8" s="352" t="s">
        <v>332</v>
      </c>
      <c r="E8" s="352" t="s">
        <v>333</v>
      </c>
      <c r="F8" s="352">
        <v>0.52400000000000002</v>
      </c>
      <c r="G8" s="352">
        <v>747</v>
      </c>
      <c r="H8" s="352">
        <v>4.0540000000000003</v>
      </c>
      <c r="I8" s="352">
        <v>2936</v>
      </c>
      <c r="J8" s="352">
        <v>5.0410000000000004</v>
      </c>
      <c r="K8" s="353">
        <f t="shared" si="0"/>
        <v>-32.152200000000008</v>
      </c>
      <c r="L8" s="352">
        <v>1424</v>
      </c>
      <c r="M8" s="352">
        <v>9.3469999999999995</v>
      </c>
      <c r="N8" s="352">
        <v>4.5789999999999997</v>
      </c>
      <c r="O8" s="352">
        <v>4.8890000000000002</v>
      </c>
      <c r="P8" s="352">
        <v>31.466999999999999</v>
      </c>
      <c r="Q8" s="352">
        <v>0.63300000000000001</v>
      </c>
      <c r="R8" s="397">
        <f t="shared" si="1"/>
        <v>3.4039454000000005</v>
      </c>
      <c r="S8" s="353">
        <f t="shared" si="2"/>
        <v>-32.09758406000001</v>
      </c>
      <c r="T8" s="353">
        <f t="shared" si="3"/>
        <v>3.9673349999999998</v>
      </c>
    </row>
    <row r="9" spans="1:45" s="352" customFormat="1">
      <c r="A9" s="351">
        <v>45597</v>
      </c>
      <c r="B9" s="352">
        <v>22</v>
      </c>
      <c r="C9" s="352">
        <v>43</v>
      </c>
      <c r="D9" s="352" t="s">
        <v>334</v>
      </c>
      <c r="E9" s="352" t="s">
        <v>335</v>
      </c>
      <c r="F9" s="352">
        <v>0.79700000000000004</v>
      </c>
      <c r="G9" s="352">
        <v>1120</v>
      </c>
      <c r="H9" s="352">
        <v>6.3879999999999999</v>
      </c>
      <c r="I9" s="352">
        <v>4114</v>
      </c>
      <c r="J9" s="352">
        <v>3.4769999999999999</v>
      </c>
      <c r="K9" s="353">
        <f t="shared" si="0"/>
        <v>-33.657300000000006</v>
      </c>
      <c r="L9" s="352">
        <v>2447</v>
      </c>
      <c r="M9" s="352">
        <v>12.824999999999999</v>
      </c>
      <c r="N9" s="352">
        <v>8.6029999999999998</v>
      </c>
      <c r="O9" s="352">
        <v>4.8739999999999997</v>
      </c>
      <c r="P9" s="352">
        <v>29.042000000000002</v>
      </c>
      <c r="Q9" s="352">
        <v>0.58599999999999997</v>
      </c>
      <c r="R9" s="397">
        <f t="shared" si="1"/>
        <v>5.7615188000000002</v>
      </c>
      <c r="S9" s="353">
        <f t="shared" si="2"/>
        <v>-33.560992790000007</v>
      </c>
      <c r="T9" s="353">
        <f t="shared" si="3"/>
        <v>8.6552949999999989</v>
      </c>
    </row>
    <row r="10" spans="1:45" s="352" customFormat="1">
      <c r="A10" s="351">
        <v>45597</v>
      </c>
      <c r="B10" s="352">
        <v>23</v>
      </c>
      <c r="C10" s="352">
        <v>45</v>
      </c>
      <c r="D10" s="352" t="s">
        <v>336</v>
      </c>
      <c r="E10" s="352" t="s">
        <v>337</v>
      </c>
      <c r="F10" s="352">
        <v>0.78600000000000003</v>
      </c>
      <c r="G10" s="352">
        <v>1530</v>
      </c>
      <c r="H10" s="352">
        <v>9.8279999999999994</v>
      </c>
      <c r="I10" s="352">
        <v>3492</v>
      </c>
      <c r="J10" s="352">
        <v>6.6239999999999997</v>
      </c>
      <c r="K10" s="353">
        <f t="shared" si="0"/>
        <v>-30.541400000000007</v>
      </c>
      <c r="L10" s="352">
        <v>13348</v>
      </c>
      <c r="M10" s="352">
        <v>1.782</v>
      </c>
      <c r="N10" s="352">
        <v>-0.44700000000000001</v>
      </c>
      <c r="O10" s="352">
        <v>6.7649999999999997</v>
      </c>
      <c r="P10" s="352">
        <v>25.707999999999998</v>
      </c>
      <c r="Q10" s="352">
        <v>2.6789999999999998</v>
      </c>
      <c r="R10" s="397">
        <f t="shared" si="1"/>
        <v>9.2362627999999987</v>
      </c>
      <c r="S10" s="353">
        <f t="shared" si="2"/>
        <v>-30.531403220000005</v>
      </c>
      <c r="T10" s="353">
        <f t="shared" si="3"/>
        <v>-1.887955</v>
      </c>
    </row>
    <row r="11" spans="1:45" s="352" customFormat="1">
      <c r="A11" s="351">
        <v>45597</v>
      </c>
      <c r="B11" s="352">
        <v>24</v>
      </c>
      <c r="C11" s="352">
        <v>47</v>
      </c>
      <c r="D11" s="352" t="s">
        <v>338</v>
      </c>
      <c r="E11" s="352" t="s">
        <v>339</v>
      </c>
      <c r="F11" s="352">
        <v>0.82399999999999995</v>
      </c>
      <c r="G11" s="352">
        <v>1900</v>
      </c>
      <c r="H11" s="352">
        <v>10.058999999999999</v>
      </c>
      <c r="I11" s="352">
        <v>4412</v>
      </c>
      <c r="J11" s="352">
        <v>5.8920000000000003</v>
      </c>
      <c r="K11" s="353">
        <f t="shared" si="0"/>
        <v>-31.227400000000006</v>
      </c>
      <c r="L11" s="352">
        <v>6169</v>
      </c>
      <c r="M11" s="352">
        <v>1.726</v>
      </c>
      <c r="N11" s="352">
        <v>-1.3109999999999999</v>
      </c>
      <c r="O11" s="352">
        <v>8.01</v>
      </c>
      <c r="P11" s="352">
        <v>30.254999999999999</v>
      </c>
      <c r="Q11" s="352">
        <v>1.3420000000000001</v>
      </c>
      <c r="R11" s="397">
        <f t="shared" si="1"/>
        <v>9.4695958999999981</v>
      </c>
      <c r="S11" s="353">
        <f t="shared" si="2"/>
        <v>-31.198401020000006</v>
      </c>
      <c r="T11" s="353">
        <f t="shared" si="3"/>
        <v>-2.8945150000000002</v>
      </c>
    </row>
    <row r="12" spans="1:45" s="352" customFormat="1">
      <c r="A12" s="351">
        <v>45597</v>
      </c>
      <c r="B12" s="352">
        <v>25</v>
      </c>
      <c r="C12" s="352">
        <v>49</v>
      </c>
      <c r="D12" s="352" t="s">
        <v>340</v>
      </c>
      <c r="E12" s="352" t="s">
        <v>341</v>
      </c>
      <c r="F12" s="352">
        <v>0.82499999999999996</v>
      </c>
      <c r="G12" s="352">
        <v>2006</v>
      </c>
      <c r="H12" s="352">
        <v>9.7080000000000002</v>
      </c>
      <c r="I12" s="352">
        <v>4719</v>
      </c>
      <c r="J12" s="352">
        <v>5.5369999999999999</v>
      </c>
      <c r="K12" s="353">
        <f t="shared" si="0"/>
        <v>-31.567050000000002</v>
      </c>
      <c r="L12" s="352">
        <v>3878</v>
      </c>
      <c r="M12" s="352">
        <v>2.1880000000000002</v>
      </c>
      <c r="N12" s="352">
        <v>-1.4570000000000001</v>
      </c>
      <c r="O12" s="352">
        <v>8.4629999999999992</v>
      </c>
      <c r="P12" s="352">
        <v>32.869999999999997</v>
      </c>
      <c r="Q12" s="352">
        <v>0.84699999999999998</v>
      </c>
      <c r="R12" s="397">
        <f t="shared" si="1"/>
        <v>9.1150507999999988</v>
      </c>
      <c r="S12" s="353">
        <f t="shared" si="2"/>
        <v>-31.528642715000004</v>
      </c>
      <c r="T12" s="353">
        <f t="shared" si="3"/>
        <v>-3.0646050000000002</v>
      </c>
    </row>
    <row r="13" spans="1:45" s="352" customFormat="1">
      <c r="A13" s="351">
        <v>45597</v>
      </c>
      <c r="B13" s="352">
        <v>26</v>
      </c>
      <c r="C13" s="352">
        <v>51</v>
      </c>
      <c r="D13" s="352" t="s">
        <v>342</v>
      </c>
      <c r="E13" s="352" t="s">
        <v>343</v>
      </c>
      <c r="F13" s="352">
        <v>0.76700000000000002</v>
      </c>
      <c r="G13" s="352">
        <v>1053</v>
      </c>
      <c r="H13" s="352">
        <v>7.2009999999999996</v>
      </c>
      <c r="I13" s="352">
        <v>3082</v>
      </c>
      <c r="J13" s="352">
        <v>11.425000000000001</v>
      </c>
      <c r="K13" s="353">
        <f t="shared" si="0"/>
        <v>-25.760900000000003</v>
      </c>
      <c r="L13" s="352">
        <v>1285</v>
      </c>
      <c r="M13" s="352">
        <v>8.7059999999999995</v>
      </c>
      <c r="N13" s="352">
        <v>3.8809999999999998</v>
      </c>
      <c r="O13" s="352">
        <v>4.7270000000000003</v>
      </c>
      <c r="P13" s="352">
        <v>22.562999999999999</v>
      </c>
      <c r="Q13" s="352">
        <v>0.41799999999999998</v>
      </c>
      <c r="R13" s="397">
        <f t="shared" si="1"/>
        <v>6.5827301</v>
      </c>
      <c r="S13" s="353">
        <f t="shared" si="2"/>
        <v>-25.883323070000003</v>
      </c>
      <c r="T13" s="353">
        <f t="shared" si="3"/>
        <v>3.1541650000000003</v>
      </c>
    </row>
    <row r="14" spans="1:45" s="352" customFormat="1">
      <c r="A14" s="351">
        <v>45597</v>
      </c>
      <c r="B14" s="352">
        <v>27</v>
      </c>
      <c r="C14" s="352">
        <v>53</v>
      </c>
      <c r="D14" s="352" t="s">
        <v>344</v>
      </c>
      <c r="E14" s="352" t="s">
        <v>345</v>
      </c>
      <c r="F14" s="352">
        <v>0.755</v>
      </c>
      <c r="G14" s="352">
        <v>1333</v>
      </c>
      <c r="H14" s="352">
        <v>9.8469999999999995</v>
      </c>
      <c r="I14" s="352">
        <v>3897</v>
      </c>
      <c r="J14" s="352">
        <v>5.64</v>
      </c>
      <c r="K14" s="353">
        <f t="shared" si="0"/>
        <v>-31.50515</v>
      </c>
      <c r="L14" s="352">
        <v>2700</v>
      </c>
      <c r="M14" s="352">
        <v>2.742</v>
      </c>
      <c r="N14" s="352">
        <v>-1.3120000000000001</v>
      </c>
      <c r="O14" s="352">
        <v>6.1459999999999999</v>
      </c>
      <c r="P14" s="352">
        <v>29.562999999999999</v>
      </c>
      <c r="Q14" s="352">
        <v>0.69299999999999995</v>
      </c>
      <c r="R14" s="397">
        <f t="shared" si="1"/>
        <v>9.2554546999999996</v>
      </c>
      <c r="S14" s="353">
        <f t="shared" si="2"/>
        <v>-31.468457345000001</v>
      </c>
      <c r="T14" s="353">
        <f t="shared" si="3"/>
        <v>-2.89568</v>
      </c>
    </row>
    <row r="15" spans="1:45" s="352" customFormat="1">
      <c r="A15" s="351">
        <v>45597</v>
      </c>
      <c r="B15" s="352">
        <v>28</v>
      </c>
      <c r="C15" s="352">
        <v>55</v>
      </c>
      <c r="D15" s="352" t="s">
        <v>346</v>
      </c>
      <c r="E15" s="352" t="s">
        <v>347</v>
      </c>
      <c r="F15" s="352">
        <v>0.82699999999999996</v>
      </c>
      <c r="G15" s="352">
        <v>1141</v>
      </c>
      <c r="H15" s="352">
        <v>7.2939999999999996</v>
      </c>
      <c r="I15" s="352">
        <v>4758</v>
      </c>
      <c r="J15" s="352">
        <v>11.84</v>
      </c>
      <c r="K15" s="353">
        <f t="shared" si="0"/>
        <v>-25.2621</v>
      </c>
      <c r="L15" s="352">
        <v>1816</v>
      </c>
      <c r="M15" s="352">
        <v>8.4359999999999999</v>
      </c>
      <c r="N15" s="352">
        <v>4.016</v>
      </c>
      <c r="O15" s="352">
        <v>4.7889999999999997</v>
      </c>
      <c r="P15" s="352">
        <v>32.880000000000003</v>
      </c>
      <c r="Q15" s="352">
        <v>0.497</v>
      </c>
      <c r="R15" s="397">
        <f t="shared" si="1"/>
        <v>6.6766693999999998</v>
      </c>
      <c r="S15" s="353">
        <f t="shared" si="2"/>
        <v>-25.398339830000001</v>
      </c>
      <c r="T15" s="353">
        <f t="shared" si="3"/>
        <v>3.3114400000000006</v>
      </c>
    </row>
    <row r="16" spans="1:45" s="352" customFormat="1">
      <c r="A16" s="351">
        <v>45597</v>
      </c>
      <c r="B16" s="352">
        <v>29</v>
      </c>
      <c r="C16" s="352">
        <v>57</v>
      </c>
      <c r="D16" s="352" t="s">
        <v>348</v>
      </c>
      <c r="E16" s="352" t="s">
        <v>349</v>
      </c>
      <c r="F16" s="352">
        <v>0.76200000000000001</v>
      </c>
      <c r="G16" s="352">
        <v>1656</v>
      </c>
      <c r="H16" s="352">
        <v>12.33</v>
      </c>
      <c r="I16" s="352">
        <v>4434</v>
      </c>
      <c r="J16" s="352">
        <v>4.9939999999999998</v>
      </c>
      <c r="K16" s="353">
        <f t="shared" si="0"/>
        <v>-32.124300000000005</v>
      </c>
      <c r="L16" s="352">
        <v>2247</v>
      </c>
      <c r="M16" s="352">
        <v>-1.611</v>
      </c>
      <c r="N16" s="352">
        <v>-5.8170000000000002</v>
      </c>
      <c r="O16" s="352">
        <v>7.577</v>
      </c>
      <c r="P16" s="352">
        <v>34.039000000000001</v>
      </c>
      <c r="Q16" s="352">
        <v>0.62</v>
      </c>
      <c r="R16" s="397">
        <f t="shared" si="1"/>
        <v>11.763532999999999</v>
      </c>
      <c r="S16" s="353">
        <f t="shared" si="2"/>
        <v>-32.07045689000001</v>
      </c>
      <c r="T16" s="353">
        <f t="shared" si="3"/>
        <v>-8.1440049999999999</v>
      </c>
    </row>
    <row r="17" spans="1:21" s="352" customFormat="1">
      <c r="A17" s="351">
        <v>45597</v>
      </c>
      <c r="B17" s="352">
        <v>30</v>
      </c>
      <c r="C17" s="352">
        <v>59</v>
      </c>
      <c r="D17" s="352" t="s">
        <v>350</v>
      </c>
      <c r="E17" s="352" t="s">
        <v>351</v>
      </c>
      <c r="F17" s="352">
        <v>0.82</v>
      </c>
      <c r="G17" s="352">
        <v>1203</v>
      </c>
      <c r="H17" s="352">
        <v>9.8670000000000009</v>
      </c>
      <c r="I17" s="352">
        <v>5997</v>
      </c>
      <c r="J17" s="352">
        <v>7.4530000000000003</v>
      </c>
      <c r="K17" s="353">
        <f t="shared" si="0"/>
        <v>-29.587150000000005</v>
      </c>
      <c r="L17" s="352">
        <v>1493</v>
      </c>
      <c r="M17" s="352">
        <v>2.5289999999999999</v>
      </c>
      <c r="N17" s="352">
        <v>-2.19</v>
      </c>
      <c r="O17" s="352">
        <v>5.0810000000000004</v>
      </c>
      <c r="P17" s="352">
        <v>42.298999999999999</v>
      </c>
      <c r="Q17" s="352">
        <v>0.41599999999999998</v>
      </c>
      <c r="R17" s="397">
        <f t="shared" si="1"/>
        <v>9.2756567000000008</v>
      </c>
      <c r="S17" s="353">
        <f t="shared" si="2"/>
        <v>-29.603585945000006</v>
      </c>
      <c r="T17" s="353">
        <f t="shared" si="3"/>
        <v>-3.9185500000000002</v>
      </c>
    </row>
    <row r="18" spans="1:21" s="352" customFormat="1">
      <c r="A18" s="351">
        <v>45597</v>
      </c>
      <c r="B18" s="352">
        <v>31</v>
      </c>
      <c r="C18" s="352">
        <v>61</v>
      </c>
      <c r="D18" s="352" t="s">
        <v>352</v>
      </c>
      <c r="E18" s="352" t="s">
        <v>353</v>
      </c>
      <c r="F18" s="352">
        <v>0.748</v>
      </c>
      <c r="G18" s="352">
        <v>1616</v>
      </c>
      <c r="H18" s="352">
        <v>13.242000000000001</v>
      </c>
      <c r="I18" s="352">
        <v>4223</v>
      </c>
      <c r="J18" s="352">
        <v>5.5140000000000002</v>
      </c>
      <c r="K18" s="353">
        <f t="shared" si="0"/>
        <v>-31.614850000000001</v>
      </c>
      <c r="L18" s="352">
        <v>2398</v>
      </c>
      <c r="M18" s="352">
        <v>2.6259999999999999</v>
      </c>
      <c r="N18" s="352">
        <v>-1.377</v>
      </c>
      <c r="O18" s="352">
        <v>7.4610000000000003</v>
      </c>
      <c r="P18" s="352">
        <v>32.265999999999998</v>
      </c>
      <c r="Q18" s="352">
        <v>0.72399999999999998</v>
      </c>
      <c r="R18" s="397">
        <f t="shared" si="1"/>
        <v>12.684744200000001</v>
      </c>
      <c r="S18" s="353">
        <f t="shared" si="2"/>
        <v>-31.575118655000001</v>
      </c>
      <c r="T18" s="353">
        <f t="shared" si="3"/>
        <v>-2.9714049999999999</v>
      </c>
    </row>
    <row r="19" spans="1:21" s="352" customFormat="1">
      <c r="A19" s="351">
        <v>45597</v>
      </c>
      <c r="B19" s="352">
        <v>32</v>
      </c>
      <c r="C19" s="352">
        <v>63</v>
      </c>
      <c r="D19" s="352" t="s">
        <v>354</v>
      </c>
      <c r="E19" s="352" t="s">
        <v>355</v>
      </c>
      <c r="F19" s="352">
        <v>0.80300000000000005</v>
      </c>
      <c r="G19" s="352">
        <v>1211</v>
      </c>
      <c r="H19" s="352">
        <v>6.8010000000000002</v>
      </c>
      <c r="I19" s="352">
        <v>4097</v>
      </c>
      <c r="J19" s="352">
        <v>3.33</v>
      </c>
      <c r="K19" s="353">
        <f t="shared" si="0"/>
        <v>-33.805150000000005</v>
      </c>
      <c r="L19" s="352">
        <v>2998</v>
      </c>
      <c r="M19" s="352">
        <v>12.798</v>
      </c>
      <c r="N19" s="352">
        <v>8.8520000000000003</v>
      </c>
      <c r="O19" s="352">
        <v>5.234</v>
      </c>
      <c r="P19" s="352">
        <v>29.116</v>
      </c>
      <c r="Q19" s="352">
        <v>0.70199999999999996</v>
      </c>
      <c r="R19" s="397">
        <f t="shared" si="1"/>
        <v>6.1786901000000007</v>
      </c>
      <c r="S19" s="353">
        <f t="shared" si="2"/>
        <v>-33.704747345000008</v>
      </c>
      <c r="T19" s="353">
        <f t="shared" si="3"/>
        <v>8.9453800000000001</v>
      </c>
    </row>
    <row r="20" spans="1:21" s="352" customFormat="1">
      <c r="A20" s="351">
        <v>45597</v>
      </c>
      <c r="B20" s="352">
        <v>33</v>
      </c>
      <c r="C20" s="352">
        <v>65</v>
      </c>
      <c r="D20" s="352" t="s">
        <v>356</v>
      </c>
      <c r="E20" s="352" t="s">
        <v>357</v>
      </c>
      <c r="F20" s="352">
        <v>0.86399999999999999</v>
      </c>
      <c r="G20" s="352">
        <v>991</v>
      </c>
      <c r="H20" s="352">
        <v>8.3010000000000002</v>
      </c>
      <c r="I20" s="352">
        <v>5420</v>
      </c>
      <c r="J20" s="352">
        <v>0.78</v>
      </c>
      <c r="K20" s="353">
        <f t="shared" si="0"/>
        <v>-36.289000000000001</v>
      </c>
      <c r="L20" s="352">
        <v>1366</v>
      </c>
      <c r="M20" s="352">
        <v>3.5979999999999999</v>
      </c>
      <c r="N20" s="352">
        <v>-1.125</v>
      </c>
      <c r="O20" s="352">
        <v>3.9569999999999999</v>
      </c>
      <c r="P20" s="352">
        <v>36.884</v>
      </c>
      <c r="Q20" s="352">
        <v>0.39400000000000002</v>
      </c>
      <c r="R20" s="397">
        <f t="shared" si="1"/>
        <v>7.6938401000000001</v>
      </c>
      <c r="S20" s="353">
        <f t="shared" si="2"/>
        <v>-36.1197947</v>
      </c>
      <c r="T20" s="353">
        <f t="shared" si="3"/>
        <v>-2.6778249999999999</v>
      </c>
    </row>
    <row r="21" spans="1:21" s="352" customFormat="1">
      <c r="A21" s="351">
        <v>45597</v>
      </c>
      <c r="B21" s="352">
        <v>34</v>
      </c>
      <c r="C21" s="352">
        <v>67</v>
      </c>
      <c r="D21" s="352" t="s">
        <v>358</v>
      </c>
      <c r="E21" s="352" t="s">
        <v>359</v>
      </c>
      <c r="F21" s="352">
        <v>0.78200000000000003</v>
      </c>
      <c r="G21" s="352">
        <v>712</v>
      </c>
      <c r="H21" s="352">
        <v>3.8119999999999998</v>
      </c>
      <c r="I21" s="352">
        <v>3740</v>
      </c>
      <c r="J21" s="352">
        <v>2.8879999999999999</v>
      </c>
      <c r="K21" s="353">
        <f t="shared" si="0"/>
        <v>-34.265000000000008</v>
      </c>
      <c r="L21" s="352">
        <v>1118</v>
      </c>
      <c r="M21" s="352">
        <v>14.865</v>
      </c>
      <c r="N21" s="352">
        <v>9.7759999999999998</v>
      </c>
      <c r="O21" s="352">
        <v>3.12</v>
      </c>
      <c r="P21" s="352">
        <v>27.305</v>
      </c>
      <c r="Q21" s="352">
        <v>0.35399999999999998</v>
      </c>
      <c r="R21" s="397">
        <f t="shared" si="1"/>
        <v>3.1595011999999998</v>
      </c>
      <c r="S21" s="353">
        <f t="shared" si="2"/>
        <v>-34.151859500000008</v>
      </c>
      <c r="T21" s="353">
        <f t="shared" si="3"/>
        <v>10.021839999999999</v>
      </c>
    </row>
    <row r="22" spans="1:21" s="352" customFormat="1">
      <c r="A22" s="351">
        <v>45598</v>
      </c>
      <c r="B22" s="352">
        <v>35</v>
      </c>
      <c r="C22" s="352">
        <v>69</v>
      </c>
      <c r="D22" s="352" t="s">
        <v>360</v>
      </c>
      <c r="E22" s="352" t="s">
        <v>361</v>
      </c>
      <c r="F22" s="352">
        <v>0.79400000000000004</v>
      </c>
      <c r="G22" s="352">
        <v>1435</v>
      </c>
      <c r="H22" s="352">
        <v>9.7720000000000002</v>
      </c>
      <c r="I22" s="352">
        <v>4026</v>
      </c>
      <c r="J22" s="352">
        <v>4.7489999999999997</v>
      </c>
      <c r="K22" s="353">
        <f t="shared" si="0"/>
        <v>-32.389699999999998</v>
      </c>
      <c r="L22" s="352">
        <v>3808</v>
      </c>
      <c r="M22" s="352">
        <v>1.601</v>
      </c>
      <c r="N22" s="352">
        <v>-2.08</v>
      </c>
      <c r="O22" s="352">
        <v>6.2939999999999996</v>
      </c>
      <c r="P22" s="352">
        <v>29.29</v>
      </c>
      <c r="Q22" s="352">
        <v>0.85799999999999998</v>
      </c>
      <c r="R22" s="397">
        <f t="shared" si="1"/>
        <v>9.1796971999999997</v>
      </c>
      <c r="S22" s="353">
        <f t="shared" si="2"/>
        <v>-32.328505309999997</v>
      </c>
      <c r="T22" s="353">
        <f t="shared" si="3"/>
        <v>-3.7904</v>
      </c>
    </row>
    <row r="23" spans="1:21" s="352" customFormat="1">
      <c r="A23" s="351">
        <v>45598</v>
      </c>
      <c r="B23" s="352">
        <v>36</v>
      </c>
      <c r="C23" s="352">
        <v>71</v>
      </c>
      <c r="D23" s="352" t="s">
        <v>362</v>
      </c>
      <c r="E23" s="352" t="s">
        <v>363</v>
      </c>
      <c r="F23" s="352">
        <v>0.78800000000000003</v>
      </c>
      <c r="G23" s="352">
        <v>1551</v>
      </c>
      <c r="H23" s="352">
        <v>9.9359999999999999</v>
      </c>
      <c r="I23" s="352">
        <v>4523</v>
      </c>
      <c r="J23" s="352">
        <v>10.840999999999999</v>
      </c>
      <c r="K23" s="353">
        <f t="shared" si="0"/>
        <v>-26.272850000000005</v>
      </c>
      <c r="L23" s="352">
        <v>3756</v>
      </c>
      <c r="M23" s="352">
        <v>0.63900000000000001</v>
      </c>
      <c r="N23" s="352">
        <v>-3.081</v>
      </c>
      <c r="O23" s="352">
        <v>6.8479999999999999</v>
      </c>
      <c r="P23" s="352">
        <v>33.173000000000002</v>
      </c>
      <c r="Q23" s="352">
        <v>0.84</v>
      </c>
      <c r="R23" s="397">
        <f t="shared" si="1"/>
        <v>9.3453535999999993</v>
      </c>
      <c r="S23" s="353">
        <f t="shared" si="2"/>
        <v>-26.381092055000003</v>
      </c>
      <c r="T23" s="353">
        <f t="shared" si="3"/>
        <v>-4.9565649999999994</v>
      </c>
    </row>
    <row r="24" spans="1:21" s="352" customFormat="1">
      <c r="A24" s="351">
        <v>45598</v>
      </c>
      <c r="B24" s="352">
        <v>37</v>
      </c>
      <c r="C24" s="352">
        <v>73</v>
      </c>
      <c r="D24" s="352" t="s">
        <v>364</v>
      </c>
      <c r="E24" s="352" t="s">
        <v>365</v>
      </c>
      <c r="F24" s="352">
        <v>0.749</v>
      </c>
      <c r="G24" s="352">
        <v>1736</v>
      </c>
      <c r="H24" s="352">
        <v>9.3119999999999994</v>
      </c>
      <c r="I24" s="352">
        <v>5403</v>
      </c>
      <c r="J24" s="352">
        <v>15.484</v>
      </c>
      <c r="K24" s="353">
        <f t="shared" si="0"/>
        <v>-21.585850000000001</v>
      </c>
      <c r="L24" s="352">
        <v>3398</v>
      </c>
      <c r="M24" s="352">
        <v>0.46200000000000002</v>
      </c>
      <c r="N24" s="352">
        <v>-3.2930000000000001</v>
      </c>
      <c r="O24" s="352">
        <v>8.0839999999999996</v>
      </c>
      <c r="P24" s="352">
        <v>41.933</v>
      </c>
      <c r="Q24" s="352">
        <v>0.86199999999999999</v>
      </c>
      <c r="R24" s="397">
        <f t="shared" si="1"/>
        <v>8.7150511999999978</v>
      </c>
      <c r="S24" s="353">
        <f t="shared" si="2"/>
        <v>-21.823921954999999</v>
      </c>
      <c r="T24" s="353">
        <f t="shared" si="3"/>
        <v>-5.2035450000000001</v>
      </c>
    </row>
    <row r="25" spans="1:21" s="352" customFormat="1">
      <c r="A25" s="351">
        <v>45598</v>
      </c>
      <c r="B25" s="352">
        <v>38</v>
      </c>
      <c r="C25" s="352">
        <v>75</v>
      </c>
      <c r="D25" s="352" t="s">
        <v>366</v>
      </c>
      <c r="E25" s="352" t="s">
        <v>367</v>
      </c>
      <c r="F25" s="352">
        <v>0.85099999999999998</v>
      </c>
      <c r="G25" s="352">
        <v>3147</v>
      </c>
      <c r="H25" s="352">
        <v>7.1760000000000002</v>
      </c>
      <c r="I25" s="352">
        <v>6798</v>
      </c>
      <c r="J25" s="352">
        <v>16.361000000000001</v>
      </c>
      <c r="K25" s="353">
        <f t="shared" si="0"/>
        <v>-20.639100000000003</v>
      </c>
      <c r="L25" s="352">
        <v>3863</v>
      </c>
      <c r="M25" s="352">
        <v>0.97299999999999998</v>
      </c>
      <c r="N25" s="352">
        <v>-2.5289999999999999</v>
      </c>
      <c r="O25" s="352">
        <v>12.763</v>
      </c>
      <c r="P25" s="352">
        <v>46.057000000000002</v>
      </c>
      <c r="Q25" s="352">
        <v>0.91200000000000003</v>
      </c>
      <c r="R25" s="397">
        <f t="shared" si="1"/>
        <v>6.5574776000000004</v>
      </c>
      <c r="S25" s="353">
        <f t="shared" si="2"/>
        <v>-20.903396930000003</v>
      </c>
      <c r="T25" s="353">
        <f t="shared" si="3"/>
        <v>-4.313485</v>
      </c>
    </row>
    <row r="26" spans="1:21" s="352" customFormat="1">
      <c r="A26" s="351">
        <v>45598</v>
      </c>
      <c r="B26" s="352">
        <v>39</v>
      </c>
      <c r="C26" s="352">
        <v>77</v>
      </c>
      <c r="D26" s="352" t="s">
        <v>368</v>
      </c>
      <c r="E26" s="352" t="s">
        <v>369</v>
      </c>
      <c r="F26" s="352">
        <v>0.80300000000000005</v>
      </c>
      <c r="G26" s="352">
        <v>643</v>
      </c>
      <c r="H26" s="352">
        <v>10.917</v>
      </c>
      <c r="I26" s="352">
        <v>2180</v>
      </c>
      <c r="J26" s="352">
        <v>10.29</v>
      </c>
      <c r="K26" s="353">
        <f t="shared" si="0"/>
        <v>-26.941000000000003</v>
      </c>
      <c r="L26" s="352">
        <v>2652</v>
      </c>
      <c r="M26" s="352">
        <v>0.69899999999999995</v>
      </c>
      <c r="N26" s="352">
        <v>-3.3439999999999999</v>
      </c>
      <c r="O26" s="352">
        <v>2.754</v>
      </c>
      <c r="P26" s="352">
        <v>15.726000000000001</v>
      </c>
      <c r="Q26" s="352">
        <v>0.65700000000000003</v>
      </c>
      <c r="R26" s="397">
        <f t="shared" si="1"/>
        <v>10.3362617</v>
      </c>
      <c r="S26" s="353">
        <f t="shared" si="2"/>
        <v>-27.030734300000002</v>
      </c>
      <c r="T26" s="353">
        <f t="shared" si="3"/>
        <v>-5.2629599999999996</v>
      </c>
    </row>
    <row r="27" spans="1:21" s="350" customFormat="1">
      <c r="C27" s="360"/>
      <c r="I27" s="360"/>
      <c r="J27" s="360"/>
      <c r="K27" s="360"/>
      <c r="L27" s="360"/>
      <c r="M27" s="360"/>
      <c r="N27" s="360"/>
      <c r="O27" s="398"/>
      <c r="P27" s="398"/>
      <c r="Q27" s="398"/>
      <c r="R27" s="398"/>
      <c r="S27" s="398"/>
      <c r="T27" s="398"/>
    </row>
    <row r="28" spans="1:21" s="350" customFormat="1"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1"/>
      <c r="P28" s="361"/>
      <c r="Q28" s="361"/>
    </row>
    <row r="29" spans="1:21" s="350" customFormat="1"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1"/>
      <c r="P29" s="361"/>
      <c r="Q29" s="361"/>
    </row>
    <row r="30" spans="1:21" s="352" customFormat="1">
      <c r="A30" s="351">
        <v>45597</v>
      </c>
      <c r="B30" s="352">
        <v>6</v>
      </c>
      <c r="C30" s="352">
        <v>11</v>
      </c>
      <c r="D30" s="352" t="s">
        <v>212</v>
      </c>
      <c r="E30" s="352" t="s">
        <v>25</v>
      </c>
      <c r="F30" s="352">
        <v>1.139</v>
      </c>
      <c r="G30" s="352">
        <v>4688</v>
      </c>
      <c r="H30" s="352">
        <v>7.1349999999999998</v>
      </c>
      <c r="I30" s="352">
        <v>9319</v>
      </c>
      <c r="J30" s="352">
        <v>9.7409999999999997</v>
      </c>
      <c r="K30" s="353">
        <f t="shared" ref="K30:K33" si="4">0.00005*I30 - 37.34 +J30</f>
        <v>-27.133050000000004</v>
      </c>
      <c r="L30" s="352">
        <v>4186</v>
      </c>
      <c r="M30" s="352">
        <v>9.3970000000000002</v>
      </c>
      <c r="N30" s="352">
        <v>5.8280000000000003</v>
      </c>
      <c r="O30" s="352">
        <v>14.228</v>
      </c>
      <c r="P30" s="352">
        <v>49.195999999999998</v>
      </c>
      <c r="Q30" s="352">
        <v>0.64900000000000002</v>
      </c>
      <c r="R30" s="353">
        <f>1.0101*H30 - 0.691</f>
        <v>6.5160634999999996</v>
      </c>
      <c r="S30" s="353">
        <f>0.9723*K30 - 0.836</f>
        <v>-27.217464515000003</v>
      </c>
      <c r="T30" s="353">
        <f t="shared" ref="T30:T33" si="5">1.165*N30 - 1.3672</f>
        <v>5.4224200000000007</v>
      </c>
      <c r="U30" s="353"/>
    </row>
    <row r="31" spans="1:21" s="352" customFormat="1">
      <c r="A31" s="351">
        <v>45597</v>
      </c>
      <c r="B31" s="352">
        <v>7</v>
      </c>
      <c r="C31" s="352">
        <v>13</v>
      </c>
      <c r="D31" s="352" t="s">
        <v>213</v>
      </c>
      <c r="E31" s="352" t="s">
        <v>25</v>
      </c>
      <c r="F31" s="352">
        <v>1.1819999999999999</v>
      </c>
      <c r="G31" s="352">
        <v>4938</v>
      </c>
      <c r="H31" s="352">
        <v>7.11</v>
      </c>
      <c r="I31" s="352">
        <v>9738</v>
      </c>
      <c r="J31" s="352">
        <v>9.7650000000000006</v>
      </c>
      <c r="K31" s="353">
        <f t="shared" si="4"/>
        <v>-27.088100000000004</v>
      </c>
      <c r="L31" s="352">
        <v>4387</v>
      </c>
      <c r="M31" s="352">
        <v>9.3360000000000003</v>
      </c>
      <c r="N31" s="352">
        <v>5.84</v>
      </c>
      <c r="O31" s="352">
        <v>14.441000000000001</v>
      </c>
      <c r="P31" s="352">
        <v>49.825000000000003</v>
      </c>
      <c r="Q31" s="352">
        <v>0.66</v>
      </c>
      <c r="R31" s="353">
        <f t="shared" ref="R31:R33" si="6">1.0101*H31 - 0.691</f>
        <v>6.4908110000000008</v>
      </c>
      <c r="S31" s="353">
        <f t="shared" ref="S31:S33" si="7">0.9723*K31 - 0.836</f>
        <v>-27.173759630000003</v>
      </c>
      <c r="T31" s="353">
        <f t="shared" si="5"/>
        <v>5.4364000000000008</v>
      </c>
      <c r="U31" s="353"/>
    </row>
    <row r="32" spans="1:21" s="352" customFormat="1">
      <c r="A32" s="351">
        <v>45598</v>
      </c>
      <c r="B32" s="352">
        <v>44</v>
      </c>
      <c r="C32" s="352">
        <v>87</v>
      </c>
      <c r="D32" s="352" t="s">
        <v>214</v>
      </c>
      <c r="E32" s="352" t="s">
        <v>25</v>
      </c>
      <c r="F32" s="352">
        <v>1.1419999999999999</v>
      </c>
      <c r="G32" s="352">
        <v>4787</v>
      </c>
      <c r="H32" s="352">
        <v>6.899</v>
      </c>
      <c r="I32" s="352">
        <v>9504</v>
      </c>
      <c r="J32" s="352">
        <v>9.8870000000000005</v>
      </c>
      <c r="K32" s="353">
        <f t="shared" si="4"/>
        <v>-26.977800000000002</v>
      </c>
      <c r="L32" s="352">
        <v>4002</v>
      </c>
      <c r="M32" s="352">
        <v>10.256</v>
      </c>
      <c r="N32" s="352">
        <v>6.6769999999999996</v>
      </c>
      <c r="O32" s="352">
        <v>14.574999999999999</v>
      </c>
      <c r="P32" s="352">
        <v>50.357999999999997</v>
      </c>
      <c r="Q32" s="352">
        <v>0.64300000000000002</v>
      </c>
      <c r="R32" s="353">
        <f t="shared" si="6"/>
        <v>6.2776798999999999</v>
      </c>
      <c r="S32" s="353">
        <f t="shared" si="7"/>
        <v>-27.066514940000001</v>
      </c>
      <c r="T32" s="353">
        <f t="shared" si="5"/>
        <v>6.411505</v>
      </c>
      <c r="U32" s="353"/>
    </row>
    <row r="33" spans="1:24" s="352" customFormat="1">
      <c r="A33" s="351">
        <v>45598</v>
      </c>
      <c r="B33" s="352">
        <v>45</v>
      </c>
      <c r="C33" s="352">
        <v>89</v>
      </c>
      <c r="D33" s="352" t="s">
        <v>215</v>
      </c>
      <c r="E33" s="352" t="s">
        <v>25</v>
      </c>
      <c r="F33" s="352">
        <v>1.048</v>
      </c>
      <c r="G33" s="352">
        <v>4329</v>
      </c>
      <c r="H33" s="352">
        <v>6.92</v>
      </c>
      <c r="I33" s="352">
        <v>8665</v>
      </c>
      <c r="J33" s="352">
        <v>9.8810000000000002</v>
      </c>
      <c r="K33" s="353">
        <f t="shared" si="4"/>
        <v>-27.025750000000002</v>
      </c>
      <c r="L33" s="352">
        <v>3507</v>
      </c>
      <c r="M33" s="352">
        <v>10.406000000000001</v>
      </c>
      <c r="N33" s="352">
        <v>6.742</v>
      </c>
      <c r="O33" s="352">
        <v>14.35</v>
      </c>
      <c r="P33" s="352">
        <v>49.741</v>
      </c>
      <c r="Q33" s="352">
        <v>0.65800000000000003</v>
      </c>
      <c r="R33" s="353">
        <f t="shared" si="6"/>
        <v>6.2988920000000004</v>
      </c>
      <c r="S33" s="353">
        <f t="shared" si="7"/>
        <v>-27.113136725</v>
      </c>
      <c r="T33" s="353">
        <f t="shared" si="5"/>
        <v>6.4872300000000003</v>
      </c>
      <c r="U33" s="353"/>
    </row>
    <row r="34" spans="1:24" s="350" customFormat="1">
      <c r="C34" s="360"/>
      <c r="D34" s="360"/>
      <c r="E34" s="360"/>
      <c r="F34" s="360"/>
      <c r="G34" s="360"/>
      <c r="H34" s="363">
        <f>AVERAGE(H30:H33)</f>
        <v>7.016</v>
      </c>
      <c r="I34" s="360"/>
      <c r="J34" s="363">
        <f>AVERAGE(J30:J33)</f>
        <v>9.8185000000000002</v>
      </c>
      <c r="K34" s="363">
        <f>AVERAGE(K30:K33)</f>
        <v>-27.056175000000003</v>
      </c>
      <c r="L34" s="360"/>
      <c r="M34" s="363">
        <f t="shared" ref="M34:T34" si="8">AVERAGE(M30:M33)</f>
        <v>9.8487500000000008</v>
      </c>
      <c r="N34" s="363">
        <f t="shared" si="8"/>
        <v>6.2717499999999999</v>
      </c>
      <c r="O34" s="363">
        <f t="shared" si="8"/>
        <v>14.3985</v>
      </c>
      <c r="P34" s="363">
        <f t="shared" si="8"/>
        <v>49.78</v>
      </c>
      <c r="Q34" s="363">
        <f t="shared" si="8"/>
        <v>0.65250000000000008</v>
      </c>
      <c r="R34" s="363">
        <f t="shared" si="8"/>
        <v>6.3958615999999999</v>
      </c>
      <c r="S34" s="363">
        <f t="shared" si="8"/>
        <v>-27.142718952500005</v>
      </c>
      <c r="T34" s="363">
        <f t="shared" si="8"/>
        <v>5.93938875</v>
      </c>
    </row>
    <row r="35" spans="1:24" s="350" customFormat="1">
      <c r="C35" s="360"/>
      <c r="D35" s="360"/>
      <c r="E35" s="360"/>
      <c r="F35" s="360"/>
      <c r="G35" s="360"/>
      <c r="H35" s="363">
        <f>STDEV(H30:H33)</f>
        <v>0.1236958635794531</v>
      </c>
      <c r="I35" s="360"/>
      <c r="J35" s="363">
        <f>STDEV(J30:J33)</f>
        <v>7.6304215698304381E-2</v>
      </c>
      <c r="K35" s="363">
        <f>STDEV(K30:K33)</f>
        <v>6.8306399163378773E-2</v>
      </c>
      <c r="L35" s="360"/>
      <c r="M35" s="363">
        <f t="shared" ref="M35:T35" si="9">STDEV(M30:M33)</f>
        <v>0.56076458221491376</v>
      </c>
      <c r="N35" s="363">
        <f t="shared" si="9"/>
        <v>0.50618993470830675</v>
      </c>
      <c r="O35" s="363">
        <f t="shared" si="9"/>
        <v>0.14649345832948757</v>
      </c>
      <c r="P35" s="363">
        <f t="shared" si="9"/>
        <v>0.47563501413023246</v>
      </c>
      <c r="Q35" s="363">
        <f t="shared" si="9"/>
        <v>7.9372539331937792E-3</v>
      </c>
      <c r="R35" s="363">
        <f t="shared" si="9"/>
        <v>0.12494519180160556</v>
      </c>
      <c r="S35" s="363">
        <f t="shared" si="9"/>
        <v>6.6414311906553142E-2</v>
      </c>
      <c r="T35" s="363">
        <f t="shared" si="9"/>
        <v>0.58971127393517719</v>
      </c>
    </row>
    <row r="36" spans="1:24" s="350" customFormat="1">
      <c r="C36" s="360"/>
      <c r="D36" s="360"/>
      <c r="E36" s="360"/>
      <c r="F36" s="360"/>
      <c r="G36" s="360"/>
      <c r="H36" s="363"/>
      <c r="I36" s="360"/>
      <c r="J36" s="363"/>
      <c r="K36" s="363"/>
      <c r="L36" s="360"/>
      <c r="M36" s="363"/>
      <c r="N36" s="363"/>
      <c r="O36" s="363"/>
      <c r="P36" s="363"/>
      <c r="Q36" s="363"/>
      <c r="V36" s="365" t="s">
        <v>501</v>
      </c>
    </row>
    <row r="37" spans="1:24" s="350" customFormat="1">
      <c r="C37" s="360"/>
      <c r="D37" s="366" t="s">
        <v>502</v>
      </c>
      <c r="E37" s="366"/>
      <c r="F37" s="360"/>
      <c r="G37" s="360"/>
      <c r="H37" s="363"/>
      <c r="I37" s="360"/>
      <c r="J37" s="363"/>
      <c r="K37" s="363"/>
      <c r="L37" s="360"/>
      <c r="M37" s="363"/>
      <c r="N37" s="363"/>
      <c r="O37" s="363"/>
      <c r="P37" s="363"/>
      <c r="Q37" s="363"/>
      <c r="V37" s="367" t="s">
        <v>503</v>
      </c>
      <c r="W37" s="367" t="s">
        <v>504</v>
      </c>
    </row>
    <row r="38" spans="1:24" s="350" customFormat="1">
      <c r="A38" s="351">
        <v>45597</v>
      </c>
      <c r="B38" s="352">
        <v>3</v>
      </c>
      <c r="C38" s="352">
        <v>5</v>
      </c>
      <c r="D38" s="352" t="s">
        <v>203</v>
      </c>
      <c r="E38" s="352" t="s">
        <v>506</v>
      </c>
      <c r="F38" s="352">
        <v>0.40500000000000003</v>
      </c>
      <c r="G38" s="352">
        <v>1108</v>
      </c>
      <c r="H38" s="352">
        <v>-1.7529999999999999</v>
      </c>
      <c r="I38" s="352">
        <v>2909</v>
      </c>
      <c r="J38" s="352">
        <v>8.8689999999999998</v>
      </c>
      <c r="K38" s="353">
        <f t="shared" ref="K38:K42" si="10">0.00005*I38 - 37.34 +J38</f>
        <v>-28.325550000000007</v>
      </c>
      <c r="L38" s="352"/>
      <c r="M38" s="352"/>
      <c r="N38" s="352"/>
      <c r="O38" s="352">
        <v>9.5540000000000003</v>
      </c>
      <c r="P38" s="352">
        <v>40.908000000000001</v>
      </c>
      <c r="Q38" s="360"/>
      <c r="R38" s="353">
        <f t="shared" ref="R38:R42" si="11">1.0101*H38 - 0.691</f>
        <v>-2.4617052999999998</v>
      </c>
      <c r="S38" s="353">
        <f t="shared" ref="S38:S42" si="12">0.9723*K38 - 0.836</f>
        <v>-28.376932265000008</v>
      </c>
      <c r="V38" s="399">
        <f>-2.87-H38</f>
        <v>-1.1170000000000002</v>
      </c>
      <c r="W38" s="399">
        <f>-28.32-J38</f>
        <v>-37.189</v>
      </c>
    </row>
    <row r="39" spans="1:24" s="350" customFormat="1">
      <c r="A39" s="351">
        <v>45597</v>
      </c>
      <c r="B39" s="352">
        <v>4</v>
      </c>
      <c r="C39" s="352">
        <v>7</v>
      </c>
      <c r="D39" s="352" t="s">
        <v>204</v>
      </c>
      <c r="E39" s="352" t="s">
        <v>506</v>
      </c>
      <c r="F39" s="352">
        <v>1.0089999999999999</v>
      </c>
      <c r="G39" s="352">
        <v>2764</v>
      </c>
      <c r="H39" s="352">
        <v>-2.0950000000000002</v>
      </c>
      <c r="I39" s="352">
        <v>6974</v>
      </c>
      <c r="J39" s="352">
        <v>8.6440000000000001</v>
      </c>
      <c r="K39" s="353">
        <f t="shared" si="10"/>
        <v>-28.347300000000004</v>
      </c>
      <c r="L39" s="352"/>
      <c r="M39" s="352"/>
      <c r="N39" s="352"/>
      <c r="O39" s="352">
        <v>9.49</v>
      </c>
      <c r="P39" s="352">
        <v>40.722999999999999</v>
      </c>
      <c r="Q39" s="360"/>
      <c r="R39" s="353">
        <f t="shared" si="11"/>
        <v>-2.8071595</v>
      </c>
      <c r="S39" s="353">
        <f t="shared" si="12"/>
        <v>-28.398079790000004</v>
      </c>
      <c r="V39" s="399">
        <f>-2.87-H39</f>
        <v>-0.77499999999999991</v>
      </c>
      <c r="W39" s="399">
        <f>-28.32-J39</f>
        <v>-36.963999999999999</v>
      </c>
    </row>
    <row r="40" spans="1:24" s="350" customFormat="1">
      <c r="A40" s="351">
        <v>45597</v>
      </c>
      <c r="B40" s="352">
        <v>5</v>
      </c>
      <c r="C40" s="352">
        <v>9</v>
      </c>
      <c r="D40" s="352" t="s">
        <v>205</v>
      </c>
      <c r="E40" s="352" t="s">
        <v>506</v>
      </c>
      <c r="F40" s="352">
        <v>1.5009999999999999</v>
      </c>
      <c r="G40" s="352">
        <v>4143</v>
      </c>
      <c r="H40" s="352">
        <v>-2.0110000000000001</v>
      </c>
      <c r="I40" s="352">
        <v>10074</v>
      </c>
      <c r="J40" s="352">
        <v>8.49</v>
      </c>
      <c r="K40" s="353">
        <f t="shared" si="10"/>
        <v>-28.346299999999999</v>
      </c>
      <c r="L40" s="352"/>
      <c r="M40" s="352"/>
      <c r="N40" s="352"/>
      <c r="O40" s="352">
        <v>9.5310000000000006</v>
      </c>
      <c r="P40" s="352">
        <v>40.841999999999999</v>
      </c>
      <c r="Q40" s="360"/>
      <c r="R40" s="353">
        <f t="shared" si="11"/>
        <v>-2.7223110999999998</v>
      </c>
      <c r="S40" s="353">
        <f t="shared" si="12"/>
        <v>-28.39710749</v>
      </c>
      <c r="V40" s="400">
        <f>-2.87-H40</f>
        <v>-0.85899999999999999</v>
      </c>
      <c r="W40" s="400">
        <f>-28.32-J40</f>
        <v>-36.81</v>
      </c>
    </row>
    <row r="41" spans="1:24" s="350" customFormat="1">
      <c r="A41" s="351">
        <v>45598</v>
      </c>
      <c r="B41" s="352">
        <v>40</v>
      </c>
      <c r="C41" s="352">
        <v>79</v>
      </c>
      <c r="D41" s="352" t="s">
        <v>206</v>
      </c>
      <c r="E41" s="352" t="s">
        <v>506</v>
      </c>
      <c r="F41" s="352">
        <v>0.84699999999999998</v>
      </c>
      <c r="G41" s="352">
        <v>2307</v>
      </c>
      <c r="H41" s="352">
        <v>-2.464</v>
      </c>
      <c r="I41" s="352">
        <v>5878</v>
      </c>
      <c r="J41" s="352">
        <v>8.8870000000000005</v>
      </c>
      <c r="K41" s="353">
        <f t="shared" si="10"/>
        <v>-28.159100000000002</v>
      </c>
      <c r="L41" s="352"/>
      <c r="M41" s="352"/>
      <c r="N41" s="352"/>
      <c r="O41" s="352">
        <v>9.4420000000000002</v>
      </c>
      <c r="P41" s="352">
        <v>40.981000000000002</v>
      </c>
      <c r="Q41" s="360"/>
      <c r="R41" s="353">
        <f t="shared" si="11"/>
        <v>-3.1798864</v>
      </c>
      <c r="S41" s="353">
        <f t="shared" si="12"/>
        <v>-28.215092930000001</v>
      </c>
      <c r="X41" s="362"/>
    </row>
    <row r="42" spans="1:24" s="350" customFormat="1">
      <c r="A42" s="351">
        <v>45598</v>
      </c>
      <c r="B42" s="352">
        <v>41</v>
      </c>
      <c r="C42" s="352">
        <v>81</v>
      </c>
      <c r="D42" s="352" t="s">
        <v>207</v>
      </c>
      <c r="E42" s="352" t="s">
        <v>506</v>
      </c>
      <c r="F42" s="352">
        <v>0.83899999999999997</v>
      </c>
      <c r="G42" s="352">
        <v>2288</v>
      </c>
      <c r="H42" s="352">
        <v>-2.4630000000000001</v>
      </c>
      <c r="I42" s="352">
        <v>5941</v>
      </c>
      <c r="J42" s="352">
        <v>8.8859999999999992</v>
      </c>
      <c r="K42" s="353">
        <f t="shared" si="10"/>
        <v>-28.156950000000005</v>
      </c>
      <c r="L42" s="352"/>
      <c r="M42" s="352"/>
      <c r="N42" s="352"/>
      <c r="O42" s="352">
        <v>9.468</v>
      </c>
      <c r="P42" s="352">
        <v>41.033999999999999</v>
      </c>
      <c r="Q42" s="360"/>
      <c r="R42" s="353">
        <f t="shared" si="11"/>
        <v>-3.1788762999999998</v>
      </c>
      <c r="S42" s="353">
        <f t="shared" si="12"/>
        <v>-28.213002485000004</v>
      </c>
      <c r="U42" s="362"/>
      <c r="X42" s="362"/>
    </row>
    <row r="43" spans="1:24" s="350" customFormat="1">
      <c r="C43" s="360"/>
      <c r="D43" s="360"/>
      <c r="E43" s="360"/>
      <c r="F43" s="360"/>
      <c r="G43" s="360"/>
      <c r="H43" s="363">
        <f>AVERAGE(H38:H42)</f>
        <v>-2.1572000000000005</v>
      </c>
      <c r="I43" s="360"/>
      <c r="J43" s="363">
        <f>AVERAGE(J38:J42)</f>
        <v>8.7551999999999985</v>
      </c>
      <c r="K43" s="363">
        <f>AVERAGE(K38:K42)</f>
        <v>-28.267040000000001</v>
      </c>
      <c r="L43" s="360"/>
      <c r="M43" s="360"/>
      <c r="N43" s="360"/>
      <c r="O43" s="363">
        <f>AVERAGE(O38:O42)</f>
        <v>9.4969999999999999</v>
      </c>
      <c r="P43" s="363">
        <f>AVERAGE(P38:P42)</f>
        <v>40.897599999999997</v>
      </c>
      <c r="Q43" s="361"/>
      <c r="R43" s="363">
        <f>AVERAGE(R38:R42)</f>
        <v>-2.8699877199999997</v>
      </c>
      <c r="S43" s="363">
        <f>AVERAGE(S38:S42)</f>
        <v>-28.320042992000005</v>
      </c>
    </row>
    <row r="44" spans="1:24" s="350" customFormat="1">
      <c r="C44" s="360"/>
      <c r="D44" s="360"/>
      <c r="E44" s="360"/>
      <c r="F44" s="360"/>
      <c r="G44" s="360"/>
      <c r="H44" s="363">
        <f>STDEV(H38:H42)</f>
        <v>0.30670050537943394</v>
      </c>
      <c r="I44" s="360"/>
      <c r="J44" s="363">
        <f>STDEV(J38:J42)</f>
        <v>0.18036546232580097</v>
      </c>
      <c r="K44" s="363">
        <f>STDEV(K38:K42)</f>
        <v>9.9897556276417096E-2</v>
      </c>
      <c r="L44" s="360"/>
      <c r="M44" s="360"/>
      <c r="N44" s="360"/>
      <c r="O44" s="363">
        <f>STDEV(O38:O42)</f>
        <v>4.5607017003965654E-2</v>
      </c>
      <c r="P44" s="363">
        <f>STDEV(P38:P42)</f>
        <v>0.12170168445835138</v>
      </c>
      <c r="Q44" s="361"/>
      <c r="R44" s="363">
        <f>STDEV(R38:R42)</f>
        <v>0.30979818048376595</v>
      </c>
      <c r="S44" s="363">
        <f>STDEV(S38:S42)</f>
        <v>9.7130393967561304E-2</v>
      </c>
    </row>
    <row r="45" spans="1:24" s="350" customFormat="1"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1"/>
      <c r="P45" s="361"/>
      <c r="Q45" s="361"/>
    </row>
    <row r="46" spans="1:24" s="350" customFormat="1"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1"/>
      <c r="P46" s="361"/>
      <c r="Q46" s="361"/>
    </row>
    <row r="47" spans="1:24" s="352" customFormat="1">
      <c r="A47" s="351">
        <v>45597</v>
      </c>
      <c r="B47" s="352">
        <v>8</v>
      </c>
      <c r="C47" s="352">
        <v>15</v>
      </c>
      <c r="D47" s="352" t="s">
        <v>208</v>
      </c>
      <c r="E47" s="352" t="s">
        <v>512</v>
      </c>
      <c r="F47" s="352">
        <v>0.752</v>
      </c>
      <c r="G47" s="358">
        <v>2224</v>
      </c>
      <c r="H47" s="358">
        <v>29.251999999999999</v>
      </c>
      <c r="I47" s="352">
        <v>5885</v>
      </c>
      <c r="J47" s="352">
        <v>62.883000000000003</v>
      </c>
      <c r="K47" s="353">
        <f t="shared" ref="K47:K49" si="13">0.00005*I47 - 37.34 +J47</f>
        <v>25.837249999999997</v>
      </c>
      <c r="O47" s="352">
        <v>10.282999999999999</v>
      </c>
      <c r="P47" s="352">
        <v>44.328000000000003</v>
      </c>
      <c r="R47" s="353"/>
      <c r="S47" s="353">
        <f t="shared" ref="S47:S49" si="14">0.9723*K47 - 0.836</f>
        <v>24.285558175000002</v>
      </c>
      <c r="T47" s="358" t="s">
        <v>131</v>
      </c>
      <c r="U47" s="353"/>
      <c r="X47" s="353"/>
    </row>
    <row r="48" spans="1:24" s="352" customFormat="1">
      <c r="A48" s="351">
        <v>45597</v>
      </c>
      <c r="B48" s="352">
        <v>9</v>
      </c>
      <c r="C48" s="352">
        <v>17</v>
      </c>
      <c r="D48" s="352" t="s">
        <v>209</v>
      </c>
      <c r="E48" s="352" t="s">
        <v>512</v>
      </c>
      <c r="F48" s="352">
        <v>0.72899999999999998</v>
      </c>
      <c r="G48" s="352">
        <v>2140</v>
      </c>
      <c r="H48" s="352">
        <v>28.387</v>
      </c>
      <c r="I48" s="352">
        <v>5715</v>
      </c>
      <c r="J48" s="352">
        <v>62.904000000000003</v>
      </c>
      <c r="K48" s="353">
        <f t="shared" si="13"/>
        <v>25.84975</v>
      </c>
      <c r="O48" s="352">
        <v>10.211</v>
      </c>
      <c r="P48" s="352">
        <v>44.445999999999998</v>
      </c>
      <c r="R48" s="353">
        <f t="shared" ref="R48:R50" si="15">1.0101*H48 - 0.691</f>
        <v>27.9827087</v>
      </c>
      <c r="S48" s="353">
        <f t="shared" si="14"/>
        <v>24.297711925000002</v>
      </c>
      <c r="U48" s="353"/>
      <c r="X48" s="353"/>
    </row>
    <row r="49" spans="1:24" s="352" customFormat="1">
      <c r="A49" s="351">
        <v>45598</v>
      </c>
      <c r="B49" s="352">
        <v>42</v>
      </c>
      <c r="C49" s="352">
        <v>83</v>
      </c>
      <c r="D49" s="352" t="s">
        <v>210</v>
      </c>
      <c r="E49" s="352" t="s">
        <v>512</v>
      </c>
      <c r="F49" s="352">
        <v>0.78400000000000003</v>
      </c>
      <c r="G49" s="352">
        <v>2326</v>
      </c>
      <c r="H49" s="352">
        <v>28.210999999999999</v>
      </c>
      <c r="I49" s="352">
        <v>6104</v>
      </c>
      <c r="J49" s="352">
        <v>63.052</v>
      </c>
      <c r="K49" s="353">
        <f t="shared" si="13"/>
        <v>26.017199999999995</v>
      </c>
      <c r="O49" s="352">
        <v>10.223000000000001</v>
      </c>
      <c r="P49" s="352">
        <v>44.432000000000002</v>
      </c>
      <c r="R49" s="353">
        <f t="shared" si="15"/>
        <v>27.804931100000001</v>
      </c>
      <c r="S49" s="353">
        <f t="shared" si="14"/>
        <v>24.460523559999999</v>
      </c>
      <c r="U49" s="353"/>
      <c r="X49" s="353"/>
    </row>
    <row r="50" spans="1:24" s="352" customFormat="1">
      <c r="A50" s="351">
        <v>45598</v>
      </c>
      <c r="B50" s="352">
        <v>43</v>
      </c>
      <c r="C50" s="352">
        <v>85</v>
      </c>
      <c r="D50" s="352" t="s">
        <v>211</v>
      </c>
      <c r="E50" s="352" t="s">
        <v>512</v>
      </c>
      <c r="F50" s="352">
        <v>0.749</v>
      </c>
      <c r="G50" s="352">
        <v>2185</v>
      </c>
      <c r="H50" s="352">
        <v>28.28</v>
      </c>
      <c r="I50" s="352">
        <v>5688</v>
      </c>
      <c r="J50" s="352">
        <v>63.015000000000001</v>
      </c>
      <c r="K50" s="353">
        <f>0.00005*I50 - 37.34 +J50</f>
        <v>25.959399999999995</v>
      </c>
      <c r="O50" s="352">
        <v>10.135999999999999</v>
      </c>
      <c r="P50" s="352">
        <v>44.250999999999998</v>
      </c>
      <c r="R50" s="353">
        <f t="shared" si="15"/>
        <v>27.874628000000001</v>
      </c>
      <c r="S50" s="353">
        <f>0.9723*K50 - 0.836</f>
        <v>24.404324619999997</v>
      </c>
      <c r="U50" s="353"/>
      <c r="X50" s="353"/>
    </row>
    <row r="51" spans="1:24" s="350" customFormat="1">
      <c r="C51" s="360"/>
      <c r="D51" s="360"/>
      <c r="E51" s="360"/>
      <c r="F51" s="360"/>
      <c r="G51" s="360"/>
      <c r="H51" s="363">
        <f>AVERAGE(H48:H50)</f>
        <v>28.292666666666666</v>
      </c>
      <c r="I51" s="360"/>
      <c r="J51" s="363">
        <f>AVERAGE(J47:J50)</f>
        <v>62.963499999999996</v>
      </c>
      <c r="K51" s="363">
        <f>AVERAGE(K47:K50)</f>
        <v>25.915899999999993</v>
      </c>
      <c r="L51" s="360"/>
      <c r="M51" s="360"/>
      <c r="N51" s="360"/>
      <c r="O51" s="363">
        <f>AVERAGE(O47:O50)</f>
        <v>10.213249999999999</v>
      </c>
      <c r="P51" s="363">
        <f>AVERAGE(P47:P50)</f>
        <v>44.364250000000006</v>
      </c>
      <c r="Q51" s="361"/>
      <c r="R51" s="363">
        <f>AVERAGE(R48:R50)</f>
        <v>27.887422599999997</v>
      </c>
      <c r="S51" s="363">
        <f>AVERAGE(S47:S50)</f>
        <v>24.362029570000001</v>
      </c>
    </row>
    <row r="52" spans="1:24" s="350" customFormat="1">
      <c r="C52" s="360"/>
      <c r="D52" s="360"/>
      <c r="E52" s="360"/>
      <c r="F52" s="360"/>
      <c r="G52" s="360"/>
      <c r="H52" s="363">
        <f>STDEV(H48:H50)</f>
        <v>8.8681076523311794E-2</v>
      </c>
      <c r="I52" s="360"/>
      <c r="J52" s="363">
        <f>STDEV(J47:J50)</f>
        <v>8.2674058809276543E-2</v>
      </c>
      <c r="K52" s="363">
        <f>STDEV(K47:K50)</f>
        <v>8.7016444805946572E-2</v>
      </c>
      <c r="L52" s="360"/>
      <c r="M52" s="360"/>
      <c r="N52" s="360"/>
      <c r="O52" s="363">
        <f>STDEV(O47:O50)</f>
        <v>6.0367623773012795E-2</v>
      </c>
      <c r="P52" s="363">
        <f>STDEV(P47:P50)</f>
        <v>9.203758290321816E-2</v>
      </c>
      <c r="Q52" s="361"/>
      <c r="R52" s="363">
        <f>STDEV(R48:R50)</f>
        <v>8.9576755396195779E-2</v>
      </c>
      <c r="S52" s="363">
        <f>STDEV(S47:S50)</f>
        <v>8.4606089284821606E-2</v>
      </c>
    </row>
    <row r="53" spans="1:24" s="350" customFormat="1"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1"/>
      <c r="P53" s="361"/>
      <c r="Q53" s="361"/>
    </row>
    <row r="54" spans="1:24" s="350" customFormat="1"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1"/>
      <c r="Q54" s="361"/>
    </row>
    <row r="55" spans="1:24" s="352" customFormat="1">
      <c r="A55" s="351">
        <v>45597</v>
      </c>
      <c r="B55" s="352">
        <v>10</v>
      </c>
      <c r="C55" s="352">
        <v>19</v>
      </c>
      <c r="D55" s="352" t="s">
        <v>218</v>
      </c>
      <c r="E55" s="352" t="s">
        <v>21</v>
      </c>
      <c r="F55" s="352">
        <v>8.2000000000000003E-2</v>
      </c>
      <c r="L55" s="352">
        <v>5289</v>
      </c>
      <c r="M55" s="352">
        <v>19.227</v>
      </c>
      <c r="N55" s="352">
        <v>16.065000000000001</v>
      </c>
      <c r="Q55" s="352">
        <v>12.244</v>
      </c>
      <c r="T55" s="353">
        <f t="shared" ref="T55:T58" si="16">1.165*N55 - 1.3672</f>
        <v>17.348525000000002</v>
      </c>
    </row>
    <row r="56" spans="1:24" s="352" customFormat="1">
      <c r="A56" s="351">
        <v>45597</v>
      </c>
      <c r="B56" s="352">
        <v>11</v>
      </c>
      <c r="C56" s="352">
        <v>21</v>
      </c>
      <c r="D56" s="352" t="s">
        <v>219</v>
      </c>
      <c r="E56" s="352" t="s">
        <v>21</v>
      </c>
      <c r="F56" s="352">
        <v>7.5999999999999998E-2</v>
      </c>
      <c r="L56" s="352">
        <v>4767</v>
      </c>
      <c r="M56" s="352">
        <v>19.390999999999998</v>
      </c>
      <c r="N56" s="352">
        <v>16.151</v>
      </c>
      <c r="Q56" s="352">
        <v>12.445</v>
      </c>
      <c r="T56" s="353">
        <f t="shared" si="16"/>
        <v>17.448715</v>
      </c>
    </row>
    <row r="57" spans="1:24" s="352" customFormat="1">
      <c r="A57" s="351">
        <v>45598</v>
      </c>
      <c r="B57" s="352">
        <v>46</v>
      </c>
      <c r="C57" s="352">
        <v>91</v>
      </c>
      <c r="D57" s="352" t="s">
        <v>220</v>
      </c>
      <c r="E57" s="352" t="s">
        <v>21</v>
      </c>
      <c r="F57" s="352">
        <v>7.1999999999999995E-2</v>
      </c>
      <c r="L57" s="352">
        <v>5489</v>
      </c>
      <c r="M57" s="352">
        <v>20.341000000000001</v>
      </c>
      <c r="N57" s="352">
        <v>17.074999999999999</v>
      </c>
      <c r="Q57" s="352">
        <v>12.882</v>
      </c>
      <c r="T57" s="353">
        <f t="shared" si="16"/>
        <v>18.525175000000001</v>
      </c>
    </row>
    <row r="58" spans="1:24" s="352" customFormat="1">
      <c r="A58" s="351">
        <v>45598</v>
      </c>
      <c r="B58" s="352">
        <v>47</v>
      </c>
      <c r="C58" s="352">
        <v>93</v>
      </c>
      <c r="D58" s="352" t="s">
        <v>221</v>
      </c>
      <c r="E58" s="352" t="s">
        <v>21</v>
      </c>
      <c r="F58" s="352">
        <v>8.5000000000000006E-2</v>
      </c>
      <c r="L58" s="352">
        <v>5951</v>
      </c>
      <c r="M58" s="352">
        <v>20.239000000000001</v>
      </c>
      <c r="N58" s="352">
        <v>17.138999999999999</v>
      </c>
      <c r="Q58" s="352">
        <v>12.391</v>
      </c>
      <c r="T58" s="353">
        <f t="shared" si="16"/>
        <v>18.599734999999999</v>
      </c>
    </row>
    <row r="59" spans="1:24" s="350" customFormat="1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3">
        <f>AVERAGE(M55:M58)</f>
        <v>19.799499999999998</v>
      </c>
      <c r="N59" s="363">
        <f>AVERAGE(N55:N58)</f>
        <v>16.607499999999998</v>
      </c>
      <c r="O59" s="361"/>
      <c r="P59" s="361"/>
      <c r="Q59" s="363">
        <f>AVERAGE(Q55:Q58)</f>
        <v>12.490499999999999</v>
      </c>
      <c r="T59" s="363">
        <f>AVERAGE(T55:T58)</f>
        <v>17.980537500000001</v>
      </c>
    </row>
    <row r="60" spans="1:24" s="350" customFormat="1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3">
        <f>STDEV(M55:M58)</f>
        <v>0.57184234424067237</v>
      </c>
      <c r="N60" s="363">
        <f>STDEV(N55:N58)</f>
        <v>0.57843092356247039</v>
      </c>
      <c r="O60" s="361"/>
      <c r="P60" s="361"/>
      <c r="Q60" s="363">
        <f>STDEV(Q55:Q58)</f>
        <v>0.27447222081660638</v>
      </c>
      <c r="T60" s="363">
        <f>STDEV(T55:T58)</f>
        <v>0.67387202595027818</v>
      </c>
    </row>
    <row r="61" spans="1:24" s="350" customFormat="1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1"/>
      <c r="Q61" s="361"/>
    </row>
    <row r="62" spans="1:24" s="350" customFormat="1"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1"/>
      <c r="Q62" s="361"/>
    </row>
    <row r="63" spans="1:24" s="352" customFormat="1">
      <c r="A63" s="351">
        <v>45597</v>
      </c>
      <c r="B63" s="352">
        <v>12</v>
      </c>
      <c r="C63" s="352">
        <v>23</v>
      </c>
      <c r="D63" s="352" t="s">
        <v>222</v>
      </c>
      <c r="E63" s="352" t="s">
        <v>23</v>
      </c>
      <c r="F63" s="352">
        <v>0.04</v>
      </c>
      <c r="L63" s="352">
        <v>2471</v>
      </c>
      <c r="M63" s="352">
        <v>10.003</v>
      </c>
      <c r="N63" s="352">
        <v>5.9669999999999996</v>
      </c>
      <c r="Q63" s="352">
        <v>13.249000000000001</v>
      </c>
      <c r="T63" s="353">
        <f t="shared" ref="T63:T66" si="17">1.165*N63 - 1.3672</f>
        <v>5.5843550000000004</v>
      </c>
    </row>
    <row r="64" spans="1:24" s="352" customFormat="1">
      <c r="A64" s="351">
        <v>45597</v>
      </c>
      <c r="B64" s="352">
        <v>13</v>
      </c>
      <c r="C64" s="352">
        <v>25</v>
      </c>
      <c r="D64" s="352" t="s">
        <v>223</v>
      </c>
      <c r="E64" s="352" t="s">
        <v>23</v>
      </c>
      <c r="F64" s="352">
        <v>7.6999999999999999E-2</v>
      </c>
      <c r="L64" s="352">
        <v>5809</v>
      </c>
      <c r="M64" s="352">
        <v>8.8290000000000006</v>
      </c>
      <c r="N64" s="352">
        <v>5.6349999999999998</v>
      </c>
      <c r="Q64" s="352">
        <v>12.72</v>
      </c>
      <c r="T64" s="353">
        <f t="shared" si="17"/>
        <v>5.1975750000000005</v>
      </c>
    </row>
    <row r="65" spans="1:20" s="352" customFormat="1">
      <c r="A65" s="351">
        <v>45597</v>
      </c>
      <c r="B65" s="352">
        <v>14</v>
      </c>
      <c r="C65" s="352">
        <v>27</v>
      </c>
      <c r="D65" s="352" t="s">
        <v>224</v>
      </c>
      <c r="E65" s="352" t="s">
        <v>23</v>
      </c>
      <c r="F65" s="352">
        <v>0.16800000000000001</v>
      </c>
      <c r="L65" s="352">
        <v>13799</v>
      </c>
      <c r="M65" s="352">
        <v>8.1349999999999998</v>
      </c>
      <c r="N65" s="352">
        <v>5.9480000000000004</v>
      </c>
      <c r="Q65" s="352">
        <v>12.968</v>
      </c>
      <c r="T65" s="353">
        <f t="shared" si="17"/>
        <v>5.5622199999999999</v>
      </c>
    </row>
    <row r="66" spans="1:20" s="352" customFormat="1">
      <c r="A66" s="351">
        <v>45598</v>
      </c>
      <c r="B66" s="352">
        <v>48</v>
      </c>
      <c r="C66" s="352">
        <v>95</v>
      </c>
      <c r="D66" s="352" t="s">
        <v>225</v>
      </c>
      <c r="E66" s="352" t="s">
        <v>23</v>
      </c>
      <c r="F66" s="352">
        <v>7.5999999999999998E-2</v>
      </c>
      <c r="L66" s="352">
        <v>4535</v>
      </c>
      <c r="M66" s="352">
        <v>10.044</v>
      </c>
      <c r="N66" s="352">
        <v>6.8079999999999998</v>
      </c>
      <c r="Q66" s="352">
        <v>12.483000000000001</v>
      </c>
      <c r="T66" s="353">
        <f t="shared" si="17"/>
        <v>6.5641200000000008</v>
      </c>
    </row>
    <row r="67" spans="1:20" s="352" customFormat="1">
      <c r="A67" s="351">
        <v>45598</v>
      </c>
      <c r="B67" s="352">
        <v>49</v>
      </c>
      <c r="C67" s="352">
        <v>97</v>
      </c>
      <c r="D67" s="352" t="s">
        <v>226</v>
      </c>
      <c r="E67" s="352" t="s">
        <v>23</v>
      </c>
      <c r="F67" s="352">
        <v>8.1000000000000003E-2</v>
      </c>
      <c r="L67" s="352">
        <v>5921</v>
      </c>
      <c r="M67" s="352">
        <v>9.7370000000000001</v>
      </c>
      <c r="N67" s="352">
        <v>6.6180000000000003</v>
      </c>
      <c r="Q67" s="352">
        <v>12.811999999999999</v>
      </c>
      <c r="T67" s="353">
        <f>1.165*N67 - 1.3672</f>
        <v>6.3427699999999998</v>
      </c>
    </row>
    <row r="68" spans="1:20" s="350" customFormat="1"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3">
        <f>AVERAGE(M63:M67)</f>
        <v>9.3495999999999988</v>
      </c>
      <c r="N68" s="363">
        <f>AVERAGE(N63:N67)</f>
        <v>6.1951999999999998</v>
      </c>
      <c r="O68" s="361"/>
      <c r="P68" s="361"/>
      <c r="Q68" s="363">
        <f>AVERAGE(Q63:Q67)</f>
        <v>12.846399999999999</v>
      </c>
      <c r="T68" s="363">
        <f>AVERAGE(T63:T67)</f>
        <v>5.8502080000000003</v>
      </c>
    </row>
    <row r="69" spans="1:20" s="350" customFormat="1"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3">
        <f>STDEV(M63:M67)</f>
        <v>0.83747823852324677</v>
      </c>
      <c r="N69" s="363">
        <f>STDEV(N63:N67)</f>
        <v>0.49530061578802831</v>
      </c>
      <c r="O69" s="361"/>
      <c r="P69" s="361"/>
      <c r="Q69" s="363">
        <f>STDEV(Q63:Q67)</f>
        <v>0.28552285372628228</v>
      </c>
      <c r="T69" s="363">
        <f>STDEV(T63:T67)</f>
        <v>0.57702521739305301</v>
      </c>
    </row>
    <row r="70" spans="1:20" s="350" customFormat="1"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1"/>
      <c r="O70" s="361"/>
      <c r="P70" s="361"/>
    </row>
    <row r="71" spans="1:20" s="350" customFormat="1"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1"/>
      <c r="O71" s="361"/>
      <c r="P71" s="361"/>
    </row>
    <row r="75" spans="1:20">
      <c r="C75" s="368"/>
      <c r="D75" s="369" t="s">
        <v>519</v>
      </c>
      <c r="E75" s="369"/>
      <c r="F75" s="370"/>
      <c r="G75" s="368"/>
      <c r="H75" s="368"/>
    </row>
    <row r="76" spans="1:20">
      <c r="C76" s="370"/>
      <c r="D76" s="370"/>
      <c r="E76" s="370"/>
      <c r="F76" s="370"/>
      <c r="G76" s="368"/>
      <c r="H76" s="368"/>
    </row>
    <row r="77" spans="1:20">
      <c r="C77" s="370"/>
      <c r="D77" s="370"/>
      <c r="E77" s="370"/>
      <c r="F77" s="369" t="s">
        <v>520</v>
      </c>
      <c r="G77" s="369" t="s">
        <v>15</v>
      </c>
      <c r="H77" s="368"/>
    </row>
    <row r="78" spans="1:20">
      <c r="C78" s="370"/>
      <c r="D78" s="370" t="s">
        <v>506</v>
      </c>
      <c r="E78" s="370"/>
      <c r="F78" s="371">
        <f>H43</f>
        <v>-2.1572000000000005</v>
      </c>
      <c r="G78" s="368">
        <v>-2.87</v>
      </c>
      <c r="H78" s="368"/>
    </row>
    <row r="79" spans="1:20">
      <c r="C79" s="370"/>
      <c r="D79" s="370" t="s">
        <v>521</v>
      </c>
      <c r="E79" s="370"/>
      <c r="F79" s="371">
        <f>H51</f>
        <v>28.292666666666666</v>
      </c>
      <c r="G79" s="372">
        <v>27.888000000000002</v>
      </c>
      <c r="H79" s="368"/>
    </row>
    <row r="80" spans="1:20">
      <c r="C80" s="370"/>
      <c r="D80" s="370"/>
      <c r="E80" s="370"/>
      <c r="F80" s="370"/>
      <c r="G80" s="368"/>
      <c r="H80" s="368"/>
    </row>
    <row r="81" spans="3:8">
      <c r="C81" s="370"/>
      <c r="D81" s="370"/>
      <c r="E81" s="370"/>
      <c r="F81" s="370"/>
      <c r="G81" s="368"/>
      <c r="H81" s="368"/>
    </row>
    <row r="82" spans="3:8">
      <c r="C82" s="370"/>
      <c r="D82" s="466" t="s">
        <v>522</v>
      </c>
      <c r="E82" s="466"/>
      <c r="F82" s="466"/>
      <c r="G82" s="466"/>
      <c r="H82" s="368"/>
    </row>
    <row r="83" spans="3:8">
      <c r="C83" s="370"/>
      <c r="D83" s="373" t="s">
        <v>523</v>
      </c>
      <c r="E83" s="373"/>
      <c r="F83" s="373" t="s">
        <v>524</v>
      </c>
      <c r="G83" s="373" t="s">
        <v>15</v>
      </c>
      <c r="H83" s="368"/>
    </row>
    <row r="84" spans="3:8">
      <c r="C84" s="370"/>
      <c r="D84" s="374" t="s">
        <v>525</v>
      </c>
      <c r="E84" s="374"/>
      <c r="F84" s="375">
        <f>R34</f>
        <v>6.3958615999999999</v>
      </c>
      <c r="G84" s="376">
        <v>5.94</v>
      </c>
      <c r="H84" s="377">
        <f>ABS(G84-F84)</f>
        <v>0.45586159999999953</v>
      </c>
    </row>
    <row r="85" spans="3:8">
      <c r="C85" s="370"/>
      <c r="D85" s="467" t="s">
        <v>526</v>
      </c>
      <c r="E85" s="468"/>
      <c r="F85" s="468"/>
      <c r="G85" s="469"/>
      <c r="H85" s="368"/>
    </row>
    <row r="86" spans="3:8">
      <c r="C86" s="370"/>
      <c r="D86" s="374" t="s">
        <v>525</v>
      </c>
      <c r="E86" s="374"/>
      <c r="F86" s="375">
        <f>O34</f>
        <v>14.3985</v>
      </c>
      <c r="G86" s="376">
        <v>13.32</v>
      </c>
      <c r="H86" s="377">
        <f>ABS(G86-F86)</f>
        <v>1.0785</v>
      </c>
    </row>
    <row r="87" spans="3:8">
      <c r="C87" s="370"/>
      <c r="D87" s="370"/>
      <c r="E87" s="370"/>
      <c r="F87" s="370"/>
      <c r="G87" s="368"/>
      <c r="H87" s="368"/>
    </row>
    <row r="88" spans="3:8">
      <c r="C88" s="370"/>
      <c r="D88" s="370"/>
      <c r="E88" s="370"/>
      <c r="F88" s="370"/>
      <c r="G88" s="368"/>
      <c r="H88" s="368"/>
    </row>
    <row r="89" spans="3:8">
      <c r="C89" s="370"/>
      <c r="D89" s="370"/>
      <c r="E89" s="370"/>
      <c r="F89" s="370"/>
      <c r="G89" s="368"/>
      <c r="H89" s="368"/>
    </row>
    <row r="90" spans="3:8">
      <c r="C90" s="370"/>
      <c r="D90" s="369" t="s">
        <v>527</v>
      </c>
      <c r="E90" s="369"/>
      <c r="F90" s="370"/>
      <c r="G90" s="368"/>
      <c r="H90" s="368"/>
    </row>
    <row r="91" spans="3:8">
      <c r="C91" s="368"/>
      <c r="D91" s="370"/>
      <c r="E91" s="370"/>
      <c r="F91" s="370"/>
      <c r="G91" s="368"/>
      <c r="H91" s="368"/>
    </row>
    <row r="92" spans="3:8">
      <c r="C92" s="370"/>
      <c r="D92" s="370"/>
      <c r="E92" s="370"/>
      <c r="F92" s="369" t="s">
        <v>520</v>
      </c>
      <c r="G92" s="369" t="s">
        <v>15</v>
      </c>
      <c r="H92" s="368"/>
    </row>
    <row r="93" spans="3:8">
      <c r="C93" s="370"/>
      <c r="D93" s="370" t="s">
        <v>506</v>
      </c>
      <c r="E93" s="370"/>
      <c r="F93" s="371">
        <f>K43</f>
        <v>-28.267040000000001</v>
      </c>
      <c r="G93" s="368">
        <v>-28.32</v>
      </c>
      <c r="H93" s="368"/>
    </row>
    <row r="94" spans="3:8">
      <c r="C94" s="370"/>
      <c r="D94" s="370" t="s">
        <v>521</v>
      </c>
      <c r="E94" s="370"/>
      <c r="F94" s="371">
        <f>K51</f>
        <v>25.915899999999993</v>
      </c>
      <c r="G94" s="372">
        <v>24.361999999999998</v>
      </c>
      <c r="H94" s="368"/>
    </row>
    <row r="95" spans="3:8">
      <c r="C95" s="370"/>
      <c r="D95" s="370"/>
      <c r="E95" s="370"/>
      <c r="F95" s="370"/>
      <c r="G95" s="368"/>
      <c r="H95" s="368"/>
    </row>
    <row r="96" spans="3:8">
      <c r="C96" s="370"/>
      <c r="D96" s="370"/>
      <c r="E96" s="370"/>
      <c r="F96" s="370"/>
      <c r="G96" s="368"/>
      <c r="H96" s="368"/>
    </row>
    <row r="97" spans="3:8">
      <c r="C97" s="370"/>
      <c r="D97" s="467" t="s">
        <v>522</v>
      </c>
      <c r="E97" s="468"/>
      <c r="F97" s="468"/>
      <c r="G97" s="469"/>
      <c r="H97" s="368"/>
    </row>
    <row r="98" spans="3:8">
      <c r="C98" s="370"/>
      <c r="D98" s="373" t="s">
        <v>523</v>
      </c>
      <c r="E98" s="373"/>
      <c r="F98" s="373" t="s">
        <v>524</v>
      </c>
      <c r="G98" s="373" t="s">
        <v>15</v>
      </c>
      <c r="H98" s="368"/>
    </row>
    <row r="99" spans="3:8">
      <c r="C99" s="370"/>
      <c r="D99" s="374" t="s">
        <v>525</v>
      </c>
      <c r="E99" s="374"/>
      <c r="F99" s="375">
        <f>S34</f>
        <v>-27.142718952500005</v>
      </c>
      <c r="G99" s="376">
        <v>-26.98</v>
      </c>
      <c r="H99" s="377">
        <f>ABS(G99-F99)</f>
        <v>0.16271895250000412</v>
      </c>
    </row>
    <row r="100" spans="3:8">
      <c r="C100" s="370"/>
      <c r="D100" s="467" t="s">
        <v>526</v>
      </c>
      <c r="E100" s="468"/>
      <c r="F100" s="468"/>
      <c r="G100" s="469"/>
      <c r="H100" s="368"/>
    </row>
    <row r="101" spans="3:8">
      <c r="C101" s="370"/>
      <c r="D101" s="374" t="s">
        <v>525</v>
      </c>
      <c r="E101" s="374"/>
      <c r="F101" s="375">
        <f>P34</f>
        <v>49.78</v>
      </c>
      <c r="G101" s="376">
        <v>46.5</v>
      </c>
      <c r="H101" s="377">
        <f>ABS(G101-F101)</f>
        <v>3.2800000000000011</v>
      </c>
    </row>
    <row r="102" spans="3:8">
      <c r="C102" s="370"/>
      <c r="D102" s="370"/>
      <c r="E102" s="370"/>
      <c r="F102" s="370"/>
      <c r="G102" s="368"/>
      <c r="H102" s="368"/>
    </row>
    <row r="103" spans="3:8">
      <c r="C103" s="370"/>
      <c r="D103" s="370"/>
      <c r="E103" s="370"/>
      <c r="F103" s="370"/>
      <c r="G103" s="368"/>
      <c r="H103" s="368"/>
    </row>
    <row r="104" spans="3:8">
      <c r="C104" s="370"/>
      <c r="D104" s="370"/>
      <c r="E104" s="370"/>
      <c r="F104" s="370"/>
      <c r="G104" s="368"/>
      <c r="H104" s="368"/>
    </row>
    <row r="105" spans="3:8">
      <c r="C105" s="370"/>
      <c r="D105" s="369" t="s">
        <v>528</v>
      </c>
      <c r="E105" s="369"/>
      <c r="F105" s="370"/>
      <c r="G105" s="368"/>
      <c r="H105" s="368"/>
    </row>
    <row r="106" spans="3:8">
      <c r="C106" s="370"/>
      <c r="D106" s="370"/>
      <c r="E106" s="370"/>
      <c r="F106" s="370"/>
      <c r="G106" s="368"/>
      <c r="H106" s="368"/>
    </row>
    <row r="107" spans="3:8">
      <c r="C107" s="370"/>
      <c r="D107" s="370"/>
      <c r="E107" s="370"/>
      <c r="F107" s="369" t="s">
        <v>520</v>
      </c>
      <c r="G107" s="369" t="s">
        <v>15</v>
      </c>
      <c r="H107" s="368"/>
    </row>
    <row r="108" spans="3:8">
      <c r="C108" s="370"/>
      <c r="D108" s="378" t="s">
        <v>23</v>
      </c>
      <c r="F108" s="371">
        <f>N68</f>
        <v>6.1951999999999998</v>
      </c>
      <c r="G108" s="372">
        <v>5.85</v>
      </c>
      <c r="H108" s="379"/>
    </row>
    <row r="109" spans="3:8">
      <c r="C109" s="370"/>
      <c r="D109" s="378" t="s">
        <v>21</v>
      </c>
      <c r="F109" s="371">
        <f>N59</f>
        <v>16.607499999999998</v>
      </c>
      <c r="G109" s="372">
        <v>17.98</v>
      </c>
      <c r="H109" s="379"/>
    </row>
    <row r="110" spans="3:8">
      <c r="C110" s="370"/>
      <c r="E110" s="370"/>
      <c r="F110" s="370"/>
      <c r="G110" s="368"/>
      <c r="H110" s="368"/>
    </row>
    <row r="111" spans="3:8">
      <c r="C111" s="370"/>
      <c r="D111" s="370"/>
      <c r="E111" s="370"/>
      <c r="F111" s="370"/>
      <c r="G111" s="368"/>
      <c r="H111" s="368"/>
    </row>
    <row r="112" spans="3:8">
      <c r="C112" s="370"/>
      <c r="D112" s="467" t="s">
        <v>522</v>
      </c>
      <c r="E112" s="468"/>
      <c r="F112" s="468"/>
      <c r="G112" s="469"/>
      <c r="H112" s="368"/>
    </row>
    <row r="113" spans="3:8">
      <c r="C113" s="370"/>
      <c r="D113" s="373" t="s">
        <v>523</v>
      </c>
      <c r="E113" s="373"/>
      <c r="F113" s="373" t="s">
        <v>524</v>
      </c>
      <c r="G113" s="373" t="s">
        <v>15</v>
      </c>
      <c r="H113" s="368"/>
    </row>
    <row r="114" spans="3:8">
      <c r="C114" s="370"/>
      <c r="D114" s="374" t="s">
        <v>525</v>
      </c>
      <c r="E114" s="380"/>
      <c r="F114" s="381">
        <f>T34</f>
        <v>5.93938875</v>
      </c>
      <c r="G114" s="381">
        <v>6.32</v>
      </c>
      <c r="H114" s="377">
        <f>ABS(G114-F114)</f>
        <v>0.38061125000000029</v>
      </c>
    </row>
    <row r="115" spans="3:8">
      <c r="C115" s="370"/>
      <c r="D115" s="467" t="s">
        <v>526</v>
      </c>
      <c r="E115" s="468"/>
      <c r="F115" s="468"/>
      <c r="G115" s="469"/>
      <c r="H115" s="368"/>
    </row>
    <row r="116" spans="3:8">
      <c r="C116" s="370"/>
      <c r="D116" s="374" t="s">
        <v>525</v>
      </c>
      <c r="E116" s="374"/>
      <c r="F116" s="375">
        <f>Q34</f>
        <v>0.65250000000000008</v>
      </c>
      <c r="G116" s="376">
        <v>0.751</v>
      </c>
      <c r="H116" s="377">
        <f>ABS(G116-F116)</f>
        <v>9.8499999999999921E-2</v>
      </c>
    </row>
    <row r="117" spans="3:8">
      <c r="C117" s="370"/>
      <c r="D117" s="368"/>
      <c r="E117" s="368"/>
      <c r="F117" s="368"/>
      <c r="G117" s="368"/>
      <c r="H117" s="368"/>
    </row>
    <row r="118" spans="3:8">
      <c r="C118" s="370"/>
      <c r="D118" s="368"/>
      <c r="E118" s="368"/>
      <c r="F118" s="368"/>
      <c r="G118" s="368"/>
      <c r="H118" s="368"/>
    </row>
    <row r="119" spans="3:8" ht="16" thickBot="1">
      <c r="C119" s="370"/>
      <c r="D119" s="370"/>
      <c r="E119" s="370"/>
      <c r="F119" s="370"/>
      <c r="G119" s="368"/>
      <c r="H119" s="368"/>
    </row>
    <row r="120" spans="3:8">
      <c r="C120" s="370"/>
      <c r="D120" s="370"/>
      <c r="E120" s="383" t="s">
        <v>529</v>
      </c>
      <c r="F120" s="384" t="s">
        <v>539</v>
      </c>
      <c r="G120" s="385"/>
    </row>
    <row r="121" spans="3:8">
      <c r="C121" s="370"/>
      <c r="D121" s="370"/>
      <c r="E121" s="386" t="s">
        <v>530</v>
      </c>
      <c r="F121" s="389" t="s">
        <v>540</v>
      </c>
      <c r="G121" s="388"/>
    </row>
    <row r="122" spans="3:8">
      <c r="C122" s="370"/>
      <c r="E122" s="386" t="s">
        <v>531</v>
      </c>
      <c r="F122" s="389" t="s">
        <v>532</v>
      </c>
      <c r="G122" s="388"/>
    </row>
    <row r="123" spans="3:8" ht="16" thickBot="1">
      <c r="C123" s="370"/>
      <c r="E123" s="390" t="s">
        <v>533</v>
      </c>
      <c r="F123" s="391" t="s">
        <v>534</v>
      </c>
      <c r="G123" s="392"/>
    </row>
    <row r="124" spans="3:8">
      <c r="C124" s="370"/>
    </row>
    <row r="125" spans="3:8">
      <c r="C125" s="370"/>
    </row>
    <row r="126" spans="3:8">
      <c r="C126" s="370"/>
    </row>
    <row r="127" spans="3:8">
      <c r="C127" s="370"/>
    </row>
    <row r="128" spans="3:8">
      <c r="C128" s="370"/>
    </row>
    <row r="129" spans="3:3">
      <c r="C129" s="370"/>
    </row>
  </sheetData>
  <mergeCells count="6">
    <mergeCell ref="D115:G115"/>
    <mergeCell ref="D82:G82"/>
    <mergeCell ref="D85:G85"/>
    <mergeCell ref="D97:G97"/>
    <mergeCell ref="D100:G100"/>
    <mergeCell ref="D112:G112"/>
  </mergeCells>
  <conditionalFormatting sqref="H84">
    <cfRule type="cellIs" dxfId="15" priority="2" stopIfTrue="1" operator="greaterThan">
      <formula>0.4</formula>
    </cfRule>
  </conditionalFormatting>
  <conditionalFormatting sqref="H99">
    <cfRule type="cellIs" dxfId="14" priority="1" stopIfTrue="1" operator="greaterThan">
      <formula>0.3</formula>
    </cfRule>
  </conditionalFormatting>
  <conditionalFormatting sqref="H114">
    <cfRule type="cellIs" dxfId="13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116">
    <cfRule type="cellIs" dxfId="12" priority="5" operator="greaterThan">
      <formula>1.6</formula>
    </cfRule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8DC0-1127-4992-9B5B-3B11E5ABD1D9}">
  <dimension ref="A1:AS129"/>
  <sheetViews>
    <sheetView workbookViewId="0">
      <pane ySplit="1" topLeftCell="A2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9.6640625" style="360" bestFit="1" customWidth="1"/>
    <col min="2" max="2" width="5.5" style="360" bestFit="1" customWidth="1"/>
    <col min="3" max="3" width="6" style="360" customWidth="1"/>
    <col min="4" max="4" width="35" style="360" customWidth="1"/>
    <col min="5" max="5" width="26.3320312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9.6640625" style="360" bestFit="1" customWidth="1"/>
    <col min="10" max="10" width="11.33203125" style="360" bestFit="1" customWidth="1"/>
    <col min="11" max="11" width="9.6640625" style="360" bestFit="1" customWidth="1"/>
    <col min="12" max="12" width="11.33203125" style="360" bestFit="1" customWidth="1"/>
    <col min="13" max="13" width="9.5" style="360" customWidth="1"/>
    <col min="14" max="16" width="7.6640625" style="360" bestFit="1" customWidth="1"/>
    <col min="17" max="17" width="8.6640625" style="360" customWidth="1"/>
    <col min="18" max="18" width="6.6640625" style="360" customWidth="1"/>
    <col min="19" max="19" width="10.33203125" style="360" bestFit="1" customWidth="1"/>
    <col min="20" max="20" width="9.1640625" style="360"/>
    <col min="21" max="21" width="9.6640625" style="360" customWidth="1"/>
    <col min="22" max="22" width="19.5" style="360" bestFit="1" customWidth="1"/>
    <col min="23" max="16384" width="9.1640625" style="360"/>
  </cols>
  <sheetData>
    <row r="1" spans="1:45" s="350" customFormat="1" ht="13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5" t="s">
        <v>541</v>
      </c>
      <c r="J1" s="345" t="s">
        <v>483</v>
      </c>
      <c r="K1" s="345" t="s">
        <v>484</v>
      </c>
      <c r="L1" s="345" t="s">
        <v>537</v>
      </c>
      <c r="M1" s="345" t="s">
        <v>486</v>
      </c>
      <c r="N1" s="345" t="s">
        <v>487</v>
      </c>
      <c r="O1" s="345" t="s">
        <v>538</v>
      </c>
      <c r="P1" s="347" t="s">
        <v>489</v>
      </c>
      <c r="Q1" s="347" t="s">
        <v>490</v>
      </c>
      <c r="R1" s="347" t="s">
        <v>491</v>
      </c>
      <c r="S1" s="348" t="s">
        <v>492</v>
      </c>
      <c r="T1" s="348" t="s">
        <v>493</v>
      </c>
      <c r="U1" s="348" t="s">
        <v>494</v>
      </c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</row>
    <row r="2" spans="1:45" s="352" customFormat="1">
      <c r="A2" s="351">
        <v>45602</v>
      </c>
      <c r="B2" s="352" t="s">
        <v>495</v>
      </c>
      <c r="C2" s="352">
        <v>29</v>
      </c>
      <c r="D2" s="352" t="s">
        <v>370</v>
      </c>
      <c r="E2" s="352" t="s">
        <v>371</v>
      </c>
      <c r="F2" s="352">
        <v>0.83799999999999997</v>
      </c>
      <c r="G2" s="352">
        <v>3254</v>
      </c>
      <c r="H2" s="352">
        <v>13.377000000000001</v>
      </c>
      <c r="I2" s="353">
        <f t="shared" ref="I2:I26" si="0">-0.515*LN(G2) + 2.9943+H2</f>
        <v>12.206165251793824</v>
      </c>
      <c r="J2" s="352">
        <v>6509</v>
      </c>
      <c r="K2" s="352">
        <v>7.0620000000000003</v>
      </c>
      <c r="L2" s="353">
        <f t="shared" ref="L2:L26" si="1">0.3502*LN(J2) - 40.225+K2</f>
        <v>-30.087914422026952</v>
      </c>
      <c r="M2" s="352">
        <v>3981</v>
      </c>
      <c r="N2" s="352">
        <v>-1.5009999999999999</v>
      </c>
      <c r="O2" s="352">
        <v>-6.29</v>
      </c>
      <c r="P2" s="352">
        <v>11.99</v>
      </c>
      <c r="Q2" s="352">
        <v>41.749000000000002</v>
      </c>
      <c r="R2" s="352">
        <v>0.95099999999999996</v>
      </c>
      <c r="S2" s="353">
        <f t="shared" ref="S2:S26" si="2">0.998*I2 - 0.0466</f>
        <v>12.135152921290237</v>
      </c>
      <c r="T2" s="353">
        <f t="shared" ref="T2:T26" si="3">0.9733*L2 - 0.8096</f>
        <v>-30.094167106958832</v>
      </c>
      <c r="U2" s="353">
        <f t="shared" ref="U2:U26" si="4">1.1678*O2 - 0.9916</f>
        <v>-8.3370619999999995</v>
      </c>
    </row>
    <row r="3" spans="1:45" s="352" customFormat="1">
      <c r="A3" s="351">
        <v>45602</v>
      </c>
      <c r="B3" s="352" t="s">
        <v>496</v>
      </c>
      <c r="C3" s="352">
        <v>31</v>
      </c>
      <c r="D3" s="352" t="s">
        <v>372</v>
      </c>
      <c r="E3" s="352" t="s">
        <v>373</v>
      </c>
      <c r="F3" s="352">
        <v>0.78400000000000003</v>
      </c>
      <c r="G3" s="352">
        <v>2502</v>
      </c>
      <c r="H3" s="352">
        <v>12.135999999999999</v>
      </c>
      <c r="I3" s="353">
        <f t="shared" si="0"/>
        <v>11.100504469121169</v>
      </c>
      <c r="J3" s="352">
        <v>6298</v>
      </c>
      <c r="K3" s="352">
        <v>5.7519999999999998</v>
      </c>
      <c r="L3" s="353">
        <f t="shared" si="1"/>
        <v>-31.409454811938328</v>
      </c>
      <c r="M3" s="352">
        <v>2724</v>
      </c>
      <c r="N3" s="352">
        <v>4.3460000000000001</v>
      </c>
      <c r="O3" s="352">
        <v>-1.05</v>
      </c>
      <c r="P3" s="352">
        <v>9.8740000000000006</v>
      </c>
      <c r="Q3" s="352">
        <v>42.35</v>
      </c>
      <c r="R3" s="352">
        <v>0.72099999999999997</v>
      </c>
      <c r="S3" s="353">
        <f t="shared" si="2"/>
        <v>11.031703460182927</v>
      </c>
      <c r="T3" s="353">
        <f t="shared" si="3"/>
        <v>-31.380422368459577</v>
      </c>
      <c r="U3" s="353">
        <f t="shared" si="4"/>
        <v>-2.2177899999999999</v>
      </c>
    </row>
    <row r="4" spans="1:45" s="352" customFormat="1">
      <c r="A4" s="351">
        <v>45602</v>
      </c>
      <c r="B4" s="352" t="s">
        <v>497</v>
      </c>
      <c r="C4" s="352">
        <v>33</v>
      </c>
      <c r="D4" s="352" t="s">
        <v>374</v>
      </c>
      <c r="E4" s="352" t="s">
        <v>375</v>
      </c>
      <c r="F4" s="352">
        <v>0.79900000000000004</v>
      </c>
      <c r="G4" s="352">
        <v>2426</v>
      </c>
      <c r="H4" s="352">
        <v>11.189</v>
      </c>
      <c r="I4" s="353">
        <f t="shared" si="0"/>
        <v>10.169390468905442</v>
      </c>
      <c r="J4" s="352">
        <v>7331</v>
      </c>
      <c r="K4" s="352">
        <v>5.133</v>
      </c>
      <c r="L4" s="353">
        <f t="shared" si="1"/>
        <v>-31.975266502629506</v>
      </c>
      <c r="M4" s="352">
        <v>2614</v>
      </c>
      <c r="N4" s="352">
        <v>4.3979999999999997</v>
      </c>
      <c r="O4" s="352">
        <v>-1.0669999999999999</v>
      </c>
      <c r="P4" s="352">
        <v>9.4450000000000003</v>
      </c>
      <c r="Q4" s="352">
        <v>49.710999999999999</v>
      </c>
      <c r="R4" s="352">
        <v>0.68200000000000005</v>
      </c>
      <c r="S4" s="353">
        <f t="shared" si="2"/>
        <v>10.102451687967632</v>
      </c>
      <c r="T4" s="353">
        <f t="shared" si="3"/>
        <v>-31.931126887009299</v>
      </c>
      <c r="U4" s="353">
        <f t="shared" si="4"/>
        <v>-2.2376426</v>
      </c>
    </row>
    <row r="5" spans="1:45" s="352" customFormat="1">
      <c r="A5" s="351">
        <v>45602</v>
      </c>
      <c r="B5" s="352" t="s">
        <v>498</v>
      </c>
      <c r="C5" s="352">
        <v>35</v>
      </c>
      <c r="D5" s="352" t="s">
        <v>376</v>
      </c>
      <c r="E5" s="352" t="s">
        <v>377</v>
      </c>
      <c r="F5" s="352">
        <v>0.84499999999999997</v>
      </c>
      <c r="G5" s="352">
        <v>2270</v>
      </c>
      <c r="H5" s="352">
        <v>9.8330000000000002</v>
      </c>
      <c r="I5" s="353">
        <f t="shared" si="0"/>
        <v>8.8476194181051433</v>
      </c>
      <c r="J5" s="352">
        <v>5164</v>
      </c>
      <c r="K5" s="352">
        <v>5.8570000000000002</v>
      </c>
      <c r="L5" s="353">
        <f t="shared" si="1"/>
        <v>-31.37397674346132</v>
      </c>
      <c r="M5" s="352">
        <v>5205</v>
      </c>
      <c r="N5" s="352">
        <v>2.8650000000000002</v>
      </c>
      <c r="O5" s="352">
        <v>-1.516</v>
      </c>
      <c r="P5" s="352">
        <v>8.3170000000000002</v>
      </c>
      <c r="Q5" s="352">
        <v>31.646999999999998</v>
      </c>
      <c r="R5" s="352">
        <v>1.2010000000000001</v>
      </c>
      <c r="S5" s="353">
        <f t="shared" si="2"/>
        <v>8.7833241792689325</v>
      </c>
      <c r="T5" s="353">
        <f t="shared" si="3"/>
        <v>-31.345891564410906</v>
      </c>
      <c r="U5" s="353">
        <f t="shared" si="4"/>
        <v>-2.7619848</v>
      </c>
    </row>
    <row r="6" spans="1:45" s="352" customFormat="1">
      <c r="A6" s="351">
        <v>45602</v>
      </c>
      <c r="B6" s="352" t="s">
        <v>542</v>
      </c>
      <c r="C6" s="352">
        <v>37</v>
      </c>
      <c r="D6" s="352" t="s">
        <v>378</v>
      </c>
      <c r="E6" s="352" t="s">
        <v>379</v>
      </c>
      <c r="F6" s="352">
        <v>0.745</v>
      </c>
      <c r="G6" s="352">
        <v>2831</v>
      </c>
      <c r="H6" s="352">
        <v>12.627000000000001</v>
      </c>
      <c r="I6" s="353">
        <f t="shared" si="0"/>
        <v>11.527881578167372</v>
      </c>
      <c r="J6" s="352">
        <v>5865</v>
      </c>
      <c r="K6" s="352">
        <v>9.3420000000000005</v>
      </c>
      <c r="L6" s="353">
        <f t="shared" si="1"/>
        <v>-27.844399432067135</v>
      </c>
      <c r="M6" s="352">
        <v>4230</v>
      </c>
      <c r="N6" s="352">
        <v>1.661</v>
      </c>
      <c r="O6" s="352">
        <v>-3.2210000000000001</v>
      </c>
      <c r="P6" s="352">
        <v>11.739000000000001</v>
      </c>
      <c r="Q6" s="352">
        <v>41.603000000000002</v>
      </c>
      <c r="R6" s="352">
        <v>1.0129999999999999</v>
      </c>
      <c r="S6" s="353">
        <f t="shared" si="2"/>
        <v>11.458225815011039</v>
      </c>
      <c r="T6" s="353">
        <f t="shared" si="3"/>
        <v>-27.910553967230943</v>
      </c>
      <c r="U6" s="353">
        <f t="shared" si="4"/>
        <v>-4.7530838000000006</v>
      </c>
    </row>
    <row r="7" spans="1:45" s="352" customFormat="1">
      <c r="A7" s="351">
        <v>45602</v>
      </c>
      <c r="B7" s="352" t="s">
        <v>543</v>
      </c>
      <c r="C7" s="352">
        <v>39</v>
      </c>
      <c r="D7" s="352" t="s">
        <v>380</v>
      </c>
      <c r="E7" s="352" t="s">
        <v>381</v>
      </c>
      <c r="F7" s="352">
        <v>0.78</v>
      </c>
      <c r="G7" s="352">
        <v>1565</v>
      </c>
      <c r="H7" s="352">
        <v>8.7420000000000009</v>
      </c>
      <c r="I7" s="353">
        <f t="shared" si="0"/>
        <v>7.9481448319682606</v>
      </c>
      <c r="J7" s="352">
        <v>4693</v>
      </c>
      <c r="K7" s="352">
        <v>7.03</v>
      </c>
      <c r="L7" s="353">
        <f t="shared" si="1"/>
        <v>-30.234469674008793</v>
      </c>
      <c r="M7" s="352">
        <v>2286</v>
      </c>
      <c r="N7" s="352">
        <v>5.6369999999999996</v>
      </c>
      <c r="O7" s="352">
        <v>0.14499999999999999</v>
      </c>
      <c r="P7" s="352">
        <v>6.2880000000000003</v>
      </c>
      <c r="Q7" s="352">
        <v>31.036000000000001</v>
      </c>
      <c r="R7" s="352">
        <v>0.68799999999999994</v>
      </c>
      <c r="S7" s="353">
        <f t="shared" si="2"/>
        <v>7.8856485423043239</v>
      </c>
      <c r="T7" s="353">
        <f t="shared" si="3"/>
        <v>-30.23680933371276</v>
      </c>
      <c r="U7" s="353">
        <f t="shared" si="4"/>
        <v>-0.82226900000000003</v>
      </c>
    </row>
    <row r="8" spans="1:45" s="352" customFormat="1">
      <c r="A8" s="351">
        <v>45602</v>
      </c>
      <c r="B8" s="352" t="s">
        <v>544</v>
      </c>
      <c r="C8" s="352">
        <v>41</v>
      </c>
      <c r="D8" s="352" t="s">
        <v>382</v>
      </c>
      <c r="E8" s="352" t="s">
        <v>383</v>
      </c>
      <c r="F8" s="352">
        <v>0.77400000000000002</v>
      </c>
      <c r="G8" s="352">
        <v>2419</v>
      </c>
      <c r="H8" s="352">
        <v>5.8179999999999996</v>
      </c>
      <c r="I8" s="353">
        <f t="shared" si="0"/>
        <v>4.7998786020358351</v>
      </c>
      <c r="J8" s="352">
        <v>6081</v>
      </c>
      <c r="K8" s="352">
        <v>13.51</v>
      </c>
      <c r="L8" s="353">
        <f t="shared" si="1"/>
        <v>-23.663733862820941</v>
      </c>
      <c r="M8" s="352">
        <v>3213</v>
      </c>
      <c r="N8" s="352">
        <v>-4.47</v>
      </c>
      <c r="O8" s="352">
        <v>-9.6419999999999995</v>
      </c>
      <c r="P8" s="352">
        <v>9.6649999999999991</v>
      </c>
      <c r="Q8" s="352">
        <v>41.601999999999997</v>
      </c>
      <c r="R8" s="352">
        <v>0.82699999999999996</v>
      </c>
      <c r="S8" s="353">
        <f t="shared" si="2"/>
        <v>4.7436788448317637</v>
      </c>
      <c r="T8" s="353">
        <f t="shared" si="3"/>
        <v>-23.841512168683622</v>
      </c>
      <c r="U8" s="353">
        <f t="shared" si="4"/>
        <v>-12.251527599999999</v>
      </c>
    </row>
    <row r="9" spans="1:45" s="352" customFormat="1">
      <c r="A9" s="351">
        <v>45602</v>
      </c>
      <c r="B9" s="352" t="s">
        <v>545</v>
      </c>
      <c r="C9" s="352">
        <v>43</v>
      </c>
      <c r="D9" s="352" t="s">
        <v>384</v>
      </c>
      <c r="E9" s="352" t="s">
        <v>385</v>
      </c>
      <c r="F9" s="352">
        <v>0.83499999999999996</v>
      </c>
      <c r="G9" s="352">
        <v>1104</v>
      </c>
      <c r="H9" s="352">
        <v>7.5659999999999998</v>
      </c>
      <c r="I9" s="353">
        <f t="shared" si="0"/>
        <v>6.9518519581789242</v>
      </c>
      <c r="J9" s="352">
        <v>4620</v>
      </c>
      <c r="K9" s="352">
        <v>5.1539999999999999</v>
      </c>
      <c r="L9" s="353">
        <f t="shared" si="1"/>
        <v>-32.115959875576664</v>
      </c>
      <c r="M9" s="352">
        <v>1735</v>
      </c>
      <c r="N9" s="352">
        <v>3.859</v>
      </c>
      <c r="O9" s="352">
        <v>-2.21</v>
      </c>
      <c r="P9" s="352">
        <v>4.1630000000000003</v>
      </c>
      <c r="Q9" s="352">
        <v>28.768000000000001</v>
      </c>
      <c r="R9" s="352">
        <v>0.47799999999999998</v>
      </c>
      <c r="S9" s="353">
        <f t="shared" si="2"/>
        <v>6.8913482542625664</v>
      </c>
      <c r="T9" s="353">
        <f t="shared" si="3"/>
        <v>-32.068063746898773</v>
      </c>
      <c r="U9" s="353">
        <f t="shared" si="4"/>
        <v>-3.572438</v>
      </c>
    </row>
    <row r="10" spans="1:45" s="352" customFormat="1">
      <c r="A10" s="351">
        <v>45602</v>
      </c>
      <c r="B10" s="352" t="s">
        <v>546</v>
      </c>
      <c r="C10" s="352">
        <v>45</v>
      </c>
      <c r="D10" s="352" t="s">
        <v>386</v>
      </c>
      <c r="E10" s="352" t="s">
        <v>387</v>
      </c>
      <c r="F10" s="352">
        <v>0.78700000000000003</v>
      </c>
      <c r="G10" s="352">
        <v>1398</v>
      </c>
      <c r="H10" s="352">
        <v>3.88</v>
      </c>
      <c r="I10" s="353">
        <f t="shared" si="0"/>
        <v>3.1442590697612158</v>
      </c>
      <c r="J10" s="352">
        <v>5762</v>
      </c>
      <c r="K10" s="352">
        <v>10.131</v>
      </c>
      <c r="L10" s="353">
        <f t="shared" si="1"/>
        <v>-27.061604221541309</v>
      </c>
      <c r="M10" s="352">
        <v>2175</v>
      </c>
      <c r="N10" s="352">
        <v>-2.2749999999999999</v>
      </c>
      <c r="O10" s="352">
        <v>-7.8659999999999997</v>
      </c>
      <c r="P10" s="352">
        <v>5.5510000000000002</v>
      </c>
      <c r="Q10" s="352">
        <v>38.576999999999998</v>
      </c>
      <c r="R10" s="352">
        <v>0.64700000000000002</v>
      </c>
      <c r="S10" s="353">
        <f t="shared" si="2"/>
        <v>3.0913705516216932</v>
      </c>
      <c r="T10" s="353">
        <f t="shared" si="3"/>
        <v>-27.148659388826157</v>
      </c>
      <c r="U10" s="353">
        <f t="shared" si="4"/>
        <v>-10.177514799999999</v>
      </c>
    </row>
    <row r="11" spans="1:45" s="352" customFormat="1">
      <c r="A11" s="351">
        <v>45602</v>
      </c>
      <c r="B11" s="352" t="s">
        <v>547</v>
      </c>
      <c r="C11" s="352">
        <v>47</v>
      </c>
      <c r="D11" s="352" t="s">
        <v>386</v>
      </c>
      <c r="E11" s="352" t="s">
        <v>308</v>
      </c>
      <c r="F11" s="352">
        <v>0.84799999999999998</v>
      </c>
      <c r="G11" s="352">
        <v>1550</v>
      </c>
      <c r="H11" s="352">
        <v>4.13</v>
      </c>
      <c r="I11" s="353">
        <f t="shared" si="0"/>
        <v>3.3411047418946542</v>
      </c>
      <c r="J11" s="352">
        <v>6482</v>
      </c>
      <c r="K11" s="352">
        <v>9.8330000000000002</v>
      </c>
      <c r="L11" s="353">
        <f t="shared" si="1"/>
        <v>-27.318370108827743</v>
      </c>
      <c r="M11" s="352">
        <v>2724</v>
      </c>
      <c r="N11" s="352">
        <v>-2.8140000000000001</v>
      </c>
      <c r="O11" s="352">
        <v>-8.1829999999999998</v>
      </c>
      <c r="P11" s="352">
        <v>5.7220000000000004</v>
      </c>
      <c r="Q11" s="352">
        <v>40.594999999999999</v>
      </c>
      <c r="R11" s="352">
        <v>0.67700000000000005</v>
      </c>
      <c r="S11" s="353">
        <f t="shared" si="2"/>
        <v>3.2878225324108645</v>
      </c>
      <c r="T11" s="353">
        <f t="shared" si="3"/>
        <v>-27.398569626922043</v>
      </c>
      <c r="U11" s="353">
        <f t="shared" si="4"/>
        <v>-10.5477074</v>
      </c>
    </row>
    <row r="12" spans="1:45" s="352" customFormat="1">
      <c r="A12" s="351">
        <v>45602</v>
      </c>
      <c r="B12" s="352" t="s">
        <v>548</v>
      </c>
      <c r="C12" s="352">
        <v>49</v>
      </c>
      <c r="D12" s="352" t="s">
        <v>388</v>
      </c>
      <c r="E12" s="352" t="s">
        <v>389</v>
      </c>
      <c r="F12" s="352">
        <v>0.80900000000000005</v>
      </c>
      <c r="G12" s="352">
        <v>897</v>
      </c>
      <c r="H12" s="352">
        <v>6.5860000000000003</v>
      </c>
      <c r="I12" s="353">
        <f t="shared" si="0"/>
        <v>6.0787862310397198</v>
      </c>
      <c r="J12" s="352">
        <v>4477</v>
      </c>
      <c r="K12" s="352">
        <v>4.7949999999999999</v>
      </c>
      <c r="L12" s="353">
        <f t="shared" si="1"/>
        <v>-32.485970697924017</v>
      </c>
      <c r="M12" s="352">
        <v>1592</v>
      </c>
      <c r="N12" s="352">
        <v>2.7509999999999999</v>
      </c>
      <c r="O12" s="352">
        <v>-3.4079999999999999</v>
      </c>
      <c r="P12" s="352">
        <v>3.5209999999999999</v>
      </c>
      <c r="Q12" s="352">
        <v>28.443999999999999</v>
      </c>
      <c r="R12" s="352">
        <v>0.47299999999999998</v>
      </c>
      <c r="S12" s="353">
        <f t="shared" si="2"/>
        <v>6.0200286585776404</v>
      </c>
      <c r="T12" s="353">
        <f t="shared" si="3"/>
        <v>-32.428195280289451</v>
      </c>
      <c r="U12" s="353">
        <f t="shared" si="4"/>
        <v>-4.9714624000000001</v>
      </c>
    </row>
    <row r="13" spans="1:45" s="352" customFormat="1">
      <c r="A13" s="351">
        <v>45602</v>
      </c>
      <c r="B13" s="352" t="s">
        <v>549</v>
      </c>
      <c r="C13" s="352">
        <v>51</v>
      </c>
      <c r="D13" s="352" t="s">
        <v>390</v>
      </c>
      <c r="E13" s="352" t="s">
        <v>391</v>
      </c>
      <c r="F13" s="352">
        <v>0.79900000000000004</v>
      </c>
      <c r="G13" s="352">
        <v>833</v>
      </c>
      <c r="H13" s="352">
        <v>6.508</v>
      </c>
      <c r="I13" s="353">
        <f t="shared" si="0"/>
        <v>6.0389076742840757</v>
      </c>
      <c r="J13" s="352">
        <v>4223</v>
      </c>
      <c r="K13" s="352">
        <v>3.1739999999999999</v>
      </c>
      <c r="L13" s="353">
        <f t="shared" si="1"/>
        <v>-34.127424970562139</v>
      </c>
      <c r="M13" s="352">
        <v>1358</v>
      </c>
      <c r="N13" s="352">
        <v>3.4929999999999999</v>
      </c>
      <c r="O13" s="352">
        <v>-2.875</v>
      </c>
      <c r="P13" s="352">
        <v>3.3159999999999998</v>
      </c>
      <c r="Q13" s="352">
        <v>27.242999999999999</v>
      </c>
      <c r="R13" s="352">
        <v>0.434</v>
      </c>
      <c r="S13" s="353">
        <f t="shared" si="2"/>
        <v>5.9802298589355081</v>
      </c>
      <c r="T13" s="353">
        <f t="shared" si="3"/>
        <v>-34.025822723848137</v>
      </c>
      <c r="U13" s="353">
        <f t="shared" si="4"/>
        <v>-4.3490249999999993</v>
      </c>
    </row>
    <row r="14" spans="1:45" s="352" customFormat="1">
      <c r="A14" s="351">
        <v>45602</v>
      </c>
      <c r="B14" s="352" t="s">
        <v>550</v>
      </c>
      <c r="C14" s="352">
        <v>53</v>
      </c>
      <c r="D14" s="352" t="s">
        <v>392</v>
      </c>
      <c r="E14" s="352" t="s">
        <v>393</v>
      </c>
      <c r="F14" s="352">
        <v>0.755</v>
      </c>
      <c r="G14" s="352">
        <v>1948</v>
      </c>
      <c r="H14" s="352">
        <v>6.266</v>
      </c>
      <c r="I14" s="353">
        <f t="shared" si="0"/>
        <v>5.3594023806357223</v>
      </c>
      <c r="J14" s="352">
        <v>5069</v>
      </c>
      <c r="K14" s="352">
        <v>9.1189999999999998</v>
      </c>
      <c r="L14" s="353">
        <f t="shared" si="1"/>
        <v>-28.118479226766986</v>
      </c>
      <c r="M14" s="352">
        <v>2096</v>
      </c>
      <c r="N14" s="352">
        <v>9.4039999999999999</v>
      </c>
      <c r="O14" s="352">
        <v>3.6</v>
      </c>
      <c r="P14" s="352">
        <v>8.02</v>
      </c>
      <c r="Q14" s="352">
        <v>34.951000000000001</v>
      </c>
      <c r="R14" s="352">
        <v>0.60399999999999998</v>
      </c>
      <c r="S14" s="353">
        <f t="shared" si="2"/>
        <v>5.3020835758744509</v>
      </c>
      <c r="T14" s="353">
        <f t="shared" si="3"/>
        <v>-28.177315831412308</v>
      </c>
      <c r="U14" s="353">
        <f t="shared" si="4"/>
        <v>3.2124800000000002</v>
      </c>
    </row>
    <row r="15" spans="1:45" s="352" customFormat="1">
      <c r="A15" s="351">
        <v>45602</v>
      </c>
      <c r="B15" s="352" t="s">
        <v>551</v>
      </c>
      <c r="C15" s="352">
        <v>55</v>
      </c>
      <c r="D15" s="352" t="s">
        <v>394</v>
      </c>
      <c r="E15" s="352" t="s">
        <v>395</v>
      </c>
      <c r="F15" s="352">
        <v>0.76700000000000002</v>
      </c>
      <c r="G15" s="352">
        <v>2598</v>
      </c>
      <c r="H15" s="352">
        <v>7.226</v>
      </c>
      <c r="I15" s="353">
        <f t="shared" si="0"/>
        <v>6.1711139434262687</v>
      </c>
      <c r="J15" s="352">
        <v>5788</v>
      </c>
      <c r="K15" s="352">
        <v>7.7249999999999996</v>
      </c>
      <c r="L15" s="353">
        <f t="shared" si="1"/>
        <v>-29.46602756086947</v>
      </c>
      <c r="M15" s="352">
        <v>2520</v>
      </c>
      <c r="N15" s="352">
        <v>8.8460000000000001</v>
      </c>
      <c r="O15" s="352">
        <v>3.3650000000000002</v>
      </c>
      <c r="P15" s="352">
        <v>10.462</v>
      </c>
      <c r="Q15" s="352">
        <v>39.261000000000003</v>
      </c>
      <c r="R15" s="352">
        <v>0.70399999999999996</v>
      </c>
      <c r="S15" s="353">
        <f t="shared" si="2"/>
        <v>6.1121717155394162</v>
      </c>
      <c r="T15" s="353">
        <f t="shared" si="3"/>
        <v>-29.488884624994256</v>
      </c>
      <c r="U15" s="353">
        <f t="shared" si="4"/>
        <v>2.9380470000000001</v>
      </c>
    </row>
    <row r="16" spans="1:45" s="352" customFormat="1">
      <c r="A16" s="351">
        <v>45602</v>
      </c>
      <c r="B16" s="352" t="s">
        <v>552</v>
      </c>
      <c r="C16" s="352">
        <v>57</v>
      </c>
      <c r="D16" s="352" t="s">
        <v>396</v>
      </c>
      <c r="E16" s="352" t="s">
        <v>397</v>
      </c>
      <c r="F16" s="352">
        <v>0.80200000000000005</v>
      </c>
      <c r="G16" s="352">
        <v>3006</v>
      </c>
      <c r="H16" s="352">
        <v>11.061999999999999</v>
      </c>
      <c r="I16" s="353">
        <f t="shared" si="0"/>
        <v>9.9319917312888464</v>
      </c>
      <c r="J16" s="352">
        <v>6866</v>
      </c>
      <c r="K16" s="352">
        <v>7.3</v>
      </c>
      <c r="L16" s="353">
        <f t="shared" si="1"/>
        <v>-29.831215191699027</v>
      </c>
      <c r="M16" s="352">
        <v>2921</v>
      </c>
      <c r="N16" s="352">
        <v>4.0419999999999998</v>
      </c>
      <c r="O16" s="352">
        <v>-1.179</v>
      </c>
      <c r="P16" s="352">
        <v>11.585000000000001</v>
      </c>
      <c r="Q16" s="352">
        <v>46.9</v>
      </c>
      <c r="R16" s="352">
        <v>0.77600000000000002</v>
      </c>
      <c r="S16" s="353">
        <f t="shared" si="2"/>
        <v>9.8655277478262686</v>
      </c>
      <c r="T16" s="353">
        <f t="shared" si="3"/>
        <v>-29.844321746080663</v>
      </c>
      <c r="U16" s="353">
        <f t="shared" si="4"/>
        <v>-2.3684362000000001</v>
      </c>
    </row>
    <row r="17" spans="1:21" s="352" customFormat="1">
      <c r="A17" s="351">
        <v>45602</v>
      </c>
      <c r="B17" s="352" t="s">
        <v>553</v>
      </c>
      <c r="C17" s="352">
        <v>59</v>
      </c>
      <c r="D17" s="352" t="s">
        <v>398</v>
      </c>
      <c r="E17" s="352" t="s">
        <v>399</v>
      </c>
      <c r="F17" s="352">
        <v>0.82799999999999996</v>
      </c>
      <c r="G17" s="352">
        <v>2410</v>
      </c>
      <c r="H17" s="352">
        <v>11.374000000000001</v>
      </c>
      <c r="I17" s="353">
        <f t="shared" si="0"/>
        <v>10.357798256360379</v>
      </c>
      <c r="J17" s="352">
        <v>7332</v>
      </c>
      <c r="K17" s="352">
        <v>5.0129999999999999</v>
      </c>
      <c r="L17" s="353">
        <f t="shared" si="1"/>
        <v>-32.09521873614235</v>
      </c>
      <c r="M17" s="352">
        <v>2558</v>
      </c>
      <c r="N17" s="352">
        <v>4.4820000000000002</v>
      </c>
      <c r="O17" s="352">
        <v>-0.99299999999999999</v>
      </c>
      <c r="P17" s="352">
        <v>9.0380000000000003</v>
      </c>
      <c r="Q17" s="352">
        <v>47.994</v>
      </c>
      <c r="R17" s="352">
        <v>0.65400000000000003</v>
      </c>
      <c r="S17" s="353">
        <f t="shared" si="2"/>
        <v>10.290482659847658</v>
      </c>
      <c r="T17" s="353">
        <f t="shared" si="3"/>
        <v>-32.04787639588735</v>
      </c>
      <c r="U17" s="353">
        <f t="shared" si="4"/>
        <v>-2.1512254</v>
      </c>
    </row>
    <row r="18" spans="1:21" s="352" customFormat="1">
      <c r="A18" s="351">
        <v>45602</v>
      </c>
      <c r="B18" s="352" t="s">
        <v>554</v>
      </c>
      <c r="C18" s="352">
        <v>61</v>
      </c>
      <c r="D18" s="352" t="s">
        <v>400</v>
      </c>
      <c r="E18" s="352" t="s">
        <v>401</v>
      </c>
      <c r="F18" s="352">
        <v>0.81200000000000006</v>
      </c>
      <c r="G18" s="352">
        <v>1485</v>
      </c>
      <c r="H18" s="352">
        <v>3.899</v>
      </c>
      <c r="I18" s="353">
        <f t="shared" si="0"/>
        <v>3.1321674236130477</v>
      </c>
      <c r="J18" s="352">
        <v>4781</v>
      </c>
      <c r="K18" s="352">
        <v>13.045999999999999</v>
      </c>
      <c r="L18" s="353">
        <f t="shared" si="1"/>
        <v>-24.211963765979142</v>
      </c>
      <c r="M18" s="352">
        <v>5368</v>
      </c>
      <c r="N18" s="352">
        <v>-1.8140000000000001</v>
      </c>
      <c r="O18" s="352">
        <v>-6.0270000000000001</v>
      </c>
      <c r="P18" s="352">
        <v>5.6719999999999997</v>
      </c>
      <c r="Q18" s="352">
        <v>30.59</v>
      </c>
      <c r="R18" s="352">
        <v>1.3839999999999999</v>
      </c>
      <c r="S18" s="353">
        <f t="shared" si="2"/>
        <v>3.0793030887658213</v>
      </c>
      <c r="T18" s="353">
        <f t="shared" si="3"/>
        <v>-24.375104333427501</v>
      </c>
      <c r="U18" s="353">
        <f t="shared" si="4"/>
        <v>-8.0299306000000001</v>
      </c>
    </row>
    <row r="19" spans="1:21" s="352" customFormat="1">
      <c r="A19" s="351">
        <v>45602</v>
      </c>
      <c r="B19" s="352" t="s">
        <v>555</v>
      </c>
      <c r="C19" s="352">
        <v>63</v>
      </c>
      <c r="D19" s="352" t="s">
        <v>402</v>
      </c>
      <c r="E19" s="352" t="s">
        <v>403</v>
      </c>
      <c r="F19" s="352">
        <v>0.81299999999999994</v>
      </c>
      <c r="G19" s="352">
        <v>2596</v>
      </c>
      <c r="H19" s="352">
        <v>10.754</v>
      </c>
      <c r="I19" s="353">
        <f t="shared" si="0"/>
        <v>9.69951055492065</v>
      </c>
      <c r="J19" s="352">
        <v>6534</v>
      </c>
      <c r="K19" s="352">
        <v>5.4909999999999997</v>
      </c>
      <c r="L19" s="353">
        <f t="shared" si="1"/>
        <v>-31.65757193782521</v>
      </c>
      <c r="M19" s="352">
        <v>2939</v>
      </c>
      <c r="N19" s="352">
        <v>4.0570000000000004</v>
      </c>
      <c r="O19" s="352">
        <v>-1.1519999999999999</v>
      </c>
      <c r="P19" s="352">
        <v>9.8849999999999998</v>
      </c>
      <c r="Q19" s="352">
        <v>43.484999999999999</v>
      </c>
      <c r="R19" s="352">
        <v>0.77100000000000002</v>
      </c>
      <c r="S19" s="353">
        <f t="shared" si="2"/>
        <v>9.6335115338108093</v>
      </c>
      <c r="T19" s="353">
        <f t="shared" si="3"/>
        <v>-31.621914767085279</v>
      </c>
      <c r="U19" s="353">
        <f t="shared" si="4"/>
        <v>-2.3369055999999997</v>
      </c>
    </row>
    <row r="20" spans="1:21" s="352" customFormat="1">
      <c r="A20" s="351">
        <v>45602</v>
      </c>
      <c r="B20" s="352" t="s">
        <v>556</v>
      </c>
      <c r="C20" s="352">
        <v>65</v>
      </c>
      <c r="D20" s="352" t="s">
        <v>404</v>
      </c>
      <c r="E20" s="352" t="s">
        <v>405</v>
      </c>
      <c r="F20" s="352">
        <v>0.85399999999999998</v>
      </c>
      <c r="G20" s="352">
        <v>2490</v>
      </c>
      <c r="H20" s="352">
        <v>2.8039999999999998</v>
      </c>
      <c r="I20" s="353">
        <f t="shared" si="0"/>
        <v>1.7709804354287422</v>
      </c>
      <c r="J20" s="352">
        <v>6324</v>
      </c>
      <c r="K20" s="352">
        <v>4.37</v>
      </c>
      <c r="L20" s="353">
        <f t="shared" si="1"/>
        <v>-32.790012059145063</v>
      </c>
      <c r="M20" s="352">
        <v>5395</v>
      </c>
      <c r="N20" s="352">
        <v>17.969000000000001</v>
      </c>
      <c r="O20" s="352">
        <v>13.595000000000001</v>
      </c>
      <c r="P20" s="352">
        <v>9.016</v>
      </c>
      <c r="Q20" s="352">
        <v>39.261000000000003</v>
      </c>
      <c r="R20" s="352">
        <v>1.194</v>
      </c>
      <c r="S20" s="353">
        <f t="shared" si="2"/>
        <v>1.7208384745578846</v>
      </c>
      <c r="T20" s="353">
        <f t="shared" si="3"/>
        <v>-32.724118737165895</v>
      </c>
      <c r="U20" s="353">
        <f t="shared" si="4"/>
        <v>14.884641</v>
      </c>
    </row>
    <row r="21" spans="1:21" s="352" customFormat="1">
      <c r="A21" s="351">
        <v>45602</v>
      </c>
      <c r="B21" s="352" t="s">
        <v>557</v>
      </c>
      <c r="C21" s="352">
        <v>67</v>
      </c>
      <c r="D21" s="352" t="s">
        <v>406</v>
      </c>
      <c r="E21" s="352" t="s">
        <v>407</v>
      </c>
      <c r="F21" s="352">
        <v>0.77600000000000002</v>
      </c>
      <c r="G21" s="352">
        <v>2661</v>
      </c>
      <c r="H21" s="352">
        <v>11.087</v>
      </c>
      <c r="I21" s="353">
        <f t="shared" si="0"/>
        <v>10.01977450544649</v>
      </c>
      <c r="J21" s="352">
        <v>6413</v>
      </c>
      <c r="K21" s="352">
        <v>6.3550000000000004</v>
      </c>
      <c r="L21" s="353">
        <f t="shared" si="1"/>
        <v>-30.80011792280607</v>
      </c>
      <c r="M21" s="352">
        <v>3338</v>
      </c>
      <c r="N21" s="352">
        <v>4.4829999999999997</v>
      </c>
      <c r="O21" s="352">
        <v>-0.70499999999999996</v>
      </c>
      <c r="P21" s="352">
        <v>10.609</v>
      </c>
      <c r="Q21" s="352">
        <v>43.848999999999997</v>
      </c>
      <c r="R21" s="352">
        <v>0.81699999999999995</v>
      </c>
      <c r="S21" s="353">
        <f t="shared" si="2"/>
        <v>9.9531349564355978</v>
      </c>
      <c r="T21" s="353">
        <f t="shared" si="3"/>
        <v>-30.787354774267151</v>
      </c>
      <c r="U21" s="353">
        <f t="shared" si="4"/>
        <v>-1.814899</v>
      </c>
    </row>
    <row r="22" spans="1:21" s="352" customFormat="1">
      <c r="A22" s="351">
        <v>45603</v>
      </c>
      <c r="B22" s="352" t="s">
        <v>558</v>
      </c>
      <c r="C22" s="352">
        <v>69</v>
      </c>
      <c r="D22" s="352" t="s">
        <v>408</v>
      </c>
      <c r="E22" s="352" t="s">
        <v>409</v>
      </c>
      <c r="F22" s="352">
        <v>0.86399999999999999</v>
      </c>
      <c r="G22" s="352">
        <v>2735</v>
      </c>
      <c r="H22" s="352">
        <v>10.663</v>
      </c>
      <c r="I22" s="353">
        <f t="shared" si="0"/>
        <v>9.5816483418491174</v>
      </c>
      <c r="J22" s="352">
        <v>6778</v>
      </c>
      <c r="K22" s="352">
        <v>6.2309999999999999</v>
      </c>
      <c r="L22" s="353">
        <f t="shared" si="1"/>
        <v>-30.904732639271117</v>
      </c>
      <c r="M22" s="352">
        <v>2879</v>
      </c>
      <c r="N22" s="352">
        <v>4.5549999999999997</v>
      </c>
      <c r="O22" s="352">
        <v>-0.67</v>
      </c>
      <c r="P22" s="352">
        <v>9.7910000000000004</v>
      </c>
      <c r="Q22" s="352">
        <v>41.390999999999998</v>
      </c>
      <c r="R22" s="352">
        <v>0.71899999999999997</v>
      </c>
      <c r="S22" s="353">
        <f t="shared" si="2"/>
        <v>9.5158850451654189</v>
      </c>
      <c r="T22" s="353">
        <f t="shared" si="3"/>
        <v>-30.88917627780258</v>
      </c>
      <c r="U22" s="353">
        <f t="shared" si="4"/>
        <v>-1.7740260000000001</v>
      </c>
    </row>
    <row r="23" spans="1:21" s="352" customFormat="1">
      <c r="A23" s="351">
        <v>45603</v>
      </c>
      <c r="B23" s="352" t="s">
        <v>559</v>
      </c>
      <c r="C23" s="352">
        <v>71</v>
      </c>
      <c r="D23" s="352" t="s">
        <v>410</v>
      </c>
      <c r="E23" s="352" t="s">
        <v>411</v>
      </c>
      <c r="F23" s="352">
        <v>0.77300000000000002</v>
      </c>
      <c r="G23" s="352">
        <v>2441</v>
      </c>
      <c r="H23" s="352">
        <v>11.664</v>
      </c>
      <c r="I23" s="353">
        <f t="shared" si="0"/>
        <v>10.641216018747624</v>
      </c>
      <c r="J23" s="352">
        <v>6614</v>
      </c>
      <c r="K23" s="352">
        <v>5.6970000000000001</v>
      </c>
      <c r="L23" s="353">
        <f t="shared" si="1"/>
        <v>-31.447310248481688</v>
      </c>
      <c r="M23" s="352">
        <v>2677</v>
      </c>
      <c r="N23" s="352">
        <v>4.7750000000000004</v>
      </c>
      <c r="O23" s="352">
        <v>-0.65300000000000002</v>
      </c>
      <c r="P23" s="352">
        <v>9.7859999999999996</v>
      </c>
      <c r="Q23" s="352">
        <v>45.713000000000001</v>
      </c>
      <c r="R23" s="352">
        <v>0.71899999999999997</v>
      </c>
      <c r="S23" s="353">
        <f t="shared" si="2"/>
        <v>10.573333586710129</v>
      </c>
      <c r="T23" s="353">
        <f t="shared" si="3"/>
        <v>-31.417267064847227</v>
      </c>
      <c r="U23" s="353">
        <f t="shared" si="4"/>
        <v>-1.7541734</v>
      </c>
    </row>
    <row r="24" spans="1:21" s="352" customFormat="1">
      <c r="A24" s="351">
        <v>45603</v>
      </c>
      <c r="B24" s="352" t="s">
        <v>560</v>
      </c>
      <c r="C24" s="352">
        <v>73</v>
      </c>
      <c r="D24" s="352" t="s">
        <v>412</v>
      </c>
      <c r="E24" s="352" t="s">
        <v>413</v>
      </c>
      <c r="F24" s="352">
        <v>0.79</v>
      </c>
      <c r="G24" s="352">
        <v>2296</v>
      </c>
      <c r="H24" s="352">
        <v>3.3330000000000002</v>
      </c>
      <c r="I24" s="353">
        <f t="shared" si="0"/>
        <v>2.3417542649186798</v>
      </c>
      <c r="J24" s="352">
        <v>5301</v>
      </c>
      <c r="K24" s="352">
        <v>5.2750000000000004</v>
      </c>
      <c r="L24" s="353">
        <f t="shared" si="1"/>
        <v>-31.946807103502074</v>
      </c>
      <c r="M24" s="352">
        <v>7141</v>
      </c>
      <c r="N24" s="352">
        <v>19.088999999999999</v>
      </c>
      <c r="O24" s="352">
        <v>15.153</v>
      </c>
      <c r="P24" s="352">
        <v>8.9169999999999998</v>
      </c>
      <c r="Q24" s="352">
        <v>35.128999999999998</v>
      </c>
      <c r="R24" s="352">
        <v>1.6890000000000001</v>
      </c>
      <c r="S24" s="353">
        <f t="shared" si="2"/>
        <v>2.2904707563888422</v>
      </c>
      <c r="T24" s="353">
        <f t="shared" si="3"/>
        <v>-31.90342735383857</v>
      </c>
      <c r="U24" s="353">
        <f t="shared" si="4"/>
        <v>16.704073399999999</v>
      </c>
    </row>
    <row r="25" spans="1:21" s="352" customFormat="1">
      <c r="A25" s="351">
        <v>45603</v>
      </c>
      <c r="B25" s="352" t="s">
        <v>561</v>
      </c>
      <c r="C25" s="352">
        <v>75</v>
      </c>
      <c r="D25" s="352" t="s">
        <v>414</v>
      </c>
      <c r="E25" s="352" t="s">
        <v>415</v>
      </c>
      <c r="F25" s="352">
        <v>0.77600000000000002</v>
      </c>
      <c r="G25" s="352">
        <v>1755</v>
      </c>
      <c r="H25" s="352">
        <v>5.641</v>
      </c>
      <c r="I25" s="353">
        <f t="shared" si="0"/>
        <v>4.7881345700115174</v>
      </c>
      <c r="J25" s="352">
        <v>6112</v>
      </c>
      <c r="K25" s="352">
        <v>9.0649999999999995</v>
      </c>
      <c r="L25" s="353">
        <f t="shared" si="1"/>
        <v>-28.106953132337608</v>
      </c>
      <c r="M25" s="352">
        <v>3533</v>
      </c>
      <c r="N25" s="352">
        <v>-1.669</v>
      </c>
      <c r="O25" s="352">
        <v>-6.6459999999999999</v>
      </c>
      <c r="P25" s="352">
        <v>6.9939999999999998</v>
      </c>
      <c r="Q25" s="352">
        <v>41.384</v>
      </c>
      <c r="R25" s="352">
        <v>0.92100000000000004</v>
      </c>
      <c r="S25" s="353">
        <f t="shared" si="2"/>
        <v>4.7319583008714945</v>
      </c>
      <c r="T25" s="353">
        <f t="shared" si="3"/>
        <v>-28.166097483704196</v>
      </c>
      <c r="U25" s="353">
        <f t="shared" si="4"/>
        <v>-8.7527988000000008</v>
      </c>
    </row>
    <row r="26" spans="1:21" s="352" customFormat="1">
      <c r="A26" s="351">
        <v>45603</v>
      </c>
      <c r="B26" s="352" t="s">
        <v>562</v>
      </c>
      <c r="C26" s="352">
        <v>77</v>
      </c>
      <c r="D26" s="352" t="s">
        <v>416</v>
      </c>
      <c r="E26" s="352" t="s">
        <v>417</v>
      </c>
      <c r="F26" s="352">
        <v>0.76200000000000001</v>
      </c>
      <c r="G26" s="352">
        <v>1787</v>
      </c>
      <c r="H26" s="352">
        <v>5.1520000000000001</v>
      </c>
      <c r="I26" s="353">
        <f t="shared" si="0"/>
        <v>4.2898288396928947</v>
      </c>
      <c r="J26" s="352">
        <v>5324</v>
      </c>
      <c r="K26" s="352">
        <v>10.654999999999999</v>
      </c>
      <c r="L26" s="353">
        <f t="shared" si="1"/>
        <v>-26.565290941133846</v>
      </c>
      <c r="M26" s="352">
        <v>2683</v>
      </c>
      <c r="N26" s="352">
        <v>-3.0870000000000002</v>
      </c>
      <c r="O26" s="352">
        <v>-8.4239999999999995</v>
      </c>
      <c r="P26" s="352">
        <v>7.2720000000000002</v>
      </c>
      <c r="Q26" s="352">
        <v>36.918999999999997</v>
      </c>
      <c r="R26" s="352">
        <v>0.76700000000000002</v>
      </c>
      <c r="S26" s="353">
        <f t="shared" si="2"/>
        <v>4.2346491820135093</v>
      </c>
      <c r="T26" s="353">
        <f t="shared" si="3"/>
        <v>-26.665597673005571</v>
      </c>
      <c r="U26" s="353">
        <f t="shared" si="4"/>
        <v>-10.8291472</v>
      </c>
    </row>
    <row r="27" spans="1:21" s="350" customFormat="1"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1"/>
      <c r="Q27" s="361"/>
      <c r="R27" s="361"/>
      <c r="S27" s="362"/>
      <c r="T27" s="362"/>
      <c r="U27" s="362"/>
    </row>
    <row r="28" spans="1:21" s="350" customFormat="1"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1"/>
      <c r="Q28" s="361"/>
      <c r="R28" s="361"/>
    </row>
    <row r="29" spans="1:21" s="350" customFormat="1"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1"/>
      <c r="Q29" s="361"/>
      <c r="R29" s="361"/>
    </row>
    <row r="30" spans="1:21" s="352" customFormat="1">
      <c r="A30" s="351">
        <v>45602</v>
      </c>
      <c r="B30" s="352" t="s">
        <v>499</v>
      </c>
      <c r="C30" s="352">
        <v>11</v>
      </c>
      <c r="D30" s="352" t="s">
        <v>236</v>
      </c>
      <c r="E30" s="352" t="s">
        <v>25</v>
      </c>
      <c r="F30" s="352">
        <v>1.0369999999999999</v>
      </c>
      <c r="G30" s="352">
        <v>4644</v>
      </c>
      <c r="H30" s="352">
        <v>7.524</v>
      </c>
      <c r="I30" s="353">
        <f t="shared" ref="I30:I33" si="5">-0.515*LN(G30) + 2.9943+H30</f>
        <v>6.1699843584488425</v>
      </c>
      <c r="J30" s="352">
        <v>8914</v>
      </c>
      <c r="K30" s="352">
        <v>9.8810000000000002</v>
      </c>
      <c r="L30" s="353">
        <f t="shared" ref="L30:L33" si="6">0.3502*LN(J30) - 40.225+K30</f>
        <v>-27.158798500602025</v>
      </c>
      <c r="M30" s="352">
        <v>3238</v>
      </c>
      <c r="N30" s="352">
        <v>10.605</v>
      </c>
      <c r="O30" s="352">
        <v>5.4809999999999999</v>
      </c>
      <c r="P30" s="352">
        <v>13.988</v>
      </c>
      <c r="Q30" s="352">
        <v>48.045000000000002</v>
      </c>
      <c r="R30" s="352">
        <v>0.63400000000000001</v>
      </c>
      <c r="S30" s="353">
        <f t="shared" ref="S30:S33" si="7">0.998*I30 - 0.0466</f>
        <v>6.1110443897319451</v>
      </c>
      <c r="T30" s="353">
        <f t="shared" ref="T30:T33" si="8">0.9733*L30 - 0.8096</f>
        <v>-27.243258580635953</v>
      </c>
      <c r="U30" s="353">
        <f t="shared" ref="U30:U33" si="9">1.1678*O30 - 0.9916</f>
        <v>5.4091117999999998</v>
      </c>
    </row>
    <row r="31" spans="1:21" s="352" customFormat="1">
      <c r="A31" s="351">
        <v>45602</v>
      </c>
      <c r="B31" s="352" t="s">
        <v>500</v>
      </c>
      <c r="C31" s="352">
        <v>13</v>
      </c>
      <c r="D31" s="352" t="s">
        <v>237</v>
      </c>
      <c r="E31" s="352" t="s">
        <v>25</v>
      </c>
      <c r="F31" s="352">
        <v>1.161</v>
      </c>
      <c r="G31" s="352">
        <v>5393</v>
      </c>
      <c r="H31" s="352">
        <v>7.556</v>
      </c>
      <c r="I31" s="353">
        <f t="shared" si="5"/>
        <v>6.1249785959013279</v>
      </c>
      <c r="J31" s="352">
        <v>10167</v>
      </c>
      <c r="K31" s="352">
        <v>9.843</v>
      </c>
      <c r="L31" s="353">
        <f t="shared" si="6"/>
        <v>-27.150738758411638</v>
      </c>
      <c r="M31" s="352">
        <v>3867</v>
      </c>
      <c r="N31" s="352">
        <v>10.391999999999999</v>
      </c>
      <c r="O31" s="352">
        <v>5.5629999999999997</v>
      </c>
      <c r="P31" s="352">
        <v>14.56</v>
      </c>
      <c r="Q31" s="352">
        <v>49.738999999999997</v>
      </c>
      <c r="R31" s="352">
        <v>0.67</v>
      </c>
      <c r="S31" s="353">
        <f t="shared" si="7"/>
        <v>6.0661286387095252</v>
      </c>
      <c r="T31" s="353">
        <f t="shared" si="8"/>
        <v>-27.235414033562048</v>
      </c>
      <c r="U31" s="353">
        <f t="shared" si="9"/>
        <v>5.504871399999999</v>
      </c>
    </row>
    <row r="32" spans="1:21" s="352" customFormat="1">
      <c r="A32" s="351">
        <v>45603</v>
      </c>
      <c r="B32" s="352" t="s">
        <v>563</v>
      </c>
      <c r="C32" s="352">
        <v>87</v>
      </c>
      <c r="D32" s="352" t="s">
        <v>238</v>
      </c>
      <c r="E32" s="352" t="s">
        <v>25</v>
      </c>
      <c r="F32" s="352">
        <v>1.101</v>
      </c>
      <c r="G32" s="352">
        <v>5226</v>
      </c>
      <c r="H32" s="352">
        <v>7.4950000000000001</v>
      </c>
      <c r="I32" s="353">
        <f t="shared" si="5"/>
        <v>6.0801782552685131</v>
      </c>
      <c r="J32" s="352">
        <v>9557</v>
      </c>
      <c r="K32" s="352">
        <v>9.9730000000000008</v>
      </c>
      <c r="L32" s="353">
        <f t="shared" si="6"/>
        <v>-27.042406791926986</v>
      </c>
      <c r="M32" s="352">
        <v>3669</v>
      </c>
      <c r="N32" s="352">
        <v>11.218999999999999</v>
      </c>
      <c r="O32" s="352">
        <v>6.2910000000000004</v>
      </c>
      <c r="P32" s="352">
        <v>14.712999999999999</v>
      </c>
      <c r="Q32" s="352">
        <v>49.738</v>
      </c>
      <c r="R32" s="352">
        <v>0.66700000000000004</v>
      </c>
      <c r="S32" s="353">
        <f t="shared" si="7"/>
        <v>6.0214178987579761</v>
      </c>
      <c r="T32" s="353">
        <f t="shared" si="8"/>
        <v>-27.129974530582537</v>
      </c>
      <c r="U32" s="353">
        <f t="shared" si="9"/>
        <v>6.3550298000000005</v>
      </c>
    </row>
    <row r="33" spans="1:23" s="352" customFormat="1">
      <c r="A33" s="351">
        <v>45603</v>
      </c>
      <c r="B33" s="352" t="s">
        <v>564</v>
      </c>
      <c r="C33" s="352">
        <v>89</v>
      </c>
      <c r="D33" s="352" t="s">
        <v>239</v>
      </c>
      <c r="E33" s="352" t="s">
        <v>25</v>
      </c>
      <c r="F33" s="352">
        <v>1.161</v>
      </c>
      <c r="G33" s="352">
        <v>5493</v>
      </c>
      <c r="H33" s="352">
        <v>7.4950000000000001</v>
      </c>
      <c r="I33" s="353">
        <f t="shared" si="5"/>
        <v>6.0545166358285512</v>
      </c>
      <c r="J33" s="352">
        <v>10078</v>
      </c>
      <c r="K33" s="352">
        <v>9.9149999999999991</v>
      </c>
      <c r="L33" s="353">
        <f t="shared" si="6"/>
        <v>-27.081817839743962</v>
      </c>
      <c r="M33" s="352">
        <v>3901</v>
      </c>
      <c r="N33" s="352">
        <v>10.967000000000001</v>
      </c>
      <c r="O33" s="352">
        <v>6.1349999999999998</v>
      </c>
      <c r="P33" s="352">
        <v>14.654999999999999</v>
      </c>
      <c r="Q33" s="352">
        <v>49.561</v>
      </c>
      <c r="R33" s="352">
        <v>0.66900000000000004</v>
      </c>
      <c r="S33" s="353">
        <f t="shared" si="7"/>
        <v>5.9958076025568943</v>
      </c>
      <c r="T33" s="353">
        <f t="shared" si="8"/>
        <v>-27.168333303422799</v>
      </c>
      <c r="U33" s="353">
        <f t="shared" si="9"/>
        <v>6.172852999999999</v>
      </c>
    </row>
    <row r="34" spans="1:23" s="350" customFormat="1">
      <c r="C34" s="360"/>
      <c r="D34" s="360"/>
      <c r="E34" s="360"/>
      <c r="F34" s="360"/>
      <c r="G34" s="360"/>
      <c r="H34" s="363">
        <f>AVERAGE(H30:H33)</f>
        <v>7.5175000000000001</v>
      </c>
      <c r="I34" s="363">
        <f>AVERAGE(I30:I33)</f>
        <v>6.1074144613618087</v>
      </c>
      <c r="J34" s="360"/>
      <c r="K34" s="363">
        <f>AVERAGE(K30:K33)</f>
        <v>9.9030000000000005</v>
      </c>
      <c r="L34" s="363">
        <f>AVERAGE(L30:L33)</f>
        <v>-27.108440472671155</v>
      </c>
      <c r="M34" s="360"/>
      <c r="N34" s="363">
        <f t="shared" ref="N34:U34" si="10">AVERAGE(N30:N33)</f>
        <v>10.79575</v>
      </c>
      <c r="O34" s="363">
        <f t="shared" si="10"/>
        <v>5.8674999999999997</v>
      </c>
      <c r="P34" s="363">
        <f t="shared" si="10"/>
        <v>14.479000000000001</v>
      </c>
      <c r="Q34" s="363">
        <f t="shared" si="10"/>
        <v>49.27075</v>
      </c>
      <c r="R34" s="363">
        <f t="shared" si="10"/>
        <v>0.66</v>
      </c>
      <c r="S34" s="363">
        <f t="shared" si="10"/>
        <v>6.0485996324390854</v>
      </c>
      <c r="T34" s="363">
        <f t="shared" si="10"/>
        <v>-27.194245112050837</v>
      </c>
      <c r="U34" s="363">
        <f t="shared" si="10"/>
        <v>5.8604665000000002</v>
      </c>
    </row>
    <row r="35" spans="1:23" s="350" customFormat="1">
      <c r="C35" s="360"/>
      <c r="D35" s="360"/>
      <c r="E35" s="360"/>
      <c r="F35" s="360"/>
      <c r="G35" s="360"/>
      <c r="H35" s="363">
        <f>STDEV(H30:H33)</f>
        <v>2.9080348461919515E-2</v>
      </c>
      <c r="I35" s="363">
        <f>STDEV(I30:I33)</f>
        <v>5.0870691339603931E-2</v>
      </c>
      <c r="J35" s="360"/>
      <c r="K35" s="363">
        <f>STDEV(K30:K33)</f>
        <v>5.5160372249167186E-2</v>
      </c>
      <c r="L35" s="363">
        <f>STDEV(L30:L33)</f>
        <v>5.5959174196517837E-2</v>
      </c>
      <c r="M35" s="360"/>
      <c r="N35" s="363">
        <f t="shared" ref="N35:U35" si="11">STDEV(N30:N33)</f>
        <v>0.3687215525750201</v>
      </c>
      <c r="O35" s="363">
        <f t="shared" si="11"/>
        <v>0.40538500218927703</v>
      </c>
      <c r="P35" s="363">
        <f t="shared" si="11"/>
        <v>0.33335366604653782</v>
      </c>
      <c r="Q35" s="363">
        <f t="shared" si="11"/>
        <v>0.82143953926425062</v>
      </c>
      <c r="R35" s="363">
        <f t="shared" si="11"/>
        <v>1.7378147196982784E-2</v>
      </c>
      <c r="S35" s="363">
        <f t="shared" si="11"/>
        <v>5.0768949956924742E-2</v>
      </c>
      <c r="T35" s="363">
        <f t="shared" si="11"/>
        <v>5.4465064245471005E-2</v>
      </c>
      <c r="U35" s="363">
        <f t="shared" si="11"/>
        <v>0.47340860555663783</v>
      </c>
    </row>
    <row r="36" spans="1:23" s="350" customFormat="1">
      <c r="C36" s="360"/>
      <c r="D36" s="360"/>
      <c r="E36" s="360"/>
      <c r="F36" s="360"/>
      <c r="G36" s="360"/>
      <c r="H36" s="363"/>
      <c r="I36" s="363"/>
      <c r="J36" s="360"/>
      <c r="K36" s="363"/>
      <c r="L36" s="363"/>
      <c r="M36" s="360"/>
      <c r="N36" s="363"/>
      <c r="O36" s="363"/>
      <c r="P36" s="363"/>
      <c r="Q36" s="363"/>
      <c r="R36" s="363"/>
      <c r="V36" s="365" t="s">
        <v>501</v>
      </c>
    </row>
    <row r="37" spans="1:23" s="350" customFormat="1">
      <c r="C37" s="360"/>
      <c r="D37" s="366" t="s">
        <v>502</v>
      </c>
      <c r="E37" s="366"/>
      <c r="F37" s="360"/>
      <c r="G37" s="360"/>
      <c r="H37" s="363"/>
      <c r="I37" s="363"/>
      <c r="J37" s="360"/>
      <c r="K37" s="363"/>
      <c r="L37" s="363"/>
      <c r="M37" s="360"/>
      <c r="N37" s="363"/>
      <c r="O37" s="363"/>
      <c r="P37" s="363"/>
      <c r="Q37" s="363"/>
      <c r="R37" s="363"/>
      <c r="V37" s="367" t="s">
        <v>503</v>
      </c>
      <c r="W37" s="367" t="s">
        <v>504</v>
      </c>
    </row>
    <row r="38" spans="1:23" s="350" customFormat="1">
      <c r="A38" s="351">
        <v>45602</v>
      </c>
      <c r="B38" s="352" t="s">
        <v>508</v>
      </c>
      <c r="C38" s="352">
        <v>5</v>
      </c>
      <c r="D38" s="352" t="s">
        <v>227</v>
      </c>
      <c r="E38" s="352" t="s">
        <v>506</v>
      </c>
      <c r="F38" s="352">
        <v>0.45600000000000002</v>
      </c>
      <c r="G38" s="352">
        <v>1372</v>
      </c>
      <c r="H38" s="352">
        <v>-2.15</v>
      </c>
      <c r="I38" s="353">
        <f t="shared" ref="I38:I42" si="12">-0.515*LN(G38) + 2.9943+H38</f>
        <v>-2.8760727762672027</v>
      </c>
      <c r="J38" s="352">
        <v>3639</v>
      </c>
      <c r="K38" s="352">
        <v>9.0350000000000001</v>
      </c>
      <c r="L38" s="353">
        <f t="shared" ref="L38:L42" si="13">0.3502*LN(J38) - 40.225+K38</f>
        <v>-28.318547637996222</v>
      </c>
      <c r="M38" s="352"/>
      <c r="N38" s="352"/>
      <c r="O38" s="352"/>
      <c r="P38" s="352">
        <v>9.48</v>
      </c>
      <c r="Q38" s="352">
        <v>40.774000000000001</v>
      </c>
      <c r="R38" s="360"/>
      <c r="S38" s="353">
        <f t="shared" ref="S38:S42" si="14">0.998*I38 - 0.0466</f>
        <v>-2.9169206307146687</v>
      </c>
      <c r="T38" s="353">
        <f t="shared" ref="T38:T42" si="15">0.9733*L38 - 0.8096</f>
        <v>-28.372042416061724</v>
      </c>
      <c r="V38" s="399">
        <f>-2.87-H38</f>
        <v>-0.7200000000000002</v>
      </c>
      <c r="W38" s="399">
        <f>-28.32-K38</f>
        <v>-37.355000000000004</v>
      </c>
    </row>
    <row r="39" spans="1:23" s="350" customFormat="1">
      <c r="A39" s="351">
        <v>45602</v>
      </c>
      <c r="B39" s="352" t="s">
        <v>509</v>
      </c>
      <c r="C39" s="352">
        <v>7</v>
      </c>
      <c r="D39" s="352" t="s">
        <v>228</v>
      </c>
      <c r="E39" s="352" t="s">
        <v>506</v>
      </c>
      <c r="F39" s="352">
        <v>1.0509999999999999</v>
      </c>
      <c r="G39" s="352">
        <v>3221</v>
      </c>
      <c r="H39" s="352">
        <v>-1.681</v>
      </c>
      <c r="I39" s="353">
        <f t="shared" si="12"/>
        <v>-2.8465852819055675</v>
      </c>
      <c r="J39" s="352">
        <v>7749</v>
      </c>
      <c r="K39" s="352">
        <v>8.7650000000000006</v>
      </c>
      <c r="L39" s="353">
        <f t="shared" si="13"/>
        <v>-28.323847257566264</v>
      </c>
      <c r="M39" s="352"/>
      <c r="N39" s="352"/>
      <c r="O39" s="352"/>
      <c r="P39" s="352">
        <v>9.5579999999999998</v>
      </c>
      <c r="Q39" s="352">
        <v>40.844000000000001</v>
      </c>
      <c r="R39" s="360"/>
      <c r="S39" s="353">
        <f t="shared" si="14"/>
        <v>-2.8874921113417567</v>
      </c>
      <c r="T39" s="353">
        <f t="shared" si="15"/>
        <v>-28.377200535789246</v>
      </c>
      <c r="V39" s="399">
        <f>-2.87-H39</f>
        <v>-1.1890000000000001</v>
      </c>
      <c r="W39" s="399">
        <f>-28.32-K39</f>
        <v>-37.085000000000001</v>
      </c>
    </row>
    <row r="40" spans="1:23" s="350" customFormat="1">
      <c r="A40" s="351">
        <v>45602</v>
      </c>
      <c r="B40" s="352" t="s">
        <v>510</v>
      </c>
      <c r="C40" s="352">
        <v>9</v>
      </c>
      <c r="D40" s="352" t="s">
        <v>229</v>
      </c>
      <c r="E40" s="352" t="s">
        <v>506</v>
      </c>
      <c r="F40" s="352">
        <v>1.56</v>
      </c>
      <c r="G40" s="352">
        <v>4721</v>
      </c>
      <c r="H40" s="352">
        <v>-1.522</v>
      </c>
      <c r="I40" s="353">
        <f t="shared" si="12"/>
        <v>-2.8844845990813379</v>
      </c>
      <c r="J40" s="352">
        <v>11034</v>
      </c>
      <c r="K40" s="352">
        <v>8.6479999999999997</v>
      </c>
      <c r="L40" s="353">
        <f t="shared" si="13"/>
        <v>-28.317080409819905</v>
      </c>
      <c r="M40" s="352"/>
      <c r="N40" s="352"/>
      <c r="O40" s="352"/>
      <c r="P40" s="352">
        <v>9.5060000000000002</v>
      </c>
      <c r="Q40" s="352">
        <v>40.798000000000002</v>
      </c>
      <c r="R40" s="360"/>
      <c r="S40" s="353">
        <f t="shared" si="14"/>
        <v>-2.9253156298831753</v>
      </c>
      <c r="T40" s="353">
        <f t="shared" si="15"/>
        <v>-28.370614362877713</v>
      </c>
      <c r="V40" s="400">
        <f>-2.87-H40</f>
        <v>-1.3480000000000001</v>
      </c>
      <c r="W40" s="400">
        <f>-28.32-K40</f>
        <v>-36.968000000000004</v>
      </c>
    </row>
    <row r="41" spans="1:23" s="350" customFormat="1">
      <c r="A41" s="351">
        <v>45603</v>
      </c>
      <c r="B41" s="352" t="s">
        <v>565</v>
      </c>
      <c r="C41" s="352">
        <v>79</v>
      </c>
      <c r="D41" s="352" t="s">
        <v>230</v>
      </c>
      <c r="E41" s="352" t="s">
        <v>506</v>
      </c>
      <c r="F41" s="352">
        <v>0.80300000000000005</v>
      </c>
      <c r="G41" s="352">
        <v>2513</v>
      </c>
      <c r="H41" s="352">
        <v>-1.7350000000000001</v>
      </c>
      <c r="I41" s="353">
        <f t="shared" si="12"/>
        <v>-2.7727547568349502</v>
      </c>
      <c r="J41" s="352">
        <v>6188</v>
      </c>
      <c r="K41" s="352">
        <v>8.9570000000000007</v>
      </c>
      <c r="L41" s="353">
        <f t="shared" si="13"/>
        <v>-28.210625402465126</v>
      </c>
      <c r="M41" s="352"/>
      <c r="N41" s="352"/>
      <c r="O41" s="352"/>
      <c r="P41" s="352">
        <v>9.6489999999999991</v>
      </c>
      <c r="Q41" s="352">
        <v>40.860999999999997</v>
      </c>
      <c r="R41" s="360"/>
      <c r="S41" s="353">
        <f t="shared" si="14"/>
        <v>-2.8138092473212803</v>
      </c>
      <c r="T41" s="353">
        <f t="shared" si="15"/>
        <v>-28.267001704219307</v>
      </c>
      <c r="V41" s="401"/>
      <c r="W41" s="401"/>
    </row>
    <row r="42" spans="1:23" s="350" customFormat="1">
      <c r="A42" s="351">
        <v>45603</v>
      </c>
      <c r="B42" s="352" t="s">
        <v>566</v>
      </c>
      <c r="C42" s="352">
        <v>81</v>
      </c>
      <c r="D42" s="352" t="s">
        <v>231</v>
      </c>
      <c r="E42" s="352" t="s">
        <v>506</v>
      </c>
      <c r="F42" s="352">
        <v>0.73099999999999998</v>
      </c>
      <c r="G42" s="352">
        <v>2302</v>
      </c>
      <c r="H42" s="352">
        <v>-1.7729999999999999</v>
      </c>
      <c r="I42" s="353">
        <f t="shared" si="12"/>
        <v>-2.7655897984801419</v>
      </c>
      <c r="J42" s="352">
        <v>5716</v>
      </c>
      <c r="K42" s="352">
        <v>9.0359999999999996</v>
      </c>
      <c r="L42" s="353">
        <f t="shared" si="13"/>
        <v>-28.159411206424778</v>
      </c>
      <c r="M42" s="352"/>
      <c r="N42" s="352"/>
      <c r="O42" s="352"/>
      <c r="P42" s="352">
        <v>9.6850000000000005</v>
      </c>
      <c r="Q42" s="352">
        <v>40.819000000000003</v>
      </c>
      <c r="R42" s="360"/>
      <c r="S42" s="353">
        <f t="shared" si="14"/>
        <v>-2.8066586188831817</v>
      </c>
      <c r="T42" s="353">
        <f t="shared" si="15"/>
        <v>-28.217154927213237</v>
      </c>
    </row>
    <row r="43" spans="1:23" s="350" customFormat="1">
      <c r="C43" s="360"/>
      <c r="D43" s="360"/>
      <c r="E43" s="360"/>
      <c r="F43" s="360"/>
      <c r="G43" s="360"/>
      <c r="H43" s="363">
        <f>AVERAGE(H38:H42)</f>
        <v>-1.7722000000000002</v>
      </c>
      <c r="I43" s="363">
        <f>AVERAGE(I38:I42)</f>
        <v>-2.8290974425138402</v>
      </c>
      <c r="J43" s="360"/>
      <c r="K43" s="363">
        <f>AVERAGE(K38:K42)</f>
        <v>8.8882000000000012</v>
      </c>
      <c r="L43" s="363">
        <f>AVERAGE(L38:L42)</f>
        <v>-28.26590238285446</v>
      </c>
      <c r="M43" s="360"/>
      <c r="N43" s="360"/>
      <c r="O43" s="360"/>
      <c r="P43" s="363">
        <f>AVERAGE(P38:P42)</f>
        <v>9.5755999999999997</v>
      </c>
      <c r="Q43" s="363">
        <f>AVERAGE(Q38:Q42)</f>
        <v>40.819200000000002</v>
      </c>
      <c r="R43" s="361"/>
      <c r="S43" s="363">
        <f>AVERAGE(S38:S42)</f>
        <v>-2.8700392476288128</v>
      </c>
      <c r="T43" s="363">
        <f>AVERAGE(T38:T42)</f>
        <v>-28.32080278923225</v>
      </c>
    </row>
    <row r="44" spans="1:23" s="350" customFormat="1">
      <c r="C44" s="360"/>
      <c r="D44" s="360"/>
      <c r="E44" s="360"/>
      <c r="F44" s="360"/>
      <c r="G44" s="360"/>
      <c r="H44" s="363">
        <f>STDEV(H38:H42)</f>
        <v>0.23185922453074634</v>
      </c>
      <c r="I44" s="363">
        <f>STDEV(I38:I42)</f>
        <v>5.6541937313564626E-2</v>
      </c>
      <c r="J44" s="360"/>
      <c r="K44" s="363">
        <f>STDEV(K38:K42)</f>
        <v>0.17392728365613028</v>
      </c>
      <c r="L44" s="363">
        <f>STDEV(L38:L42)</f>
        <v>7.6066150580800532E-2</v>
      </c>
      <c r="M44" s="360"/>
      <c r="N44" s="360"/>
      <c r="O44" s="360"/>
      <c r="P44" s="363">
        <f>STDEV(P38:P42)</f>
        <v>8.8951110167327138E-2</v>
      </c>
      <c r="Q44" s="363">
        <f>STDEV(Q38:Q42)</f>
        <v>3.4838197427535113E-2</v>
      </c>
      <c r="R44" s="361"/>
      <c r="S44" s="363">
        <f>STDEV(S38:S42)</f>
        <v>5.6428853438937568E-2</v>
      </c>
      <c r="T44" s="363">
        <f>STDEV(T38:T42)</f>
        <v>7.4035184360293618E-2</v>
      </c>
    </row>
    <row r="45" spans="1:23" s="350" customFormat="1"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1"/>
      <c r="Q45" s="361"/>
      <c r="R45" s="361"/>
    </row>
    <row r="46" spans="1:23" s="350" customFormat="1"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1"/>
      <c r="Q46" s="361"/>
      <c r="R46" s="361"/>
    </row>
    <row r="47" spans="1:23" s="352" customFormat="1">
      <c r="A47" s="351">
        <v>45602</v>
      </c>
      <c r="B47" s="352" t="s">
        <v>511</v>
      </c>
      <c r="C47" s="352">
        <v>15</v>
      </c>
      <c r="D47" s="352" t="s">
        <v>232</v>
      </c>
      <c r="E47" s="352" t="s">
        <v>512</v>
      </c>
      <c r="F47" s="352">
        <v>0.71199999999999997</v>
      </c>
      <c r="G47" s="352">
        <v>2394</v>
      </c>
      <c r="H47" s="352">
        <v>29.027000000000001</v>
      </c>
      <c r="I47" s="353">
        <f t="shared" ref="I47:I49" si="16">-0.515*LN(G47) + 2.9943+H47</f>
        <v>28.014228743649273</v>
      </c>
      <c r="J47" s="352">
        <v>6018</v>
      </c>
      <c r="K47" s="352">
        <v>63.091999999999999</v>
      </c>
      <c r="L47" s="353">
        <f t="shared" ref="L47:L49" si="17">0.3502*LN(J47) - 40.225+K47</f>
        <v>25.91461909206793</v>
      </c>
      <c r="P47" s="352">
        <v>10.427</v>
      </c>
      <c r="Q47" s="352">
        <v>44.252000000000002</v>
      </c>
      <c r="S47" s="353">
        <f t="shared" ref="S47:S49" si="18">0.998*I47 - 0.0466</f>
        <v>27.911600286161974</v>
      </c>
      <c r="T47" s="353">
        <f t="shared" ref="T47:T49" si="19">0.9733*L47 - 0.8096</f>
        <v>24.413098762309719</v>
      </c>
    </row>
    <row r="48" spans="1:23" s="352" customFormat="1">
      <c r="A48" s="351">
        <v>45602</v>
      </c>
      <c r="B48" s="352" t="s">
        <v>513</v>
      </c>
      <c r="C48" s="352">
        <v>17</v>
      </c>
      <c r="D48" s="352" t="s">
        <v>233</v>
      </c>
      <c r="E48" s="352" t="s">
        <v>512</v>
      </c>
      <c r="F48" s="352">
        <v>0.84399999999999997</v>
      </c>
      <c r="G48" s="352">
        <v>2842</v>
      </c>
      <c r="H48" s="352">
        <v>29.103000000000002</v>
      </c>
      <c r="I48" s="353">
        <f t="shared" si="16"/>
        <v>28.001884396041625</v>
      </c>
      <c r="J48" s="352">
        <v>7094</v>
      </c>
      <c r="K48" s="352">
        <v>62.93</v>
      </c>
      <c r="L48" s="353">
        <f t="shared" si="17"/>
        <v>25.81022502329381</v>
      </c>
      <c r="P48" s="352">
        <v>10.444000000000001</v>
      </c>
      <c r="Q48" s="352">
        <v>44.343000000000004</v>
      </c>
      <c r="S48" s="353">
        <f t="shared" si="18"/>
        <v>27.899280627249539</v>
      </c>
      <c r="T48" s="353">
        <f t="shared" si="19"/>
        <v>24.311492015171869</v>
      </c>
    </row>
    <row r="49" spans="1:21" s="352" customFormat="1">
      <c r="A49" s="351">
        <v>45603</v>
      </c>
      <c r="B49" s="352" t="s">
        <v>567</v>
      </c>
      <c r="C49" s="352">
        <v>83</v>
      </c>
      <c r="D49" s="352" t="s">
        <v>234</v>
      </c>
      <c r="E49" s="352" t="s">
        <v>512</v>
      </c>
      <c r="F49" s="352">
        <v>0.71299999999999997</v>
      </c>
      <c r="G49" s="352">
        <v>2449</v>
      </c>
      <c r="H49" s="352">
        <v>29.02</v>
      </c>
      <c r="I49" s="353">
        <f t="shared" si="16"/>
        <v>27.995530945669632</v>
      </c>
      <c r="J49" s="352">
        <v>6016</v>
      </c>
      <c r="K49" s="352">
        <v>63.048000000000002</v>
      </c>
      <c r="L49" s="353">
        <f t="shared" si="17"/>
        <v>25.87050268854351</v>
      </c>
      <c r="P49" s="352">
        <v>10.56</v>
      </c>
      <c r="Q49" s="352">
        <v>44.488999999999997</v>
      </c>
      <c r="S49" s="353">
        <f t="shared" si="18"/>
        <v>27.89293988377829</v>
      </c>
      <c r="T49" s="353">
        <f t="shared" si="19"/>
        <v>24.370160266759399</v>
      </c>
    </row>
    <row r="50" spans="1:21" s="352" customFormat="1">
      <c r="A50" s="351">
        <v>45603</v>
      </c>
      <c r="B50" s="352" t="s">
        <v>568</v>
      </c>
      <c r="C50" s="352">
        <v>85</v>
      </c>
      <c r="D50" s="352" t="s">
        <v>235</v>
      </c>
      <c r="E50" s="352" t="s">
        <v>512</v>
      </c>
      <c r="F50" s="352">
        <v>0.71599999999999997</v>
      </c>
      <c r="G50" s="352">
        <v>2458</v>
      </c>
      <c r="H50" s="352">
        <v>28.978000000000002</v>
      </c>
      <c r="I50" s="353">
        <f>-0.515*LN(G50) + 2.9943+H50</f>
        <v>27.951641805585123</v>
      </c>
      <c r="J50" s="352">
        <v>5998</v>
      </c>
      <c r="K50" s="352">
        <v>63.034999999999997</v>
      </c>
      <c r="L50" s="353">
        <f>0.3502*LN(J50) - 40.225+K50</f>
        <v>25.856453312029991</v>
      </c>
      <c r="P50" s="352">
        <v>10.612</v>
      </c>
      <c r="Q50" s="352">
        <v>44.588000000000001</v>
      </c>
      <c r="S50" s="353">
        <f>0.998*I50 - 0.0466</f>
        <v>27.849138521973952</v>
      </c>
      <c r="T50" s="353">
        <f>0.9733*L50 - 0.8096</f>
        <v>24.356486008598793</v>
      </c>
    </row>
    <row r="51" spans="1:21" s="350" customFormat="1">
      <c r="C51" s="360"/>
      <c r="D51" s="360"/>
      <c r="E51" s="360"/>
      <c r="F51" s="360"/>
      <c r="G51" s="360"/>
      <c r="H51" s="363">
        <f>AVERAGE(H47:H50)</f>
        <v>29.032000000000004</v>
      </c>
      <c r="I51" s="363">
        <f>AVERAGE(I47:I50)</f>
        <v>27.990821472736414</v>
      </c>
      <c r="J51" s="360"/>
      <c r="K51" s="363">
        <f>AVERAGE(K47:K50)</f>
        <v>63.026249999999997</v>
      </c>
      <c r="L51" s="363">
        <f>AVERAGE(L47:L50)</f>
        <v>25.862950028983811</v>
      </c>
      <c r="M51" s="360"/>
      <c r="N51" s="360"/>
      <c r="O51" s="360"/>
      <c r="P51" s="363">
        <f>AVERAGE(P47:P50)</f>
        <v>10.510750000000002</v>
      </c>
      <c r="Q51" s="363">
        <f>AVERAGE(Q47:Q50)</f>
        <v>44.417999999999999</v>
      </c>
      <c r="R51" s="361"/>
      <c r="S51" s="363">
        <f>AVERAGE(S47:S50)</f>
        <v>27.888239829790937</v>
      </c>
      <c r="T51" s="363">
        <f>AVERAGE(T47:T50)</f>
        <v>24.362809263209943</v>
      </c>
    </row>
    <row r="52" spans="1:21" s="350" customFormat="1">
      <c r="C52" s="360"/>
      <c r="D52" s="360"/>
      <c r="E52" s="360"/>
      <c r="F52" s="360"/>
      <c r="G52" s="360"/>
      <c r="H52" s="363">
        <f>STDEV(H47:H50)</f>
        <v>5.204485245119525E-2</v>
      </c>
      <c r="I52" s="363">
        <f>STDEV(I47:I50)</f>
        <v>2.7248939166137871E-2</v>
      </c>
      <c r="J52" s="360"/>
      <c r="K52" s="363">
        <f>STDEV(K47:K50)</f>
        <v>6.8645830171977451E-2</v>
      </c>
      <c r="L52" s="363">
        <f>STDEV(L47:L50)</f>
        <v>4.3007240873307422E-2</v>
      </c>
      <c r="M52" s="360"/>
      <c r="N52" s="360"/>
      <c r="O52" s="360"/>
      <c r="P52" s="363">
        <f>STDEV(P47:P50)</f>
        <v>8.971575484086769E-2</v>
      </c>
      <c r="Q52" s="363">
        <f>STDEV(Q47:Q50)</f>
        <v>0.14957941034781336</v>
      </c>
      <c r="R52" s="361"/>
      <c r="S52" s="363">
        <f>STDEV(S47:S50)</f>
        <v>2.7194441287805085E-2</v>
      </c>
      <c r="T52" s="363">
        <f>STDEV(T47:T50)</f>
        <v>4.185894754198987E-2</v>
      </c>
    </row>
    <row r="53" spans="1:21" s="350" customFormat="1"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1"/>
      <c r="Q53" s="361"/>
      <c r="R53" s="361"/>
    </row>
    <row r="54" spans="1:21" s="350" customFormat="1"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1"/>
      <c r="Q54" s="361"/>
      <c r="R54" s="361"/>
    </row>
    <row r="55" spans="1:21" s="352" customFormat="1">
      <c r="A55" s="351">
        <v>45602</v>
      </c>
      <c r="B55" s="352" t="s">
        <v>514</v>
      </c>
      <c r="C55" s="352">
        <v>19</v>
      </c>
      <c r="D55" s="352" t="s">
        <v>240</v>
      </c>
      <c r="E55" s="352" t="s">
        <v>21</v>
      </c>
      <c r="F55" s="352">
        <v>7.3999999999999996E-2</v>
      </c>
      <c r="M55" s="352">
        <v>4857</v>
      </c>
      <c r="N55" s="352">
        <v>20.507999999999999</v>
      </c>
      <c r="O55" s="352">
        <v>16.001999999999999</v>
      </c>
      <c r="R55" s="352">
        <v>12.728999999999999</v>
      </c>
      <c r="U55" s="353">
        <f t="shared" ref="U55:U58" si="20">1.1678*O55 - 0.9916</f>
        <v>17.695535599999999</v>
      </c>
    </row>
    <row r="56" spans="1:21" s="352" customFormat="1">
      <c r="A56" s="351">
        <v>45602</v>
      </c>
      <c r="B56" s="352" t="s">
        <v>515</v>
      </c>
      <c r="C56" s="352">
        <v>21</v>
      </c>
      <c r="D56" s="352" t="s">
        <v>241</v>
      </c>
      <c r="E56" s="352" t="s">
        <v>21</v>
      </c>
      <c r="F56" s="352">
        <v>8.3000000000000004E-2</v>
      </c>
      <c r="M56" s="352">
        <v>4942</v>
      </c>
      <c r="N56" s="352">
        <v>20.538</v>
      </c>
      <c r="O56" s="352">
        <v>16.035</v>
      </c>
      <c r="R56" s="352">
        <v>11.369</v>
      </c>
      <c r="U56" s="353">
        <f t="shared" si="20"/>
        <v>17.734073000000002</v>
      </c>
    </row>
    <row r="57" spans="1:21" s="352" customFormat="1">
      <c r="A57" s="351">
        <v>45603</v>
      </c>
      <c r="B57" s="352" t="s">
        <v>569</v>
      </c>
      <c r="C57" s="352">
        <v>91</v>
      </c>
      <c r="D57" s="352" t="s">
        <v>242</v>
      </c>
      <c r="E57" s="352" t="s">
        <v>21</v>
      </c>
      <c r="F57" s="352">
        <v>7.0999999999999994E-2</v>
      </c>
      <c r="M57" s="352">
        <v>4512</v>
      </c>
      <c r="N57" s="352">
        <v>21.058</v>
      </c>
      <c r="O57" s="352">
        <v>16.399000000000001</v>
      </c>
      <c r="R57" s="352">
        <v>12.111000000000001</v>
      </c>
      <c r="U57" s="353">
        <f t="shared" si="20"/>
        <v>18.159152200000001</v>
      </c>
    </row>
    <row r="58" spans="1:21" s="352" customFormat="1">
      <c r="A58" s="351">
        <v>45603</v>
      </c>
      <c r="B58" s="352" t="s">
        <v>570</v>
      </c>
      <c r="C58" s="352">
        <v>93</v>
      </c>
      <c r="D58" s="352" t="s">
        <v>243</v>
      </c>
      <c r="E58" s="352" t="s">
        <v>21</v>
      </c>
      <c r="F58" s="352">
        <v>7.6999999999999999E-2</v>
      </c>
      <c r="M58" s="352">
        <v>5587</v>
      </c>
      <c r="N58" s="352">
        <v>21</v>
      </c>
      <c r="O58" s="352">
        <v>16.545000000000002</v>
      </c>
      <c r="R58" s="352">
        <v>12.61</v>
      </c>
      <c r="U58" s="353">
        <f t="shared" si="20"/>
        <v>18.329650999999998</v>
      </c>
    </row>
    <row r="59" spans="1:21" s="350" customFormat="1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3">
        <f>AVERAGE(N55:N58)</f>
        <v>20.776</v>
      </c>
      <c r="O59" s="363">
        <f>AVERAGE(O55:O58)</f>
        <v>16.245249999999999</v>
      </c>
      <c r="P59" s="361"/>
      <c r="Q59" s="361"/>
      <c r="R59" s="363">
        <f>AVERAGE(R55:R58)</f>
        <v>12.204750000000001</v>
      </c>
      <c r="U59" s="363">
        <f>AVERAGE(U55:U58)</f>
        <v>17.97960295</v>
      </c>
    </row>
    <row r="60" spans="1:21" s="350" customFormat="1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3">
        <f>STDEV(N55:N58)</f>
        <v>0.2933530296417613</v>
      </c>
      <c r="O60" s="363">
        <f>STDEV(O55:O58)</f>
        <v>0.26886474294708224</v>
      </c>
      <c r="P60" s="361"/>
      <c r="Q60" s="361"/>
      <c r="R60" s="363">
        <f>STDEV(R55:R58)</f>
        <v>0.6181512085781814</v>
      </c>
      <c r="U60" s="363">
        <f>STDEV(U55:U58)</f>
        <v>0.31398024681360048</v>
      </c>
    </row>
    <row r="61" spans="1:21" s="350" customFormat="1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1"/>
      <c r="Q61" s="361"/>
      <c r="R61" s="361"/>
    </row>
    <row r="62" spans="1:21" s="350" customFormat="1"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1"/>
      <c r="Q62" s="361"/>
      <c r="R62" s="361"/>
    </row>
    <row r="63" spans="1:21" s="352" customFormat="1">
      <c r="A63" s="351">
        <v>45602</v>
      </c>
      <c r="B63" s="352" t="s">
        <v>516</v>
      </c>
      <c r="C63" s="352">
        <v>23</v>
      </c>
      <c r="D63" s="352" t="s">
        <v>244</v>
      </c>
      <c r="E63" s="352" t="s">
        <v>23</v>
      </c>
      <c r="F63" s="352">
        <v>0.04</v>
      </c>
      <c r="M63" s="352">
        <v>2241</v>
      </c>
      <c r="N63" s="352">
        <v>11.427</v>
      </c>
      <c r="O63" s="352">
        <v>5.883</v>
      </c>
      <c r="R63" s="352">
        <v>13.054</v>
      </c>
      <c r="U63" s="353">
        <f t="shared" ref="U63:U66" si="21">1.1678*O63 - 0.9916</f>
        <v>5.8785673999999997</v>
      </c>
    </row>
    <row r="64" spans="1:21" s="352" customFormat="1">
      <c r="A64" s="351">
        <v>45602</v>
      </c>
      <c r="B64" s="352" t="s">
        <v>517</v>
      </c>
      <c r="C64" s="352">
        <v>25</v>
      </c>
      <c r="D64" s="352" t="s">
        <v>245</v>
      </c>
      <c r="E64" s="352" t="s">
        <v>23</v>
      </c>
      <c r="F64" s="352">
        <v>7.9000000000000001E-2</v>
      </c>
      <c r="M64" s="352">
        <v>5289</v>
      </c>
      <c r="N64" s="352">
        <v>10.161</v>
      </c>
      <c r="O64" s="352">
        <v>5.78</v>
      </c>
      <c r="R64" s="352">
        <v>12.851000000000001</v>
      </c>
      <c r="U64" s="353">
        <f t="shared" si="21"/>
        <v>5.7582839999999997</v>
      </c>
    </row>
    <row r="65" spans="1:21" s="352" customFormat="1">
      <c r="A65" s="351">
        <v>45602</v>
      </c>
      <c r="B65" s="352" t="s">
        <v>518</v>
      </c>
      <c r="C65" s="352">
        <v>27</v>
      </c>
      <c r="D65" s="352" t="s">
        <v>246</v>
      </c>
      <c r="E65" s="352" t="s">
        <v>23</v>
      </c>
      <c r="F65" s="352">
        <v>0.15</v>
      </c>
      <c r="M65" s="352">
        <v>10284</v>
      </c>
      <c r="N65" s="352">
        <v>9.2279999999999998</v>
      </c>
      <c r="O65" s="352">
        <v>5.8869999999999996</v>
      </c>
      <c r="R65" s="352">
        <v>12.956</v>
      </c>
      <c r="U65" s="353">
        <f t="shared" si="21"/>
        <v>5.8832385999999994</v>
      </c>
    </row>
    <row r="66" spans="1:21" s="352" customFormat="1">
      <c r="A66" s="351">
        <v>45603</v>
      </c>
      <c r="B66" s="352" t="s">
        <v>571</v>
      </c>
      <c r="C66" s="352">
        <v>95</v>
      </c>
      <c r="D66" s="352" t="s">
        <v>247</v>
      </c>
      <c r="E66" s="352" t="s">
        <v>23</v>
      </c>
      <c r="F66" s="352">
        <v>8.2000000000000003E-2</v>
      </c>
      <c r="M66" s="352">
        <v>4149</v>
      </c>
      <c r="N66" s="352">
        <v>10.554</v>
      </c>
      <c r="O66" s="352">
        <v>5.9089999999999998</v>
      </c>
      <c r="R66" s="352">
        <v>10.574</v>
      </c>
      <c r="U66" s="353">
        <f t="shared" si="21"/>
        <v>5.9089301999999995</v>
      </c>
    </row>
    <row r="67" spans="1:21" s="352" customFormat="1">
      <c r="A67" s="351">
        <v>45603</v>
      </c>
      <c r="B67" s="352" t="s">
        <v>572</v>
      </c>
      <c r="C67" s="352">
        <v>97</v>
      </c>
      <c r="D67" s="352" t="s">
        <v>248</v>
      </c>
      <c r="E67" s="352" t="s">
        <v>23</v>
      </c>
      <c r="F67" s="352">
        <v>7.1999999999999995E-2</v>
      </c>
      <c r="M67" s="352">
        <v>4544</v>
      </c>
      <c r="N67" s="352">
        <v>10.426</v>
      </c>
      <c r="O67" s="352">
        <v>5.8330000000000002</v>
      </c>
      <c r="R67" s="352">
        <v>12.417999999999999</v>
      </c>
      <c r="U67" s="353">
        <f>1.1678*O67 - 0.9916</f>
        <v>5.8201773999999995</v>
      </c>
    </row>
    <row r="68" spans="1:21" s="350" customFormat="1"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3">
        <f>AVERAGE(N63:N67)</f>
        <v>10.359200000000001</v>
      </c>
      <c r="O68" s="363">
        <f>AVERAGE(O63:O67)</f>
        <v>5.8584000000000005</v>
      </c>
      <c r="P68" s="361"/>
      <c r="Q68" s="361"/>
      <c r="R68" s="363">
        <f>AVERAGE(R63:R67)</f>
        <v>12.3706</v>
      </c>
      <c r="U68" s="363">
        <f>AVERAGE(U63:U67)</f>
        <v>5.8498395199999997</v>
      </c>
    </row>
    <row r="69" spans="1:21" s="350" customFormat="1"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3">
        <f>STDEV(N63:N67)</f>
        <v>0.79080699288764522</v>
      </c>
      <c r="O69" s="363">
        <f>STDEV(O63:O67)</f>
        <v>5.1901830410882206E-2</v>
      </c>
      <c r="P69" s="361"/>
      <c r="Q69" s="361"/>
      <c r="R69" s="363">
        <f>STDEV(R63:R67)</f>
        <v>1.033263180414361</v>
      </c>
      <c r="U69" s="363">
        <f>STDEV(U63:U67)</f>
        <v>6.0610957553828407E-2</v>
      </c>
    </row>
    <row r="70" spans="1:21" s="350" customFormat="1"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1"/>
      <c r="O70" s="361"/>
      <c r="P70" s="361"/>
    </row>
    <row r="71" spans="1:21" s="350" customFormat="1"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1"/>
      <c r="O71" s="361"/>
      <c r="P71" s="361"/>
    </row>
    <row r="75" spans="1:21">
      <c r="C75" s="368"/>
      <c r="D75" s="369" t="s">
        <v>519</v>
      </c>
      <c r="E75" s="369"/>
      <c r="F75" s="370"/>
      <c r="G75" s="368"/>
      <c r="H75" s="368"/>
    </row>
    <row r="76" spans="1:21">
      <c r="C76" s="370"/>
      <c r="D76" s="370"/>
      <c r="E76" s="370"/>
      <c r="F76" s="370"/>
      <c r="G76" s="368"/>
      <c r="H76" s="368"/>
    </row>
    <row r="77" spans="1:21">
      <c r="C77" s="370"/>
      <c r="D77" s="370"/>
      <c r="E77" s="370"/>
      <c r="F77" s="369" t="s">
        <v>520</v>
      </c>
      <c r="G77" s="369" t="s">
        <v>15</v>
      </c>
      <c r="H77" s="368"/>
    </row>
    <row r="78" spans="1:21">
      <c r="C78" s="370"/>
      <c r="D78" s="370" t="s">
        <v>506</v>
      </c>
      <c r="E78" s="370"/>
      <c r="F78" s="371">
        <f>I43</f>
        <v>-2.8290974425138402</v>
      </c>
      <c r="G78" s="368">
        <v>-2.87</v>
      </c>
      <c r="H78" s="368"/>
    </row>
    <row r="79" spans="1:21">
      <c r="C79" s="370"/>
      <c r="D79" s="370" t="s">
        <v>521</v>
      </c>
      <c r="E79" s="370"/>
      <c r="F79" s="371">
        <f>I51</f>
        <v>27.990821472736414</v>
      </c>
      <c r="G79" s="372">
        <v>27.888000000000002</v>
      </c>
      <c r="H79" s="368"/>
    </row>
    <row r="80" spans="1:21">
      <c r="C80" s="370"/>
      <c r="D80" s="370"/>
      <c r="E80" s="370"/>
      <c r="F80" s="370"/>
      <c r="G80" s="368"/>
      <c r="H80" s="368"/>
    </row>
    <row r="81" spans="3:8">
      <c r="C81" s="370"/>
      <c r="D81" s="370"/>
      <c r="E81" s="370"/>
      <c r="F81" s="370"/>
      <c r="G81" s="368"/>
      <c r="H81" s="368"/>
    </row>
    <row r="82" spans="3:8">
      <c r="C82" s="370"/>
      <c r="D82" s="466" t="s">
        <v>522</v>
      </c>
      <c r="E82" s="466"/>
      <c r="F82" s="466"/>
      <c r="G82" s="466"/>
      <c r="H82" s="368"/>
    </row>
    <row r="83" spans="3:8">
      <c r="C83" s="370"/>
      <c r="D83" s="373" t="s">
        <v>523</v>
      </c>
      <c r="E83" s="373"/>
      <c r="F83" s="373" t="s">
        <v>524</v>
      </c>
      <c r="G83" s="373" t="s">
        <v>15</v>
      </c>
      <c r="H83" s="368"/>
    </row>
    <row r="84" spans="3:8">
      <c r="C84" s="370"/>
      <c r="D84" s="374" t="s">
        <v>525</v>
      </c>
      <c r="E84" s="374"/>
      <c r="F84" s="375">
        <f>S34</f>
        <v>6.0485996324390854</v>
      </c>
      <c r="G84" s="376">
        <v>5.94</v>
      </c>
      <c r="H84" s="377">
        <f>ABS(G84-F84)</f>
        <v>0.10859963243908499</v>
      </c>
    </row>
    <row r="85" spans="3:8">
      <c r="C85" s="370"/>
      <c r="D85" s="467" t="s">
        <v>526</v>
      </c>
      <c r="E85" s="468"/>
      <c r="F85" s="468"/>
      <c r="G85" s="469"/>
      <c r="H85" s="368"/>
    </row>
    <row r="86" spans="3:8">
      <c r="C86" s="370"/>
      <c r="D86" s="374" t="s">
        <v>525</v>
      </c>
      <c r="E86" s="374"/>
      <c r="F86" s="375">
        <f>P34</f>
        <v>14.479000000000001</v>
      </c>
      <c r="G86" s="376">
        <v>13.32</v>
      </c>
      <c r="H86" s="377">
        <f>ABS(G86-F86)</f>
        <v>1.1590000000000007</v>
      </c>
    </row>
    <row r="87" spans="3:8">
      <c r="C87" s="370"/>
      <c r="D87" s="370"/>
      <c r="E87" s="370"/>
      <c r="F87" s="370"/>
      <c r="G87" s="368"/>
      <c r="H87" s="368"/>
    </row>
    <row r="88" spans="3:8">
      <c r="C88" s="370"/>
      <c r="D88" s="370"/>
      <c r="E88" s="370"/>
      <c r="F88" s="370"/>
      <c r="G88" s="368"/>
      <c r="H88" s="368"/>
    </row>
    <row r="89" spans="3:8">
      <c r="C89" s="370"/>
      <c r="D89" s="370"/>
      <c r="E89" s="370"/>
      <c r="F89" s="370"/>
      <c r="G89" s="368"/>
      <c r="H89" s="368"/>
    </row>
    <row r="90" spans="3:8">
      <c r="C90" s="370"/>
      <c r="D90" s="369" t="s">
        <v>527</v>
      </c>
      <c r="E90" s="369"/>
      <c r="F90" s="370"/>
      <c r="G90" s="368"/>
      <c r="H90" s="368"/>
    </row>
    <row r="91" spans="3:8">
      <c r="C91" s="368"/>
      <c r="D91" s="370"/>
      <c r="E91" s="370"/>
      <c r="F91" s="370"/>
      <c r="G91" s="368"/>
      <c r="H91" s="368"/>
    </row>
    <row r="92" spans="3:8">
      <c r="C92" s="370"/>
      <c r="D92" s="370"/>
      <c r="E92" s="370"/>
      <c r="F92" s="369" t="s">
        <v>520</v>
      </c>
      <c r="G92" s="369" t="s">
        <v>15</v>
      </c>
      <c r="H92" s="368"/>
    </row>
    <row r="93" spans="3:8">
      <c r="C93" s="370"/>
      <c r="D93" s="370" t="s">
        <v>506</v>
      </c>
      <c r="E93" s="370"/>
      <c r="F93" s="371">
        <f>L43</f>
        <v>-28.26590238285446</v>
      </c>
      <c r="G93" s="368">
        <v>-28.32</v>
      </c>
      <c r="H93" s="368"/>
    </row>
    <row r="94" spans="3:8">
      <c r="C94" s="370"/>
      <c r="D94" s="370" t="s">
        <v>521</v>
      </c>
      <c r="E94" s="370"/>
      <c r="F94" s="371">
        <f>L51</f>
        <v>25.862950028983811</v>
      </c>
      <c r="G94" s="372">
        <v>24.361999999999998</v>
      </c>
      <c r="H94" s="368"/>
    </row>
    <row r="95" spans="3:8">
      <c r="C95" s="370"/>
      <c r="D95" s="370"/>
      <c r="E95" s="370"/>
      <c r="F95" s="370"/>
      <c r="G95" s="368"/>
      <c r="H95" s="368"/>
    </row>
    <row r="96" spans="3:8">
      <c r="C96" s="370"/>
      <c r="D96" s="370"/>
      <c r="E96" s="370"/>
      <c r="F96" s="370"/>
      <c r="G96" s="368"/>
      <c r="H96" s="368"/>
    </row>
    <row r="97" spans="3:8">
      <c r="C97" s="370"/>
      <c r="D97" s="467" t="s">
        <v>522</v>
      </c>
      <c r="E97" s="468"/>
      <c r="F97" s="468"/>
      <c r="G97" s="469"/>
      <c r="H97" s="368"/>
    </row>
    <row r="98" spans="3:8">
      <c r="C98" s="370"/>
      <c r="D98" s="373" t="s">
        <v>523</v>
      </c>
      <c r="E98" s="373"/>
      <c r="F98" s="373" t="s">
        <v>524</v>
      </c>
      <c r="G98" s="373" t="s">
        <v>15</v>
      </c>
      <c r="H98" s="368"/>
    </row>
    <row r="99" spans="3:8">
      <c r="C99" s="370"/>
      <c r="D99" s="374" t="s">
        <v>525</v>
      </c>
      <c r="E99" s="374"/>
      <c r="F99" s="375">
        <f>T34</f>
        <v>-27.194245112050837</v>
      </c>
      <c r="G99" s="376">
        <v>-26.98</v>
      </c>
      <c r="H99" s="377">
        <f>ABS(G99-F99)</f>
        <v>0.21424511205083618</v>
      </c>
    </row>
    <row r="100" spans="3:8">
      <c r="C100" s="370"/>
      <c r="D100" s="467" t="s">
        <v>526</v>
      </c>
      <c r="E100" s="468"/>
      <c r="F100" s="468"/>
      <c r="G100" s="469"/>
      <c r="H100" s="368"/>
    </row>
    <row r="101" spans="3:8">
      <c r="C101" s="370"/>
      <c r="D101" s="374" t="s">
        <v>525</v>
      </c>
      <c r="E101" s="374"/>
      <c r="F101" s="375">
        <f>Q34</f>
        <v>49.27075</v>
      </c>
      <c r="G101" s="376">
        <v>46.5</v>
      </c>
      <c r="H101" s="377">
        <f>ABS(G101-F101)</f>
        <v>2.7707499999999996</v>
      </c>
    </row>
    <row r="102" spans="3:8">
      <c r="C102" s="370"/>
      <c r="D102" s="370"/>
      <c r="E102" s="370"/>
      <c r="F102" s="370"/>
      <c r="G102" s="368"/>
      <c r="H102" s="368"/>
    </row>
    <row r="103" spans="3:8">
      <c r="C103" s="370"/>
      <c r="D103" s="370"/>
      <c r="E103" s="370"/>
      <c r="F103" s="370"/>
      <c r="G103" s="368"/>
      <c r="H103" s="368"/>
    </row>
    <row r="104" spans="3:8">
      <c r="C104" s="370"/>
      <c r="D104" s="370"/>
      <c r="E104" s="370"/>
      <c r="F104" s="370"/>
      <c r="G104" s="368"/>
      <c r="H104" s="368"/>
    </row>
    <row r="105" spans="3:8">
      <c r="C105" s="370"/>
      <c r="D105" s="369" t="s">
        <v>528</v>
      </c>
      <c r="E105" s="369"/>
      <c r="F105" s="370"/>
      <c r="G105" s="368"/>
      <c r="H105" s="368"/>
    </row>
    <row r="106" spans="3:8">
      <c r="C106" s="370"/>
      <c r="D106" s="370"/>
      <c r="E106" s="370"/>
      <c r="F106" s="370"/>
      <c r="G106" s="368"/>
      <c r="H106" s="368"/>
    </row>
    <row r="107" spans="3:8">
      <c r="C107" s="370"/>
      <c r="D107" s="370"/>
      <c r="E107" s="370"/>
      <c r="F107" s="369" t="s">
        <v>520</v>
      </c>
      <c r="G107" s="369" t="s">
        <v>15</v>
      </c>
      <c r="H107" s="368"/>
    </row>
    <row r="108" spans="3:8">
      <c r="C108" s="370"/>
      <c r="D108" s="378" t="s">
        <v>23</v>
      </c>
      <c r="F108" s="371">
        <f>O68</f>
        <v>5.8584000000000005</v>
      </c>
      <c r="G108" s="372">
        <v>5.85</v>
      </c>
      <c r="H108" s="379"/>
    </row>
    <row r="109" spans="3:8">
      <c r="C109" s="370"/>
      <c r="D109" s="378" t="s">
        <v>21</v>
      </c>
      <c r="F109" s="371">
        <f>O59</f>
        <v>16.245249999999999</v>
      </c>
      <c r="G109" s="372">
        <v>17.98</v>
      </c>
      <c r="H109" s="379"/>
    </row>
    <row r="110" spans="3:8">
      <c r="C110" s="370"/>
      <c r="E110" s="370"/>
      <c r="F110" s="370"/>
      <c r="G110" s="368"/>
      <c r="H110" s="368"/>
    </row>
    <row r="111" spans="3:8">
      <c r="C111" s="370"/>
      <c r="D111" s="370"/>
      <c r="E111" s="370"/>
      <c r="F111" s="370"/>
      <c r="G111" s="368"/>
      <c r="H111" s="368"/>
    </row>
    <row r="112" spans="3:8">
      <c r="C112" s="370"/>
      <c r="D112" s="467" t="s">
        <v>522</v>
      </c>
      <c r="E112" s="468"/>
      <c r="F112" s="468"/>
      <c r="G112" s="469"/>
      <c r="H112" s="368"/>
    </row>
    <row r="113" spans="3:8">
      <c r="C113" s="370"/>
      <c r="D113" s="373" t="s">
        <v>523</v>
      </c>
      <c r="E113" s="373"/>
      <c r="F113" s="373" t="s">
        <v>524</v>
      </c>
      <c r="G113" s="373" t="s">
        <v>15</v>
      </c>
      <c r="H113" s="368"/>
    </row>
    <row r="114" spans="3:8">
      <c r="C114" s="370"/>
      <c r="D114" s="374" t="s">
        <v>525</v>
      </c>
      <c r="E114" s="380"/>
      <c r="F114" s="381">
        <f>U34</f>
        <v>5.8604665000000002</v>
      </c>
      <c r="G114" s="381">
        <v>6.32</v>
      </c>
      <c r="H114" s="377">
        <f>ABS(G114-F114)</f>
        <v>0.45953350000000004</v>
      </c>
    </row>
    <row r="115" spans="3:8">
      <c r="C115" s="370"/>
      <c r="D115" s="467" t="s">
        <v>526</v>
      </c>
      <c r="E115" s="468"/>
      <c r="F115" s="468"/>
      <c r="G115" s="469"/>
      <c r="H115" s="368"/>
    </row>
    <row r="116" spans="3:8">
      <c r="C116" s="370"/>
      <c r="D116" s="374" t="s">
        <v>525</v>
      </c>
      <c r="E116" s="374"/>
      <c r="F116" s="375">
        <f>R34</f>
        <v>0.66</v>
      </c>
      <c r="G116" s="376">
        <v>0.751</v>
      </c>
      <c r="H116" s="377">
        <f>ABS(G116-F116)</f>
        <v>9.099999999999997E-2</v>
      </c>
    </row>
    <row r="117" spans="3:8">
      <c r="C117" s="370"/>
      <c r="D117" s="368"/>
      <c r="E117" s="368"/>
      <c r="F117" s="368"/>
      <c r="G117" s="368"/>
      <c r="H117" s="368"/>
    </row>
    <row r="118" spans="3:8">
      <c r="C118" s="370"/>
      <c r="D118" s="368"/>
      <c r="E118" s="368"/>
      <c r="F118" s="368"/>
      <c r="G118" s="368"/>
      <c r="H118" s="368"/>
    </row>
    <row r="119" spans="3:8" ht="16" thickBot="1">
      <c r="C119" s="370"/>
      <c r="D119" s="370"/>
      <c r="E119" s="370"/>
      <c r="F119" s="370"/>
      <c r="G119" s="368"/>
      <c r="H119" s="368"/>
    </row>
    <row r="120" spans="3:8">
      <c r="C120" s="370"/>
      <c r="D120" s="370"/>
      <c r="E120" s="383" t="s">
        <v>529</v>
      </c>
      <c r="F120" s="384" t="s">
        <v>539</v>
      </c>
      <c r="G120" s="385"/>
    </row>
    <row r="121" spans="3:8">
      <c r="C121" s="370"/>
      <c r="D121" s="370"/>
      <c r="E121" s="386" t="s">
        <v>530</v>
      </c>
      <c r="F121" s="387">
        <v>45603</v>
      </c>
      <c r="G121" s="388"/>
    </row>
    <row r="122" spans="3:8">
      <c r="C122" s="370"/>
      <c r="E122" s="386" t="s">
        <v>531</v>
      </c>
      <c r="F122" s="389" t="s">
        <v>532</v>
      </c>
      <c r="G122" s="388"/>
    </row>
    <row r="123" spans="3:8" ht="16" thickBot="1">
      <c r="C123" s="370"/>
      <c r="E123" s="390" t="s">
        <v>533</v>
      </c>
      <c r="F123" s="391" t="s">
        <v>534</v>
      </c>
      <c r="G123" s="392"/>
    </row>
    <row r="124" spans="3:8">
      <c r="C124" s="370"/>
    </row>
    <row r="125" spans="3:8">
      <c r="C125" s="370"/>
    </row>
    <row r="126" spans="3:8">
      <c r="C126" s="370"/>
    </row>
    <row r="127" spans="3:8">
      <c r="C127" s="370"/>
    </row>
    <row r="128" spans="3:8">
      <c r="C128" s="370"/>
    </row>
    <row r="129" spans="3:3">
      <c r="C129" s="370"/>
    </row>
  </sheetData>
  <mergeCells count="6">
    <mergeCell ref="D115:G115"/>
    <mergeCell ref="D82:G82"/>
    <mergeCell ref="D85:G85"/>
    <mergeCell ref="D97:G97"/>
    <mergeCell ref="D100:G100"/>
    <mergeCell ref="D112:G112"/>
  </mergeCells>
  <conditionalFormatting sqref="H84">
    <cfRule type="cellIs" dxfId="11" priority="6" stopIfTrue="1" operator="greaterThan">
      <formula>0.4</formula>
    </cfRule>
  </conditionalFormatting>
  <conditionalFormatting sqref="H99">
    <cfRule type="cellIs" dxfId="10" priority="5" stopIfTrue="1" operator="greaterThan">
      <formula>0.3</formula>
    </cfRule>
  </conditionalFormatting>
  <conditionalFormatting sqref="H114">
    <cfRule type="cellIs" dxfId="9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116">
    <cfRule type="cellIs" dxfId="8" priority="1" operator="greaterThan">
      <formula>1.6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2316-3739-4CFC-A32C-17F53CE8C474}">
  <dimension ref="A1:AS129"/>
  <sheetViews>
    <sheetView workbookViewId="0">
      <pane ySplit="1" topLeftCell="A2" activePane="bottomLeft" state="frozen"/>
      <selection activeCell="P2" activeCellId="1" sqref="D2:E6 P2:V6"/>
      <selection pane="bottomLeft" activeCell="P2" activeCellId="1" sqref="D2:E6 P2:V6"/>
    </sheetView>
  </sheetViews>
  <sheetFormatPr baseColWidth="10" defaultColWidth="9.1640625" defaultRowHeight="15"/>
  <cols>
    <col min="1" max="1" width="10.6640625" style="360" bestFit="1" customWidth="1"/>
    <col min="2" max="3" width="9.1640625" style="360"/>
    <col min="4" max="4" width="30.1640625" style="360" customWidth="1"/>
    <col min="5" max="5" width="26.33203125" style="360" bestFit="1" customWidth="1"/>
    <col min="6" max="6" width="12.5" style="360" bestFit="1" customWidth="1"/>
    <col min="7" max="7" width="9.6640625" style="360" bestFit="1" customWidth="1"/>
    <col min="8" max="8" width="11.5" style="360" bestFit="1" customWidth="1"/>
    <col min="9" max="9" width="9.6640625" style="360" bestFit="1" customWidth="1"/>
    <col min="10" max="10" width="11.33203125" style="360" bestFit="1" customWidth="1"/>
    <col min="11" max="11" width="9.6640625" style="360" bestFit="1" customWidth="1"/>
    <col min="12" max="12" width="11.33203125" style="360" bestFit="1" customWidth="1"/>
    <col min="13" max="13" width="10.5" style="360" customWidth="1"/>
    <col min="14" max="15" width="7.6640625" style="360" bestFit="1" customWidth="1"/>
    <col min="16" max="16" width="6.5" style="360" customWidth="1"/>
    <col min="17" max="17" width="8" style="360" customWidth="1"/>
    <col min="18" max="18" width="6.6640625" style="360" customWidth="1"/>
    <col min="19" max="19" width="10.33203125" style="360" bestFit="1" customWidth="1"/>
    <col min="20" max="20" width="9.1640625" style="360"/>
    <col min="21" max="21" width="10.33203125" style="360" customWidth="1"/>
    <col min="22" max="22" width="19.5" style="360" bestFit="1" customWidth="1"/>
    <col min="23" max="16384" width="9.1640625" style="360"/>
  </cols>
  <sheetData>
    <row r="1" spans="1:45" s="350" customFormat="1" ht="13">
      <c r="A1" s="344" t="s">
        <v>475</v>
      </c>
      <c r="B1" s="344" t="s">
        <v>476</v>
      </c>
      <c r="C1" s="345" t="s">
        <v>477</v>
      </c>
      <c r="D1" s="345" t="s">
        <v>74</v>
      </c>
      <c r="E1" s="345" t="s">
        <v>478</v>
      </c>
      <c r="F1" s="345" t="s">
        <v>479</v>
      </c>
      <c r="G1" s="345" t="s">
        <v>480</v>
      </c>
      <c r="H1" s="345" t="s">
        <v>481</v>
      </c>
      <c r="I1" s="345" t="s">
        <v>541</v>
      </c>
      <c r="J1" s="345" t="s">
        <v>483</v>
      </c>
      <c r="K1" s="345" t="s">
        <v>484</v>
      </c>
      <c r="L1" s="345" t="s">
        <v>537</v>
      </c>
      <c r="M1" s="345" t="s">
        <v>486</v>
      </c>
      <c r="N1" s="345" t="s">
        <v>487</v>
      </c>
      <c r="O1" s="345" t="s">
        <v>538</v>
      </c>
      <c r="P1" s="347" t="s">
        <v>489</v>
      </c>
      <c r="Q1" s="347" t="s">
        <v>490</v>
      </c>
      <c r="R1" s="347" t="s">
        <v>491</v>
      </c>
      <c r="S1" s="348" t="s">
        <v>492</v>
      </c>
      <c r="T1" s="348" t="s">
        <v>493</v>
      </c>
      <c r="U1" s="348" t="s">
        <v>494</v>
      </c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</row>
    <row r="2" spans="1:45" s="352" customFormat="1">
      <c r="A2" s="351">
        <v>45608</v>
      </c>
      <c r="B2" s="352" t="s">
        <v>495</v>
      </c>
      <c r="C2" s="352">
        <v>29</v>
      </c>
      <c r="D2" s="357">
        <v>20230055.073999874</v>
      </c>
      <c r="E2" s="352" t="s">
        <v>418</v>
      </c>
      <c r="F2" s="352">
        <v>0.753</v>
      </c>
      <c r="G2" s="352">
        <v>1675</v>
      </c>
      <c r="H2" s="352">
        <v>1.5369999999999999</v>
      </c>
      <c r="I2" s="353">
        <f t="shared" ref="I2:I26" si="0">-0.371*LN(G2) + 1.8015 +H2</f>
        <v>0.58435610717984932</v>
      </c>
      <c r="J2" s="352">
        <v>6027</v>
      </c>
      <c r="K2" s="352">
        <v>5.1040000000000001</v>
      </c>
      <c r="L2" s="353">
        <f t="shared" ref="L2:L26" si="1">0.00004*J2 - 37.389+K2</f>
        <v>-32.043920000000007</v>
      </c>
      <c r="M2" s="352">
        <v>1772</v>
      </c>
      <c r="N2" s="352">
        <v>5.2789999999999999</v>
      </c>
      <c r="O2" s="352">
        <v>0.65500000000000003</v>
      </c>
      <c r="P2" s="352">
        <v>6.226</v>
      </c>
      <c r="Q2" s="352">
        <v>42.393999999999998</v>
      </c>
      <c r="R2" s="352">
        <v>0.61499999999999999</v>
      </c>
      <c r="S2" s="353">
        <f t="shared" ref="S2:S26" si="2">1.0086*I2 + 0.0673</f>
        <v>0.65668156970159597</v>
      </c>
      <c r="T2" s="353">
        <f t="shared" ref="T2:T26" si="3">0.9746*L2 - 0.7792</f>
        <v>-32.009204432000011</v>
      </c>
      <c r="U2" s="353">
        <f t="shared" ref="U2:U26" si="4">1.107*O2 - 0.6698</f>
        <v>5.5285000000000029E-2</v>
      </c>
    </row>
    <row r="3" spans="1:45" s="352" customFormat="1">
      <c r="A3" s="351">
        <v>45608</v>
      </c>
      <c r="B3" s="352" t="s">
        <v>496</v>
      </c>
      <c r="C3" s="352">
        <v>31</v>
      </c>
      <c r="D3" s="357">
        <v>20230055.074999873</v>
      </c>
      <c r="E3" s="352" t="s">
        <v>419</v>
      </c>
      <c r="F3" s="352">
        <v>0.85299999999999998</v>
      </c>
      <c r="G3" s="352">
        <v>1457</v>
      </c>
      <c r="H3" s="352">
        <v>5.89</v>
      </c>
      <c r="I3" s="353">
        <f t="shared" si="0"/>
        <v>4.9890859869015785</v>
      </c>
      <c r="J3" s="352">
        <v>5483</v>
      </c>
      <c r="K3" s="352">
        <v>15.311</v>
      </c>
      <c r="L3" s="353">
        <f t="shared" si="1"/>
        <v>-21.85868</v>
      </c>
      <c r="M3" s="352">
        <v>2846</v>
      </c>
      <c r="N3" s="352">
        <v>-2.8919999999999999</v>
      </c>
      <c r="O3" s="352">
        <v>-6.883</v>
      </c>
      <c r="P3" s="352">
        <v>4.7249999999999996</v>
      </c>
      <c r="Q3" s="352">
        <v>33.734999999999999</v>
      </c>
      <c r="R3" s="352">
        <v>0.755</v>
      </c>
      <c r="S3" s="353">
        <f t="shared" si="2"/>
        <v>5.0992921263889324</v>
      </c>
      <c r="T3" s="353">
        <f t="shared" si="3"/>
        <v>-22.082669528</v>
      </c>
      <c r="U3" s="353">
        <f t="shared" si="4"/>
        <v>-8.289280999999999</v>
      </c>
    </row>
    <row r="4" spans="1:45" s="352" customFormat="1">
      <c r="A4" s="351">
        <v>45608</v>
      </c>
      <c r="B4" s="352" t="s">
        <v>497</v>
      </c>
      <c r="C4" s="352">
        <v>33</v>
      </c>
      <c r="D4" s="357">
        <v>20230055.075999871</v>
      </c>
      <c r="E4" s="352" t="s">
        <v>420</v>
      </c>
      <c r="F4" s="352">
        <v>0.78700000000000003</v>
      </c>
      <c r="G4" s="352">
        <v>1893</v>
      </c>
      <c r="H4" s="352">
        <v>1.9910000000000001</v>
      </c>
      <c r="I4" s="353">
        <f t="shared" si="0"/>
        <v>0.99296436590134163</v>
      </c>
      <c r="J4" s="352">
        <v>6290</v>
      </c>
      <c r="K4" s="352">
        <v>5.2850000000000001</v>
      </c>
      <c r="L4" s="353">
        <f t="shared" si="1"/>
        <v>-31.852399999999999</v>
      </c>
      <c r="M4" s="352">
        <v>2095</v>
      </c>
      <c r="N4" s="352">
        <v>4.7649999999999997</v>
      </c>
      <c r="O4" s="352">
        <v>0.30399999999999999</v>
      </c>
      <c r="P4" s="352">
        <v>6.87</v>
      </c>
      <c r="Q4" s="352">
        <v>43.027999999999999</v>
      </c>
      <c r="R4" s="352">
        <v>0.63800000000000001</v>
      </c>
      <c r="S4" s="353">
        <f t="shared" si="2"/>
        <v>1.0688038594480931</v>
      </c>
      <c r="T4" s="353">
        <f t="shared" si="3"/>
        <v>-31.822549039999998</v>
      </c>
      <c r="U4" s="353">
        <f t="shared" si="4"/>
        <v>-0.33327199999999996</v>
      </c>
    </row>
    <row r="5" spans="1:45" s="352" customFormat="1">
      <c r="A5" s="351">
        <v>45608</v>
      </c>
      <c r="B5" s="352" t="s">
        <v>498</v>
      </c>
      <c r="C5" s="352">
        <v>35</v>
      </c>
      <c r="D5" s="357">
        <v>20230055.076999869</v>
      </c>
      <c r="E5" s="352" t="s">
        <v>421</v>
      </c>
      <c r="F5" s="352">
        <v>0.79700000000000004</v>
      </c>
      <c r="G5" s="352">
        <v>2185</v>
      </c>
      <c r="H5" s="352">
        <v>2.3839999999999999</v>
      </c>
      <c r="I5" s="353">
        <f t="shared" si="0"/>
        <v>1.3327433191064848</v>
      </c>
      <c r="J5" s="352">
        <v>6207</v>
      </c>
      <c r="K5" s="352">
        <v>6.0510000000000002</v>
      </c>
      <c r="L5" s="353">
        <f t="shared" si="1"/>
        <v>-31.08972</v>
      </c>
      <c r="M5" s="352">
        <v>2201</v>
      </c>
      <c r="N5" s="352">
        <v>5.6319999999999997</v>
      </c>
      <c r="O5" s="352">
        <v>1.181</v>
      </c>
      <c r="P5" s="352">
        <v>7.9089999999999998</v>
      </c>
      <c r="Q5" s="352">
        <v>41.901000000000003</v>
      </c>
      <c r="R5" s="352">
        <v>0.63300000000000001</v>
      </c>
      <c r="S5" s="353">
        <f t="shared" si="2"/>
        <v>1.4115049116508005</v>
      </c>
      <c r="T5" s="353">
        <f t="shared" si="3"/>
        <v>-31.079241111999998</v>
      </c>
      <c r="U5" s="353">
        <f t="shared" si="4"/>
        <v>0.63756699999999999</v>
      </c>
    </row>
    <row r="6" spans="1:45" s="352" customFormat="1">
      <c r="A6" s="351">
        <v>45608</v>
      </c>
      <c r="B6" s="352" t="s">
        <v>542</v>
      </c>
      <c r="C6" s="352">
        <v>37</v>
      </c>
      <c r="D6" s="357">
        <v>20230055.077999867</v>
      </c>
      <c r="E6" s="352" t="s">
        <v>422</v>
      </c>
      <c r="F6" s="352">
        <v>0.81299999999999994</v>
      </c>
      <c r="G6" s="352">
        <v>2056</v>
      </c>
      <c r="H6" s="352">
        <v>2.3559999999999999</v>
      </c>
      <c r="I6" s="353">
        <f t="shared" si="0"/>
        <v>1.3273199605406545</v>
      </c>
      <c r="J6" s="352">
        <v>6372</v>
      </c>
      <c r="K6" s="352">
        <v>4.3780000000000001</v>
      </c>
      <c r="L6" s="353">
        <f t="shared" si="1"/>
        <v>-32.756120000000003</v>
      </c>
      <c r="M6" s="352">
        <v>4128</v>
      </c>
      <c r="N6" s="352">
        <v>4.9279999999999999</v>
      </c>
      <c r="O6" s="352">
        <v>1.3580000000000001</v>
      </c>
      <c r="P6" s="352">
        <v>7.1669999999999998</v>
      </c>
      <c r="Q6" s="352">
        <v>42.137</v>
      </c>
      <c r="R6" s="352">
        <v>1.006</v>
      </c>
      <c r="S6" s="353">
        <f t="shared" si="2"/>
        <v>1.4060349122013041</v>
      </c>
      <c r="T6" s="353">
        <f t="shared" si="3"/>
        <v>-32.703314552000002</v>
      </c>
      <c r="U6" s="353">
        <f t="shared" si="4"/>
        <v>0.83350600000000008</v>
      </c>
    </row>
    <row r="7" spans="1:45" s="352" customFormat="1">
      <c r="A7" s="351">
        <v>45608</v>
      </c>
      <c r="B7" s="352" t="s">
        <v>543</v>
      </c>
      <c r="C7" s="352">
        <v>39</v>
      </c>
      <c r="D7" s="357">
        <v>20230055.078999866</v>
      </c>
      <c r="E7" s="352" t="s">
        <v>423</v>
      </c>
      <c r="F7" s="352">
        <v>0.747</v>
      </c>
      <c r="G7" s="352">
        <v>747</v>
      </c>
      <c r="H7" s="352">
        <v>5.9470000000000001</v>
      </c>
      <c r="I7" s="353">
        <f t="shared" si="0"/>
        <v>5.2939398163157252</v>
      </c>
      <c r="J7" s="352">
        <v>5111</v>
      </c>
      <c r="K7" s="352">
        <v>18.390999999999998</v>
      </c>
      <c r="L7" s="353">
        <f t="shared" si="1"/>
        <v>-18.793560000000006</v>
      </c>
      <c r="M7" s="352">
        <v>2067</v>
      </c>
      <c r="N7" s="352">
        <v>-0.29499999999999998</v>
      </c>
      <c r="O7" s="352">
        <v>-4.7489999999999997</v>
      </c>
      <c r="P7" s="352">
        <v>2.431</v>
      </c>
      <c r="Q7" s="352">
        <v>36.536999999999999</v>
      </c>
      <c r="R7" s="352">
        <v>0.67400000000000004</v>
      </c>
      <c r="S7" s="353">
        <f t="shared" si="2"/>
        <v>5.4067676987360409</v>
      </c>
      <c r="T7" s="353">
        <f t="shared" si="3"/>
        <v>-19.095403576000006</v>
      </c>
      <c r="U7" s="353">
        <f t="shared" si="4"/>
        <v>-5.9269429999999996</v>
      </c>
    </row>
    <row r="8" spans="1:45" s="352" customFormat="1">
      <c r="A8" s="351">
        <v>45608</v>
      </c>
      <c r="B8" s="352" t="s">
        <v>544</v>
      </c>
      <c r="C8" s="352">
        <v>41</v>
      </c>
      <c r="D8" s="357">
        <v>20230055.079999864</v>
      </c>
      <c r="E8" s="352" t="s">
        <v>424</v>
      </c>
      <c r="F8" s="352">
        <v>0.78400000000000003</v>
      </c>
      <c r="G8" s="352">
        <v>2281</v>
      </c>
      <c r="H8" s="352">
        <v>2.4910000000000001</v>
      </c>
      <c r="I8" s="353">
        <f t="shared" si="0"/>
        <v>1.4237910185324922</v>
      </c>
      <c r="J8" s="352">
        <v>6143</v>
      </c>
      <c r="K8" s="352">
        <v>5.6559999999999997</v>
      </c>
      <c r="L8" s="353">
        <f t="shared" si="1"/>
        <v>-31.487280000000005</v>
      </c>
      <c r="M8" s="352">
        <v>2529</v>
      </c>
      <c r="N8" s="352">
        <v>4.266</v>
      </c>
      <c r="O8" s="352">
        <v>0.13900000000000001</v>
      </c>
      <c r="P8" s="352">
        <v>8.3840000000000003</v>
      </c>
      <c r="Q8" s="352">
        <v>42.149000000000001</v>
      </c>
      <c r="R8" s="352">
        <v>0.76200000000000001</v>
      </c>
      <c r="S8" s="353">
        <f t="shared" si="2"/>
        <v>1.5033356212918716</v>
      </c>
      <c r="T8" s="353">
        <f t="shared" si="3"/>
        <v>-31.466703088000006</v>
      </c>
      <c r="U8" s="353">
        <f t="shared" si="4"/>
        <v>-0.51592699999999991</v>
      </c>
    </row>
    <row r="9" spans="1:45" s="352" customFormat="1">
      <c r="A9" s="351">
        <v>45608</v>
      </c>
      <c r="B9" s="352" t="s">
        <v>545</v>
      </c>
      <c r="C9" s="352">
        <v>43</v>
      </c>
      <c r="D9" s="357">
        <v>20230055.080999862</v>
      </c>
      <c r="E9" s="352" t="s">
        <v>425</v>
      </c>
      <c r="F9" s="352">
        <v>0.77200000000000002</v>
      </c>
      <c r="G9" s="352">
        <v>1737</v>
      </c>
      <c r="H9" s="352">
        <v>1.4319999999999999</v>
      </c>
      <c r="I9" s="353">
        <f t="shared" si="0"/>
        <v>0.46587162172455021</v>
      </c>
      <c r="J9" s="352">
        <v>6055</v>
      </c>
      <c r="K9" s="352">
        <v>5.3529999999999998</v>
      </c>
      <c r="L9" s="353">
        <f t="shared" si="1"/>
        <v>-31.793800000000005</v>
      </c>
      <c r="M9" s="352">
        <v>1920</v>
      </c>
      <c r="N9" s="352">
        <v>4.9630000000000001</v>
      </c>
      <c r="O9" s="352">
        <v>0.41199999999999998</v>
      </c>
      <c r="P9" s="352">
        <v>6.3730000000000002</v>
      </c>
      <c r="Q9" s="352">
        <v>42.128</v>
      </c>
      <c r="R9" s="352">
        <v>0.621</v>
      </c>
      <c r="S9" s="353">
        <f t="shared" si="2"/>
        <v>0.53717811767138135</v>
      </c>
      <c r="T9" s="353">
        <f t="shared" si="3"/>
        <v>-31.765437480000003</v>
      </c>
      <c r="U9" s="353">
        <f t="shared" si="4"/>
        <v>-0.21371599999999996</v>
      </c>
    </row>
    <row r="10" spans="1:45" s="352" customFormat="1">
      <c r="A10" s="351">
        <v>45608</v>
      </c>
      <c r="B10" s="352" t="s">
        <v>546</v>
      </c>
      <c r="C10" s="352">
        <v>45</v>
      </c>
      <c r="D10" s="357">
        <v>20230055.081999861</v>
      </c>
      <c r="E10" s="352" t="s">
        <v>426</v>
      </c>
      <c r="F10" s="352">
        <v>0.80100000000000005</v>
      </c>
      <c r="G10" s="352">
        <v>2123</v>
      </c>
      <c r="H10" s="352">
        <v>4.8739999999999997</v>
      </c>
      <c r="I10" s="353">
        <f t="shared" si="0"/>
        <v>3.8334227937080918</v>
      </c>
      <c r="J10" s="352">
        <v>5249</v>
      </c>
      <c r="K10" s="352">
        <v>13.89</v>
      </c>
      <c r="L10" s="353">
        <f t="shared" si="1"/>
        <v>-23.28904</v>
      </c>
      <c r="M10" s="352">
        <v>3540</v>
      </c>
      <c r="N10" s="352">
        <v>-4.7279999999999998</v>
      </c>
      <c r="O10" s="352">
        <v>-8.5060000000000002</v>
      </c>
      <c r="P10" s="352">
        <v>7.6230000000000002</v>
      </c>
      <c r="Q10" s="352">
        <v>34.976999999999997</v>
      </c>
      <c r="R10" s="352">
        <v>0.90500000000000003</v>
      </c>
      <c r="S10" s="353">
        <f t="shared" si="2"/>
        <v>3.9336902297339811</v>
      </c>
      <c r="T10" s="353">
        <f t="shared" si="3"/>
        <v>-23.476698383999999</v>
      </c>
      <c r="U10" s="353">
        <f t="shared" si="4"/>
        <v>-10.085942000000001</v>
      </c>
    </row>
    <row r="11" spans="1:45" s="352" customFormat="1">
      <c r="A11" s="351">
        <v>45608</v>
      </c>
      <c r="B11" s="352" t="s">
        <v>547</v>
      </c>
      <c r="C11" s="352">
        <v>47</v>
      </c>
      <c r="D11" s="357">
        <v>20230055.082999859</v>
      </c>
      <c r="E11" s="352" t="s">
        <v>427</v>
      </c>
      <c r="F11" s="352">
        <v>0.84899999999999998</v>
      </c>
      <c r="G11" s="352">
        <v>2093</v>
      </c>
      <c r="H11" s="352">
        <v>3.1019999999999999</v>
      </c>
      <c r="I11" s="353">
        <f t="shared" si="0"/>
        <v>2.0667027689725339</v>
      </c>
      <c r="J11" s="352">
        <v>7470</v>
      </c>
      <c r="K11" s="352">
        <v>4.8380000000000001</v>
      </c>
      <c r="L11" s="353">
        <f t="shared" si="1"/>
        <v>-32.252200000000002</v>
      </c>
      <c r="M11" s="352">
        <v>2079</v>
      </c>
      <c r="N11" s="352">
        <v>2.6469999999999998</v>
      </c>
      <c r="O11" s="352">
        <v>-1.78</v>
      </c>
      <c r="P11" s="352">
        <v>7.0279999999999996</v>
      </c>
      <c r="Q11" s="352">
        <v>48.110999999999997</v>
      </c>
      <c r="R11" s="352">
        <v>0.60199999999999998</v>
      </c>
      <c r="S11" s="353">
        <f t="shared" si="2"/>
        <v>2.1517764127856975</v>
      </c>
      <c r="T11" s="353">
        <f t="shared" si="3"/>
        <v>-32.212194120000007</v>
      </c>
      <c r="U11" s="353">
        <f t="shared" si="4"/>
        <v>-2.6402600000000001</v>
      </c>
    </row>
    <row r="12" spans="1:45" s="352" customFormat="1">
      <c r="A12" s="351">
        <v>45608</v>
      </c>
      <c r="B12" s="352" t="s">
        <v>548</v>
      </c>
      <c r="C12" s="352">
        <v>49</v>
      </c>
      <c r="D12" s="357">
        <v>20230055.083999857</v>
      </c>
      <c r="E12" s="352" t="s">
        <v>428</v>
      </c>
      <c r="F12" s="352">
        <v>0.77</v>
      </c>
      <c r="G12" s="352">
        <v>2603</v>
      </c>
      <c r="H12" s="352">
        <v>5.3650000000000002</v>
      </c>
      <c r="I12" s="353">
        <f t="shared" si="0"/>
        <v>4.2488002152470168</v>
      </c>
      <c r="J12" s="352">
        <v>6605</v>
      </c>
      <c r="K12" s="352">
        <v>4.5609999999999999</v>
      </c>
      <c r="L12" s="353">
        <f t="shared" si="1"/>
        <v>-32.563800000000001</v>
      </c>
      <c r="M12" s="352">
        <v>2626</v>
      </c>
      <c r="N12" s="352">
        <v>2.2919999999999998</v>
      </c>
      <c r="O12" s="352">
        <v>-1.796</v>
      </c>
      <c r="P12" s="352">
        <v>9.8879999999999999</v>
      </c>
      <c r="Q12" s="352">
        <v>46.220999999999997</v>
      </c>
      <c r="R12" s="352">
        <v>0.79300000000000004</v>
      </c>
      <c r="S12" s="353">
        <f t="shared" si="2"/>
        <v>4.3526398970981415</v>
      </c>
      <c r="T12" s="353">
        <f t="shared" si="3"/>
        <v>-32.515879480000002</v>
      </c>
      <c r="U12" s="353">
        <f t="shared" si="4"/>
        <v>-2.657972</v>
      </c>
    </row>
    <row r="13" spans="1:45" s="352" customFormat="1">
      <c r="A13" s="351">
        <v>45608</v>
      </c>
      <c r="B13" s="352" t="s">
        <v>549</v>
      </c>
      <c r="C13" s="352">
        <v>51</v>
      </c>
      <c r="D13" s="357">
        <v>20230055.084999856</v>
      </c>
      <c r="E13" s="352" t="s">
        <v>429</v>
      </c>
      <c r="F13" s="352">
        <v>0.84099999999999997</v>
      </c>
      <c r="G13" s="352">
        <v>2506</v>
      </c>
      <c r="H13" s="352">
        <v>7.5529999999999999</v>
      </c>
      <c r="I13" s="353">
        <f t="shared" si="0"/>
        <v>6.4508895967458191</v>
      </c>
      <c r="J13" s="352">
        <v>6323</v>
      </c>
      <c r="K13" s="352">
        <v>9.5050000000000008</v>
      </c>
      <c r="L13" s="353">
        <f t="shared" si="1"/>
        <v>-27.631079999999997</v>
      </c>
      <c r="M13" s="352">
        <v>3943</v>
      </c>
      <c r="N13" s="352">
        <v>-7.2469999999999999</v>
      </c>
      <c r="O13" s="352">
        <v>-10.702999999999999</v>
      </c>
      <c r="P13" s="352">
        <v>8.6869999999999994</v>
      </c>
      <c r="Q13" s="352">
        <v>40.515000000000001</v>
      </c>
      <c r="R13" s="352">
        <v>1.0409999999999999</v>
      </c>
      <c r="S13" s="353">
        <f t="shared" si="2"/>
        <v>6.5736672472778332</v>
      </c>
      <c r="T13" s="353">
        <f t="shared" si="3"/>
        <v>-27.708450567999996</v>
      </c>
      <c r="U13" s="353">
        <f t="shared" si="4"/>
        <v>-12.518020999999999</v>
      </c>
    </row>
    <row r="14" spans="1:45" s="352" customFormat="1">
      <c r="A14" s="351">
        <v>45609</v>
      </c>
      <c r="B14" s="352" t="s">
        <v>550</v>
      </c>
      <c r="C14" s="352">
        <v>53</v>
      </c>
      <c r="D14" s="357">
        <v>20230055.085999854</v>
      </c>
      <c r="E14" s="352" t="s">
        <v>430</v>
      </c>
      <c r="F14" s="352">
        <v>0.76400000000000001</v>
      </c>
      <c r="G14" s="352">
        <v>1268</v>
      </c>
      <c r="H14" s="352">
        <v>7.6630000000000003</v>
      </c>
      <c r="I14" s="353">
        <f t="shared" si="0"/>
        <v>6.8136322339160502</v>
      </c>
      <c r="J14" s="352">
        <v>4375</v>
      </c>
      <c r="K14" s="352">
        <v>9.4600000000000009</v>
      </c>
      <c r="L14" s="353">
        <f t="shared" si="1"/>
        <v>-27.754000000000005</v>
      </c>
      <c r="M14" s="352">
        <v>1973</v>
      </c>
      <c r="N14" s="352">
        <v>6.4000000000000001E-2</v>
      </c>
      <c r="O14" s="352">
        <v>-4.407</v>
      </c>
      <c r="P14" s="352">
        <v>4.49</v>
      </c>
      <c r="Q14" s="352">
        <v>30.007999999999999</v>
      </c>
      <c r="R14" s="352">
        <v>0.65400000000000003</v>
      </c>
      <c r="S14" s="353">
        <f t="shared" si="2"/>
        <v>6.9395294711277282</v>
      </c>
      <c r="T14" s="353">
        <f t="shared" si="3"/>
        <v>-27.828248400000003</v>
      </c>
      <c r="U14" s="353">
        <f t="shared" si="4"/>
        <v>-5.548349</v>
      </c>
    </row>
    <row r="15" spans="1:45" s="352" customFormat="1">
      <c r="A15" s="351">
        <v>45609</v>
      </c>
      <c r="B15" s="352" t="s">
        <v>551</v>
      </c>
      <c r="C15" s="352">
        <v>55</v>
      </c>
      <c r="D15" s="357">
        <v>20230055.086999852</v>
      </c>
      <c r="E15" s="352" t="s">
        <v>431</v>
      </c>
      <c r="F15" s="352">
        <v>0.77400000000000002</v>
      </c>
      <c r="G15" s="352">
        <v>2529</v>
      </c>
      <c r="H15" s="352">
        <v>2.9540000000000002</v>
      </c>
      <c r="I15" s="353">
        <f t="shared" si="0"/>
        <v>1.8485000994854432</v>
      </c>
      <c r="J15" s="352">
        <v>6244</v>
      </c>
      <c r="K15" s="352">
        <v>7.266</v>
      </c>
      <c r="L15" s="353">
        <f t="shared" si="1"/>
        <v>-29.873240000000003</v>
      </c>
      <c r="M15" s="352">
        <v>2210</v>
      </c>
      <c r="N15" s="352">
        <v>3.1560000000000001</v>
      </c>
      <c r="O15" s="352">
        <v>-1.1619999999999999</v>
      </c>
      <c r="P15" s="352">
        <v>9.5210000000000008</v>
      </c>
      <c r="Q15" s="352">
        <v>43.182000000000002</v>
      </c>
      <c r="R15" s="352">
        <v>0.69799999999999995</v>
      </c>
      <c r="S15" s="353">
        <f t="shared" si="2"/>
        <v>1.9316972003410178</v>
      </c>
      <c r="T15" s="353">
        <f t="shared" si="3"/>
        <v>-29.893659704000001</v>
      </c>
      <c r="U15" s="353">
        <f t="shared" si="4"/>
        <v>-1.9561339999999998</v>
      </c>
    </row>
    <row r="16" spans="1:45" s="352" customFormat="1">
      <c r="A16" s="351">
        <v>45609</v>
      </c>
      <c r="B16" s="352" t="s">
        <v>552</v>
      </c>
      <c r="C16" s="352">
        <v>57</v>
      </c>
      <c r="D16" s="357">
        <v>20230055.087999851</v>
      </c>
      <c r="E16" s="352" t="s">
        <v>432</v>
      </c>
      <c r="F16" s="352">
        <v>0.83099999999999996</v>
      </c>
      <c r="G16" s="352">
        <v>1526</v>
      </c>
      <c r="H16" s="352">
        <v>3.9</v>
      </c>
      <c r="I16" s="353">
        <f t="shared" si="0"/>
        <v>2.9819196664057266</v>
      </c>
      <c r="J16" s="352">
        <v>5425</v>
      </c>
      <c r="K16" s="352">
        <v>12.121</v>
      </c>
      <c r="L16" s="353">
        <f t="shared" si="1"/>
        <v>-25.051000000000002</v>
      </c>
      <c r="M16" s="352">
        <v>2323</v>
      </c>
      <c r="N16" s="352">
        <v>-8.65</v>
      </c>
      <c r="O16" s="352">
        <v>-12.928000000000001</v>
      </c>
      <c r="P16" s="352">
        <v>5.0949999999999998</v>
      </c>
      <c r="Q16" s="352">
        <v>34.514000000000003</v>
      </c>
      <c r="R16" s="352">
        <v>0.66400000000000003</v>
      </c>
      <c r="S16" s="353">
        <f t="shared" si="2"/>
        <v>3.0748641755368156</v>
      </c>
      <c r="T16" s="353">
        <f t="shared" si="3"/>
        <v>-25.193904600000003</v>
      </c>
      <c r="U16" s="353">
        <f t="shared" si="4"/>
        <v>-14.981096000000001</v>
      </c>
    </row>
    <row r="17" spans="1:21" s="352" customFormat="1">
      <c r="A17" s="351">
        <v>45609</v>
      </c>
      <c r="B17" s="352" t="s">
        <v>553</v>
      </c>
      <c r="C17" s="352">
        <v>59</v>
      </c>
      <c r="D17" s="357">
        <v>20230055.088999849</v>
      </c>
      <c r="E17" s="352" t="s">
        <v>433</v>
      </c>
      <c r="F17" s="352">
        <v>0.85599999999999998</v>
      </c>
      <c r="G17" s="352">
        <v>2648</v>
      </c>
      <c r="H17" s="352">
        <v>2.8109999999999999</v>
      </c>
      <c r="I17" s="353">
        <f t="shared" si="0"/>
        <v>1.6884412707718905</v>
      </c>
      <c r="J17" s="352">
        <v>6596</v>
      </c>
      <c r="K17" s="352">
        <v>6.89</v>
      </c>
      <c r="L17" s="353">
        <f t="shared" si="1"/>
        <v>-30.23516</v>
      </c>
      <c r="M17" s="352">
        <v>2408</v>
      </c>
      <c r="N17" s="352">
        <v>1.9670000000000001</v>
      </c>
      <c r="O17" s="352">
        <v>-2.1560000000000001</v>
      </c>
      <c r="P17" s="352">
        <v>9.0570000000000004</v>
      </c>
      <c r="Q17" s="352">
        <v>42.41</v>
      </c>
      <c r="R17" s="352">
        <v>0.7</v>
      </c>
      <c r="S17" s="353">
        <f t="shared" si="2"/>
        <v>1.7702618657005287</v>
      </c>
      <c r="T17" s="353">
        <f t="shared" si="3"/>
        <v>-30.246386936</v>
      </c>
      <c r="U17" s="353">
        <f t="shared" si="4"/>
        <v>-3.056492</v>
      </c>
    </row>
    <row r="18" spans="1:21" s="352" customFormat="1">
      <c r="A18" s="351">
        <v>45609</v>
      </c>
      <c r="B18" s="352" t="s">
        <v>554</v>
      </c>
      <c r="C18" s="352">
        <v>61</v>
      </c>
      <c r="D18" s="357">
        <v>20230055.089999847</v>
      </c>
      <c r="E18" s="352" t="s">
        <v>434</v>
      </c>
      <c r="F18" s="352">
        <v>0.82</v>
      </c>
      <c r="G18" s="352">
        <v>1901</v>
      </c>
      <c r="H18" s="352">
        <v>5.2039999999999997</v>
      </c>
      <c r="I18" s="353">
        <f t="shared" si="0"/>
        <v>4.2043997879367927</v>
      </c>
      <c r="J18" s="352">
        <v>5912</v>
      </c>
      <c r="K18" s="352">
        <v>12.340999999999999</v>
      </c>
      <c r="L18" s="353">
        <f t="shared" si="1"/>
        <v>-24.811520000000002</v>
      </c>
      <c r="M18" s="352">
        <v>2373</v>
      </c>
      <c r="N18" s="352">
        <v>-8.7680000000000007</v>
      </c>
      <c r="O18" s="352">
        <v>-13.055999999999999</v>
      </c>
      <c r="P18" s="352">
        <v>6.6319999999999997</v>
      </c>
      <c r="Q18" s="352">
        <v>38.718000000000004</v>
      </c>
      <c r="R18" s="352">
        <v>0.66900000000000004</v>
      </c>
      <c r="S18" s="353">
        <f t="shared" si="2"/>
        <v>4.3078576261130488</v>
      </c>
      <c r="T18" s="353">
        <f t="shared" si="3"/>
        <v>-24.960507392</v>
      </c>
      <c r="U18" s="353">
        <f t="shared" si="4"/>
        <v>-15.122791999999999</v>
      </c>
    </row>
    <row r="19" spans="1:21" s="352" customFormat="1">
      <c r="A19" s="351">
        <v>45609</v>
      </c>
      <c r="B19" s="352" t="s">
        <v>555</v>
      </c>
      <c r="C19" s="352">
        <v>63</v>
      </c>
      <c r="D19" s="357">
        <v>20230055.090999845</v>
      </c>
      <c r="E19" s="352" t="s">
        <v>435</v>
      </c>
      <c r="F19" s="352">
        <v>0.79700000000000004</v>
      </c>
      <c r="G19" s="352">
        <v>2357</v>
      </c>
      <c r="H19" s="352">
        <v>7.3769999999999998</v>
      </c>
      <c r="I19" s="353">
        <f t="shared" si="0"/>
        <v>6.2976312410106949</v>
      </c>
      <c r="J19" s="352">
        <v>6464</v>
      </c>
      <c r="K19" s="352">
        <v>8.8559999999999999</v>
      </c>
      <c r="L19" s="353">
        <f t="shared" si="1"/>
        <v>-28.274439999999998</v>
      </c>
      <c r="M19" s="352">
        <v>2856</v>
      </c>
      <c r="N19" s="352">
        <v>-7.7469999999999999</v>
      </c>
      <c r="O19" s="352">
        <v>-11.802</v>
      </c>
      <c r="P19" s="352">
        <v>8.5749999999999993</v>
      </c>
      <c r="Q19" s="352">
        <v>43.695999999999998</v>
      </c>
      <c r="R19" s="352">
        <v>0.78</v>
      </c>
      <c r="S19" s="353">
        <f t="shared" si="2"/>
        <v>6.4190908696833873</v>
      </c>
      <c r="T19" s="353">
        <f t="shared" si="3"/>
        <v>-28.335469223999997</v>
      </c>
      <c r="U19" s="353">
        <f t="shared" si="4"/>
        <v>-13.734614000000001</v>
      </c>
    </row>
    <row r="20" spans="1:21" s="352" customFormat="1">
      <c r="A20" s="351">
        <v>45609</v>
      </c>
      <c r="B20" s="352" t="s">
        <v>556</v>
      </c>
      <c r="C20" s="352">
        <v>65</v>
      </c>
      <c r="D20" s="357">
        <v>20230055.091999844</v>
      </c>
      <c r="E20" s="352" t="s">
        <v>436</v>
      </c>
      <c r="F20" s="352">
        <v>0.76500000000000001</v>
      </c>
      <c r="G20" s="352">
        <v>1485</v>
      </c>
      <c r="H20" s="352">
        <v>7.625</v>
      </c>
      <c r="I20" s="353">
        <f t="shared" si="0"/>
        <v>6.7170239109911476</v>
      </c>
      <c r="J20" s="352">
        <v>4424</v>
      </c>
      <c r="K20" s="352">
        <v>10.025</v>
      </c>
      <c r="L20" s="353">
        <f t="shared" si="1"/>
        <v>-27.187040000000003</v>
      </c>
      <c r="M20" s="352">
        <v>2022</v>
      </c>
      <c r="N20" s="352">
        <v>0.38</v>
      </c>
      <c r="O20" s="352">
        <v>-4.1399999999999997</v>
      </c>
      <c r="P20" s="352">
        <v>5.3769999999999998</v>
      </c>
      <c r="Q20" s="352">
        <v>30.163</v>
      </c>
      <c r="R20" s="352">
        <v>0.63700000000000001</v>
      </c>
      <c r="S20" s="353">
        <f t="shared" si="2"/>
        <v>6.8420903166256712</v>
      </c>
      <c r="T20" s="353">
        <f t="shared" si="3"/>
        <v>-27.275689184000004</v>
      </c>
      <c r="U20" s="353">
        <f t="shared" si="4"/>
        <v>-5.2527799999999996</v>
      </c>
    </row>
    <row r="21" spans="1:21" s="352" customFormat="1">
      <c r="A21" s="351">
        <v>45609</v>
      </c>
      <c r="B21" s="352" t="s">
        <v>557</v>
      </c>
      <c r="C21" s="352">
        <v>67</v>
      </c>
      <c r="D21" s="357">
        <v>20230055.091999844</v>
      </c>
      <c r="E21" s="352" t="s">
        <v>308</v>
      </c>
      <c r="F21" s="352">
        <v>0.80500000000000005</v>
      </c>
      <c r="G21" s="352">
        <v>1486</v>
      </c>
      <c r="H21" s="352">
        <v>7.5179999999999998</v>
      </c>
      <c r="I21" s="353">
        <f t="shared" si="0"/>
        <v>6.6097741634219718</v>
      </c>
      <c r="J21" s="352">
        <v>4420</v>
      </c>
      <c r="K21" s="352">
        <v>10.335000000000001</v>
      </c>
      <c r="L21" s="353">
        <f t="shared" si="1"/>
        <v>-26.877200000000002</v>
      </c>
      <c r="M21" s="352">
        <v>1893</v>
      </c>
      <c r="N21" s="352">
        <v>0.76100000000000001</v>
      </c>
      <c r="O21" s="352">
        <v>-3.7709999999999999</v>
      </c>
      <c r="P21" s="352">
        <v>5.1070000000000002</v>
      </c>
      <c r="Q21" s="352">
        <v>28.916</v>
      </c>
      <c r="R21" s="352">
        <v>0.60199999999999998</v>
      </c>
      <c r="S21" s="353">
        <f t="shared" si="2"/>
        <v>6.7339182212274009</v>
      </c>
      <c r="T21" s="353">
        <f t="shared" si="3"/>
        <v>-26.973719120000002</v>
      </c>
      <c r="U21" s="353">
        <f t="shared" si="4"/>
        <v>-4.8442969999999992</v>
      </c>
    </row>
    <row r="22" spans="1:21" s="352" customFormat="1">
      <c r="A22" s="351">
        <v>45609</v>
      </c>
      <c r="B22" s="352" t="s">
        <v>558</v>
      </c>
      <c r="C22" s="352">
        <v>69</v>
      </c>
      <c r="D22" s="357">
        <v>20230055.092999842</v>
      </c>
      <c r="E22" s="352" t="s">
        <v>437</v>
      </c>
      <c r="F22" s="352">
        <v>0.77500000000000002</v>
      </c>
      <c r="G22" s="352">
        <v>1869</v>
      </c>
      <c r="H22" s="352">
        <v>5.4889999999999999</v>
      </c>
      <c r="I22" s="353">
        <f t="shared" si="0"/>
        <v>4.4956980824339858</v>
      </c>
      <c r="J22" s="352">
        <v>5946</v>
      </c>
      <c r="K22" s="352">
        <v>4.4370000000000003</v>
      </c>
      <c r="L22" s="353">
        <f t="shared" si="1"/>
        <v>-32.714160000000007</v>
      </c>
      <c r="M22" s="352">
        <v>1679</v>
      </c>
      <c r="N22" s="352">
        <v>1.0489999999999999</v>
      </c>
      <c r="O22" s="352">
        <v>-3.577</v>
      </c>
      <c r="P22" s="352">
        <v>6.843</v>
      </c>
      <c r="Q22" s="352">
        <v>41.360999999999997</v>
      </c>
      <c r="R22" s="352">
        <v>0.59699999999999998</v>
      </c>
      <c r="S22" s="353">
        <f t="shared" si="2"/>
        <v>4.6016610859429186</v>
      </c>
      <c r="T22" s="353">
        <f t="shared" si="3"/>
        <v>-32.662420336000011</v>
      </c>
      <c r="U22" s="353">
        <f t="shared" si="4"/>
        <v>-4.6295389999999994</v>
      </c>
    </row>
    <row r="23" spans="1:21" s="352" customFormat="1">
      <c r="A23" s="351">
        <v>45609</v>
      </c>
      <c r="B23" s="352" t="s">
        <v>559</v>
      </c>
      <c r="C23" s="352">
        <v>71</v>
      </c>
      <c r="D23" s="357">
        <v>20230055.09399984</v>
      </c>
      <c r="E23" s="352" t="s">
        <v>438</v>
      </c>
      <c r="F23" s="352">
        <v>0.81899999999999995</v>
      </c>
      <c r="G23" s="352">
        <v>1727</v>
      </c>
      <c r="H23" s="352">
        <v>8.3390000000000004</v>
      </c>
      <c r="I23" s="353">
        <f t="shared" si="0"/>
        <v>7.3750136600075828</v>
      </c>
      <c r="J23" s="352">
        <v>4722</v>
      </c>
      <c r="K23" s="352">
        <v>8.3529999999999998</v>
      </c>
      <c r="L23" s="353">
        <f t="shared" si="1"/>
        <v>-28.847120000000004</v>
      </c>
      <c r="M23" s="352">
        <v>3646</v>
      </c>
      <c r="N23" s="352">
        <v>1.897</v>
      </c>
      <c r="O23" s="352">
        <v>-1.819</v>
      </c>
      <c r="P23" s="352">
        <v>5.9569999999999999</v>
      </c>
      <c r="Q23" s="352">
        <v>30.559000000000001</v>
      </c>
      <c r="R23" s="352">
        <v>0.91800000000000004</v>
      </c>
      <c r="S23" s="353">
        <f t="shared" si="2"/>
        <v>7.5057387774836481</v>
      </c>
      <c r="T23" s="353">
        <f t="shared" si="3"/>
        <v>-28.893603152000004</v>
      </c>
      <c r="U23" s="353">
        <f t="shared" si="4"/>
        <v>-2.683433</v>
      </c>
    </row>
    <row r="24" spans="1:21" s="352" customFormat="1">
      <c r="A24" s="351">
        <v>45609</v>
      </c>
      <c r="B24" s="352" t="s">
        <v>560</v>
      </c>
      <c r="C24" s="352">
        <v>73</v>
      </c>
      <c r="D24" s="357">
        <v>20230055.094999839</v>
      </c>
      <c r="E24" s="352" t="s">
        <v>439</v>
      </c>
      <c r="F24" s="352">
        <v>0.86699999999999999</v>
      </c>
      <c r="G24" s="352">
        <v>1044</v>
      </c>
      <c r="H24" s="352">
        <v>10.502000000000001</v>
      </c>
      <c r="I24" s="353">
        <f t="shared" si="0"/>
        <v>9.7247477209078017</v>
      </c>
      <c r="J24" s="352">
        <v>3200</v>
      </c>
      <c r="K24" s="352">
        <v>3.51</v>
      </c>
      <c r="L24" s="353">
        <f t="shared" si="1"/>
        <v>-33.751000000000005</v>
      </c>
      <c r="M24" s="352">
        <v>1252</v>
      </c>
      <c r="N24" s="352">
        <v>1.534</v>
      </c>
      <c r="O24" s="352">
        <v>-3.5630000000000002</v>
      </c>
      <c r="P24" s="352">
        <v>3.1429999999999998</v>
      </c>
      <c r="Q24" s="352">
        <v>19.21</v>
      </c>
      <c r="R24" s="352">
        <v>0.42899999999999999</v>
      </c>
      <c r="S24" s="353">
        <f t="shared" si="2"/>
        <v>9.8756805513076085</v>
      </c>
      <c r="T24" s="353">
        <f t="shared" si="3"/>
        <v>-33.672924600000009</v>
      </c>
      <c r="U24" s="353">
        <f t="shared" si="4"/>
        <v>-4.6140410000000003</v>
      </c>
    </row>
    <row r="25" spans="1:21" s="352" customFormat="1">
      <c r="A25" s="351">
        <v>45609</v>
      </c>
      <c r="B25" s="352" t="s">
        <v>561</v>
      </c>
      <c r="C25" s="352">
        <v>75</v>
      </c>
      <c r="D25" s="357">
        <v>20230055.095999837</v>
      </c>
      <c r="E25" s="352" t="s">
        <v>440</v>
      </c>
      <c r="F25" s="352">
        <v>0.78</v>
      </c>
      <c r="G25" s="352">
        <v>2409</v>
      </c>
      <c r="H25" s="352">
        <v>7.5030000000000001</v>
      </c>
      <c r="I25" s="353">
        <f t="shared" si="0"/>
        <v>6.4155352420298826</v>
      </c>
      <c r="J25" s="352">
        <v>6350</v>
      </c>
      <c r="K25" s="352">
        <v>15.106999999999999</v>
      </c>
      <c r="L25" s="353">
        <f>0.00004*J25 - 37.389+K25</f>
        <v>-22.028000000000006</v>
      </c>
      <c r="M25" s="352">
        <v>5779</v>
      </c>
      <c r="N25" s="352">
        <v>0.76</v>
      </c>
      <c r="O25" s="352">
        <v>-2.254</v>
      </c>
      <c r="P25" s="352">
        <v>8.9380000000000006</v>
      </c>
      <c r="Q25" s="352">
        <v>44.11</v>
      </c>
      <c r="R25" s="352">
        <v>1.4690000000000001</v>
      </c>
      <c r="S25" s="353">
        <f t="shared" si="2"/>
        <v>6.5380088451113396</v>
      </c>
      <c r="T25" s="353">
        <f>0.9746*L25 - 0.7792</f>
        <v>-22.247688800000006</v>
      </c>
      <c r="U25" s="353">
        <f t="shared" si="4"/>
        <v>-3.1649780000000001</v>
      </c>
    </row>
    <row r="26" spans="1:21" s="352" customFormat="1">
      <c r="A26" s="351">
        <v>45609</v>
      </c>
      <c r="B26" s="352" t="s">
        <v>562</v>
      </c>
      <c r="C26" s="352">
        <v>77</v>
      </c>
      <c r="D26" s="357">
        <v>20230055.096999835</v>
      </c>
      <c r="E26" s="352" t="s">
        <v>441</v>
      </c>
      <c r="F26" s="352">
        <v>0.60399999999999998</v>
      </c>
      <c r="G26" s="352">
        <v>2245</v>
      </c>
      <c r="H26" s="352">
        <v>10.933999999999999</v>
      </c>
      <c r="I26" s="353">
        <f t="shared" si="0"/>
        <v>9.8726930431345714</v>
      </c>
      <c r="J26" s="352">
        <v>4944</v>
      </c>
      <c r="K26" s="352">
        <v>7.92</v>
      </c>
      <c r="L26" s="353">
        <f t="shared" si="1"/>
        <v>-29.271239999999999</v>
      </c>
      <c r="M26" s="352">
        <v>2588</v>
      </c>
      <c r="N26" s="352">
        <v>2.9159999999999999</v>
      </c>
      <c r="O26" s="352">
        <v>-1.228</v>
      </c>
      <c r="P26" s="352">
        <v>10.72</v>
      </c>
      <c r="Q26" s="352">
        <v>44.121000000000002</v>
      </c>
      <c r="R26" s="352">
        <v>0.98</v>
      </c>
      <c r="S26" s="353">
        <f t="shared" si="2"/>
        <v>10.024898203305527</v>
      </c>
      <c r="T26" s="353">
        <f t="shared" si="3"/>
        <v>-29.306950504</v>
      </c>
      <c r="U26" s="353">
        <f t="shared" si="4"/>
        <v>-2.0291959999999998</v>
      </c>
    </row>
    <row r="27" spans="1:21" s="350" customFormat="1"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1"/>
      <c r="Q27" s="361"/>
      <c r="R27" s="361"/>
      <c r="S27" s="362"/>
      <c r="T27" s="362"/>
      <c r="U27" s="362"/>
    </row>
    <row r="28" spans="1:21" s="350" customFormat="1">
      <c r="C28" s="360"/>
      <c r="D28" s="360"/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1"/>
      <c r="Q28" s="361"/>
      <c r="R28" s="361"/>
    </row>
    <row r="29" spans="1:21" s="350" customFormat="1"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1"/>
      <c r="Q29" s="361"/>
      <c r="R29" s="361"/>
    </row>
    <row r="30" spans="1:21" s="352" customFormat="1">
      <c r="A30" s="351">
        <v>45608</v>
      </c>
      <c r="B30" s="352" t="s">
        <v>499</v>
      </c>
      <c r="C30" s="352">
        <v>11</v>
      </c>
      <c r="D30" s="352" t="s">
        <v>258</v>
      </c>
      <c r="E30" s="352" t="s">
        <v>25</v>
      </c>
      <c r="F30" s="352">
        <v>1.081</v>
      </c>
      <c r="G30" s="352">
        <v>4974</v>
      </c>
      <c r="H30" s="352">
        <v>7.391</v>
      </c>
      <c r="I30" s="353">
        <f t="shared" ref="I30:I33" si="5">-0.371*LN(G30) + 1.8015 +H30</f>
        <v>6.0345555593611975</v>
      </c>
      <c r="J30" s="352">
        <v>9410</v>
      </c>
      <c r="K30" s="352">
        <v>9.8149999999999995</v>
      </c>
      <c r="L30" s="353">
        <f t="shared" ref="L30:L33" si="6">0.00004*J30 - 37.389+K30</f>
        <v>-27.197600000000008</v>
      </c>
      <c r="M30" s="352">
        <v>2913</v>
      </c>
      <c r="N30" s="352">
        <v>8.9</v>
      </c>
      <c r="O30" s="352">
        <v>5.05</v>
      </c>
      <c r="P30" s="352">
        <v>14.207000000000001</v>
      </c>
      <c r="Q30" s="352">
        <v>49.106000000000002</v>
      </c>
      <c r="R30" s="352">
        <v>0.64400000000000002</v>
      </c>
      <c r="S30" s="353">
        <f t="shared" ref="S30:S33" si="7">1.0086*I30 + 0.0673</f>
        <v>6.153752737171704</v>
      </c>
      <c r="T30" s="353">
        <f>0.9746*L30 - 0.7792</f>
        <v>-27.285980960000007</v>
      </c>
      <c r="U30" s="353">
        <f t="shared" ref="U30:U33" si="8">1.107*O30 - 0.6698</f>
        <v>4.9205500000000004</v>
      </c>
    </row>
    <row r="31" spans="1:21" s="352" customFormat="1">
      <c r="A31" s="351">
        <v>45608</v>
      </c>
      <c r="B31" s="352" t="s">
        <v>500</v>
      </c>
      <c r="C31" s="352">
        <v>13</v>
      </c>
      <c r="D31" s="352" t="s">
        <v>259</v>
      </c>
      <c r="E31" s="352" t="s">
        <v>25</v>
      </c>
      <c r="F31" s="352">
        <v>1.0349999999999999</v>
      </c>
      <c r="G31" s="352">
        <v>4721</v>
      </c>
      <c r="H31" s="352">
        <v>7.4219999999999997</v>
      </c>
      <c r="I31" s="353">
        <f t="shared" si="5"/>
        <v>6.0849231334773277</v>
      </c>
      <c r="J31" s="352">
        <v>8956</v>
      </c>
      <c r="K31" s="352">
        <v>9.8659999999999997</v>
      </c>
      <c r="L31" s="353">
        <f t="shared" si="6"/>
        <v>-27.164760000000001</v>
      </c>
      <c r="M31" s="352">
        <v>3482</v>
      </c>
      <c r="N31" s="352">
        <v>9.5299999999999994</v>
      </c>
      <c r="O31" s="352">
        <v>5.6849999999999996</v>
      </c>
      <c r="P31" s="352">
        <v>14.1</v>
      </c>
      <c r="Q31" s="352">
        <v>48.898000000000003</v>
      </c>
      <c r="R31" s="352">
        <v>0.67500000000000004</v>
      </c>
      <c r="S31" s="353">
        <f t="shared" si="7"/>
        <v>6.2045534724252329</v>
      </c>
      <c r="T31" s="353">
        <f t="shared" ref="T31:T33" si="9">0.9746*L31 - 0.7792</f>
        <v>-27.253975096000001</v>
      </c>
      <c r="U31" s="353">
        <f t="shared" si="8"/>
        <v>5.6234950000000001</v>
      </c>
    </row>
    <row r="32" spans="1:21" s="352" customFormat="1">
      <c r="A32" s="351">
        <v>45609</v>
      </c>
      <c r="B32" s="352" t="s">
        <v>563</v>
      </c>
      <c r="C32" s="352">
        <v>87</v>
      </c>
      <c r="D32" s="352" t="s">
        <v>260</v>
      </c>
      <c r="E32" s="352" t="s">
        <v>25</v>
      </c>
      <c r="F32" s="352">
        <v>1.0329999999999999</v>
      </c>
      <c r="G32" s="352">
        <v>4938</v>
      </c>
      <c r="H32" s="352">
        <v>7.4080000000000004</v>
      </c>
      <c r="I32" s="353">
        <f t="shared" si="5"/>
        <v>6.0542504864651994</v>
      </c>
      <c r="J32" s="352">
        <v>9190</v>
      </c>
      <c r="K32" s="352">
        <v>9.9830000000000005</v>
      </c>
      <c r="L32" s="353">
        <f t="shared" si="6"/>
        <v>-27.038399999999999</v>
      </c>
      <c r="M32" s="352">
        <v>3580</v>
      </c>
      <c r="N32" s="352">
        <v>10.239000000000001</v>
      </c>
      <c r="O32" s="352">
        <v>6.4820000000000002</v>
      </c>
      <c r="P32" s="352">
        <v>14.759</v>
      </c>
      <c r="Q32" s="352">
        <v>51.158000000000001</v>
      </c>
      <c r="R32" s="352">
        <v>0.71099999999999997</v>
      </c>
      <c r="S32" s="353">
        <f t="shared" si="7"/>
        <v>6.1736170406488</v>
      </c>
      <c r="T32" s="353">
        <f t="shared" si="9"/>
        <v>-27.13082464</v>
      </c>
      <c r="U32" s="353">
        <f t="shared" si="8"/>
        <v>6.5057740000000006</v>
      </c>
    </row>
    <row r="33" spans="1:23" s="352" customFormat="1">
      <c r="A33" s="351">
        <v>45609</v>
      </c>
      <c r="B33" s="352" t="s">
        <v>564</v>
      </c>
      <c r="C33" s="352">
        <v>89</v>
      </c>
      <c r="D33" s="352" t="s">
        <v>261</v>
      </c>
      <c r="E33" s="352" t="s">
        <v>25</v>
      </c>
      <c r="F33" s="352">
        <v>1.046</v>
      </c>
      <c r="G33" s="352">
        <v>4981</v>
      </c>
      <c r="H33" s="352">
        <v>7.39</v>
      </c>
      <c r="I33" s="353">
        <f t="shared" si="5"/>
        <v>6.0330338114098119</v>
      </c>
      <c r="J33" s="352">
        <v>9267</v>
      </c>
      <c r="K33" s="352">
        <v>9.9440000000000008</v>
      </c>
      <c r="L33" s="353">
        <f t="shared" si="6"/>
        <v>-27.07432</v>
      </c>
      <c r="M33" s="352">
        <v>3404</v>
      </c>
      <c r="N33" s="352">
        <v>9.2620000000000005</v>
      </c>
      <c r="O33" s="352">
        <v>5.5110000000000001</v>
      </c>
      <c r="P33" s="352">
        <v>14.678000000000001</v>
      </c>
      <c r="Q33" s="352">
        <v>51.134999999999998</v>
      </c>
      <c r="R33" s="352">
        <v>0.70399999999999996</v>
      </c>
      <c r="S33" s="353">
        <f t="shared" si="7"/>
        <v>6.1522179021879362</v>
      </c>
      <c r="T33" s="353">
        <f t="shared" si="9"/>
        <v>-27.165832271999999</v>
      </c>
      <c r="U33" s="353">
        <f t="shared" si="8"/>
        <v>5.4308770000000006</v>
      </c>
    </row>
    <row r="34" spans="1:23" s="350" customFormat="1">
      <c r="C34" s="360"/>
      <c r="D34" s="360"/>
      <c r="E34" s="360"/>
      <c r="F34" s="360"/>
      <c r="G34" s="360"/>
      <c r="H34" s="363">
        <f>AVERAGE(H30:H33)</f>
        <v>7.4027500000000002</v>
      </c>
      <c r="I34" s="363">
        <f>AVERAGE(I30:I33)</f>
        <v>6.0516907476783839</v>
      </c>
      <c r="J34" s="360"/>
      <c r="K34" s="363">
        <f>AVERAGE(K30:K33)</f>
        <v>9.9019999999999992</v>
      </c>
      <c r="L34" s="363">
        <f>AVERAGE(L30:L33)</f>
        <v>-27.118770000000001</v>
      </c>
      <c r="M34" s="360"/>
      <c r="N34" s="363">
        <f t="shared" ref="N34:U34" si="10">AVERAGE(N30:N33)</f>
        <v>9.4827499999999993</v>
      </c>
      <c r="O34" s="363">
        <f t="shared" si="10"/>
        <v>5.6819999999999995</v>
      </c>
      <c r="P34" s="363">
        <f t="shared" si="10"/>
        <v>14.436</v>
      </c>
      <c r="Q34" s="363">
        <f t="shared" si="10"/>
        <v>50.074249999999999</v>
      </c>
      <c r="R34" s="363">
        <f t="shared" si="10"/>
        <v>0.6835</v>
      </c>
      <c r="S34" s="363">
        <f t="shared" si="10"/>
        <v>6.1710352881084178</v>
      </c>
      <c r="T34" s="363">
        <f t="shared" si="10"/>
        <v>-27.209153242000003</v>
      </c>
      <c r="U34" s="363">
        <f t="shared" si="10"/>
        <v>5.6201740000000004</v>
      </c>
    </row>
    <row r="35" spans="1:23" s="350" customFormat="1">
      <c r="C35" s="360"/>
      <c r="D35" s="360"/>
      <c r="E35" s="360"/>
      <c r="F35" s="360"/>
      <c r="G35" s="360"/>
      <c r="H35" s="363">
        <f>STDEV(H30:H33)</f>
        <v>1.5261607604268522E-2</v>
      </c>
      <c r="I35" s="363">
        <f>STDEV(I30:I33)</f>
        <v>2.4170503222878711E-2</v>
      </c>
      <c r="J35" s="360"/>
      <c r="K35" s="363">
        <f>STDEV(K30:K33)</f>
        <v>7.5696763471102838E-2</v>
      </c>
      <c r="L35" s="363">
        <f>STDEV(L30:L33)</f>
        <v>7.4753792322979684E-2</v>
      </c>
      <c r="M35" s="360"/>
      <c r="N35" s="363">
        <f t="shared" ref="N35:U35" si="11">STDEV(N30:N33)</f>
        <v>0.56641408586533837</v>
      </c>
      <c r="O35" s="363">
        <f t="shared" si="11"/>
        <v>0.59684559700702067</v>
      </c>
      <c r="P35" s="363">
        <f t="shared" si="11"/>
        <v>0.33077182467677047</v>
      </c>
      <c r="Q35" s="363">
        <f t="shared" si="11"/>
        <v>1.2410716807125455</v>
      </c>
      <c r="R35" s="363">
        <f t="shared" si="11"/>
        <v>3.0599564267050135E-2</v>
      </c>
      <c r="S35" s="363">
        <f t="shared" si="11"/>
        <v>2.4378369550595511E-2</v>
      </c>
      <c r="T35" s="363">
        <f t="shared" si="11"/>
        <v>7.2855045997975459E-2</v>
      </c>
      <c r="U35" s="363">
        <f t="shared" si="11"/>
        <v>0.66070807588677283</v>
      </c>
    </row>
    <row r="36" spans="1:23" s="350" customFormat="1">
      <c r="C36" s="360"/>
      <c r="D36" s="360"/>
      <c r="E36" s="360"/>
      <c r="F36" s="360"/>
      <c r="G36" s="360"/>
      <c r="H36" s="363"/>
      <c r="I36" s="363"/>
      <c r="J36" s="360"/>
      <c r="K36" s="363"/>
      <c r="L36" s="363"/>
      <c r="M36" s="360"/>
      <c r="N36" s="363"/>
      <c r="O36" s="363"/>
      <c r="P36" s="363"/>
      <c r="Q36" s="363"/>
      <c r="R36" s="363"/>
      <c r="V36" s="365" t="s">
        <v>501</v>
      </c>
    </row>
    <row r="37" spans="1:23" s="350" customFormat="1">
      <c r="C37" s="360"/>
      <c r="D37" s="366" t="s">
        <v>502</v>
      </c>
      <c r="E37" s="366"/>
      <c r="F37" s="360"/>
      <c r="G37" s="360"/>
      <c r="H37" s="363"/>
      <c r="I37" s="363"/>
      <c r="J37" s="360"/>
      <c r="K37" s="363"/>
      <c r="L37" s="363"/>
      <c r="M37" s="360"/>
      <c r="N37" s="363"/>
      <c r="O37" s="363"/>
      <c r="P37" s="363"/>
      <c r="Q37" s="363"/>
      <c r="R37" s="363"/>
      <c r="V37" s="367" t="s">
        <v>503</v>
      </c>
      <c r="W37" s="367" t="s">
        <v>504</v>
      </c>
    </row>
    <row r="38" spans="1:23" s="350" customFormat="1">
      <c r="A38" s="351">
        <v>45608</v>
      </c>
      <c r="B38" s="352" t="s">
        <v>508</v>
      </c>
      <c r="C38" s="352">
        <v>5</v>
      </c>
      <c r="D38" s="352" t="s">
        <v>249</v>
      </c>
      <c r="E38" s="352" t="s">
        <v>506</v>
      </c>
      <c r="F38" s="352">
        <v>0.46600000000000003</v>
      </c>
      <c r="G38" s="352">
        <v>1444</v>
      </c>
      <c r="H38" s="352">
        <v>-1.98</v>
      </c>
      <c r="I38" s="353">
        <f t="shared" ref="I38:I42" si="12">-0.371*LN(G38) + 1.8015 +H38</f>
        <v>-2.8775889305169784</v>
      </c>
      <c r="J38" s="352">
        <v>3629</v>
      </c>
      <c r="K38" s="352">
        <v>8.9209999999999994</v>
      </c>
      <c r="L38" s="353">
        <f t="shared" ref="L38:L42" si="13">0.00004*J38 - 37.389+K38</f>
        <v>-28.322840000000006</v>
      </c>
      <c r="M38" s="352"/>
      <c r="N38" s="352"/>
      <c r="O38" s="352"/>
      <c r="P38" s="352">
        <v>9.5250000000000004</v>
      </c>
      <c r="Q38" s="352">
        <v>40.898000000000003</v>
      </c>
      <c r="R38" s="360"/>
      <c r="S38" s="353">
        <f t="shared" ref="S38:S42" si="14">1.0086*I38 + 0.0673</f>
        <v>-2.8350361953194243</v>
      </c>
      <c r="T38" s="353">
        <f t="shared" ref="T38:T42" si="15">0.9746*L38 - 0.7792</f>
        <v>-28.382639864000005</v>
      </c>
      <c r="V38" s="399">
        <f>-2.87-H38</f>
        <v>-0.89000000000000012</v>
      </c>
      <c r="W38" s="399">
        <f>-28.32-K38</f>
        <v>-37.241</v>
      </c>
    </row>
    <row r="39" spans="1:23" s="350" customFormat="1">
      <c r="A39" s="351">
        <v>45608</v>
      </c>
      <c r="B39" s="352" t="s">
        <v>509</v>
      </c>
      <c r="C39" s="352">
        <v>7</v>
      </c>
      <c r="D39" s="352" t="s">
        <v>250</v>
      </c>
      <c r="E39" s="352" t="s">
        <v>506</v>
      </c>
      <c r="F39" s="352">
        <v>1.044</v>
      </c>
      <c r="G39" s="352">
        <v>3190</v>
      </c>
      <c r="H39" s="352">
        <v>-1.665</v>
      </c>
      <c r="I39" s="353">
        <f t="shared" si="12"/>
        <v>-2.8566449686339679</v>
      </c>
      <c r="J39" s="352">
        <v>7694</v>
      </c>
      <c r="K39" s="352">
        <v>8.7669999999999995</v>
      </c>
      <c r="L39" s="353">
        <f t="shared" si="13"/>
        <v>-28.314240000000002</v>
      </c>
      <c r="M39" s="352"/>
      <c r="N39" s="352"/>
      <c r="O39" s="352"/>
      <c r="P39" s="352">
        <v>9.5150000000000006</v>
      </c>
      <c r="Q39" s="352">
        <v>40.720999999999997</v>
      </c>
      <c r="R39" s="360"/>
      <c r="S39" s="353">
        <f t="shared" si="14"/>
        <v>-2.8139121153642201</v>
      </c>
      <c r="T39" s="353">
        <f t="shared" si="15"/>
        <v>-28.374258304000001</v>
      </c>
      <c r="V39" s="399">
        <f>-2.87-H39</f>
        <v>-1.2050000000000001</v>
      </c>
      <c r="W39" s="399">
        <f>-28.32-K39</f>
        <v>-37.087000000000003</v>
      </c>
    </row>
    <row r="40" spans="1:23" s="350" customFormat="1">
      <c r="A40" s="351">
        <v>45608</v>
      </c>
      <c r="B40" s="352" t="s">
        <v>510</v>
      </c>
      <c r="C40" s="352">
        <v>9</v>
      </c>
      <c r="D40" s="352" t="s">
        <v>251</v>
      </c>
      <c r="E40" s="352" t="s">
        <v>506</v>
      </c>
      <c r="F40" s="352">
        <v>1.4930000000000001</v>
      </c>
      <c r="G40" s="352">
        <v>4479</v>
      </c>
      <c r="H40" s="352">
        <v>-1.5669999999999999</v>
      </c>
      <c r="I40" s="353">
        <f t="shared" si="12"/>
        <v>-2.8845545369829084</v>
      </c>
      <c r="J40" s="352">
        <v>10370</v>
      </c>
      <c r="K40" s="352">
        <v>8.6489999999999991</v>
      </c>
      <c r="L40" s="353">
        <f t="shared" si="13"/>
        <v>-28.325200000000002</v>
      </c>
      <c r="M40" s="352"/>
      <c r="N40" s="352"/>
      <c r="O40" s="352"/>
      <c r="P40" s="352">
        <v>9.5220000000000002</v>
      </c>
      <c r="Q40" s="352">
        <v>40.844999999999999</v>
      </c>
      <c r="R40" s="360"/>
      <c r="S40" s="353">
        <f t="shared" si="14"/>
        <v>-2.8420617060009614</v>
      </c>
      <c r="T40" s="353">
        <f t="shared" si="15"/>
        <v>-28.384939920000001</v>
      </c>
      <c r="V40" s="400">
        <f>-2.87-H40</f>
        <v>-1.3030000000000002</v>
      </c>
      <c r="W40" s="400">
        <f>-28.32-K40</f>
        <v>-36.969000000000001</v>
      </c>
    </row>
    <row r="41" spans="1:23" s="350" customFormat="1">
      <c r="A41" s="351">
        <v>45609</v>
      </c>
      <c r="B41" s="352" t="s">
        <v>565</v>
      </c>
      <c r="C41" s="352">
        <v>79</v>
      </c>
      <c r="D41" s="352" t="s">
        <v>252</v>
      </c>
      <c r="E41" s="352" t="s">
        <v>506</v>
      </c>
      <c r="F41" s="352">
        <v>0.81699999999999995</v>
      </c>
      <c r="G41" s="352">
        <v>2588</v>
      </c>
      <c r="H41" s="352">
        <v>-1.885</v>
      </c>
      <c r="I41" s="353">
        <f t="shared" si="12"/>
        <v>-2.9990556832353135</v>
      </c>
      <c r="J41" s="352">
        <v>6353</v>
      </c>
      <c r="K41" s="352">
        <v>8.9710000000000001</v>
      </c>
      <c r="L41" s="353">
        <f t="shared" si="13"/>
        <v>-28.163880000000002</v>
      </c>
      <c r="M41" s="352"/>
      <c r="N41" s="352"/>
      <c r="O41" s="352"/>
      <c r="P41" s="352">
        <v>9.2449999999999992</v>
      </c>
      <c r="Q41" s="352">
        <v>41.85</v>
      </c>
      <c r="R41" s="360"/>
      <c r="S41" s="353">
        <f t="shared" si="14"/>
        <v>-2.9575475621111371</v>
      </c>
      <c r="T41" s="353">
        <f t="shared" si="15"/>
        <v>-28.227717448000003</v>
      </c>
      <c r="V41" s="401"/>
      <c r="W41" s="401"/>
    </row>
    <row r="42" spans="1:23" s="350" customFormat="1">
      <c r="A42" s="351">
        <v>45609</v>
      </c>
      <c r="B42" s="352" t="s">
        <v>566</v>
      </c>
      <c r="C42" s="352">
        <v>81</v>
      </c>
      <c r="D42" s="352" t="s">
        <v>253</v>
      </c>
      <c r="E42" s="352" t="s">
        <v>506</v>
      </c>
      <c r="F42" s="352">
        <v>0.82799999999999996</v>
      </c>
      <c r="G42" s="352">
        <v>2631</v>
      </c>
      <c r="H42" s="352">
        <v>-1.823</v>
      </c>
      <c r="I42" s="353">
        <f t="shared" si="12"/>
        <v>-2.9431692532659488</v>
      </c>
      <c r="J42" s="352">
        <v>6469</v>
      </c>
      <c r="K42" s="352">
        <v>8.9600000000000009</v>
      </c>
      <c r="L42" s="353">
        <f t="shared" si="13"/>
        <v>-28.17024</v>
      </c>
      <c r="M42" s="352"/>
      <c r="N42" s="352"/>
      <c r="O42" s="352"/>
      <c r="P42" s="352">
        <v>9.3019999999999996</v>
      </c>
      <c r="Q42" s="352">
        <v>41.866999999999997</v>
      </c>
      <c r="R42" s="360"/>
      <c r="S42" s="353">
        <f t="shared" si="14"/>
        <v>-2.9011805088440359</v>
      </c>
      <c r="T42" s="353">
        <f t="shared" si="15"/>
        <v>-28.233915904</v>
      </c>
    </row>
    <row r="43" spans="1:23" s="350" customFormat="1">
      <c r="C43" s="360"/>
      <c r="D43" s="360"/>
      <c r="E43" s="360"/>
      <c r="F43" s="360"/>
      <c r="G43" s="360"/>
      <c r="H43" s="363">
        <f>AVERAGE(H38:H42)</f>
        <v>-1.784</v>
      </c>
      <c r="I43" s="363">
        <f>AVERAGE(I38:I42)</f>
        <v>-2.9122026745270233</v>
      </c>
      <c r="J43" s="360"/>
      <c r="K43" s="363">
        <f>AVERAGE(K38:K42)</f>
        <v>8.8535999999999984</v>
      </c>
      <c r="L43" s="363">
        <f>AVERAGE(L38:L42)</f>
        <v>-28.259280000000008</v>
      </c>
      <c r="M43" s="360"/>
      <c r="N43" s="360"/>
      <c r="O43" s="360"/>
      <c r="P43" s="363">
        <f>AVERAGE(P38:P42)</f>
        <v>9.4217999999999993</v>
      </c>
      <c r="Q43" s="363">
        <f>AVERAGE(Q38:Q42)</f>
        <v>41.236199999999997</v>
      </c>
      <c r="R43" s="361"/>
      <c r="S43" s="363">
        <f>AVERAGE(S38:S42)</f>
        <v>-2.8699476175279557</v>
      </c>
      <c r="T43" s="363">
        <f>AVERAGE(T38:T42)</f>
        <v>-28.320694288000006</v>
      </c>
    </row>
    <row r="44" spans="1:23" s="350" customFormat="1">
      <c r="C44" s="360"/>
      <c r="D44" s="360"/>
      <c r="E44" s="360"/>
      <c r="F44" s="360"/>
      <c r="G44" s="360"/>
      <c r="H44" s="363">
        <f>STDEV(H38:H42)</f>
        <v>0.16687420411795229</v>
      </c>
      <c r="I44" s="363">
        <f>STDEV(I38:I42)</f>
        <v>5.8205591631360597E-2</v>
      </c>
      <c r="J44" s="360"/>
      <c r="K44" s="363">
        <f>STDEV(K38:K42)</f>
        <v>0.14054109719224531</v>
      </c>
      <c r="L44" s="363">
        <f>STDEV(L38:L42)</f>
        <v>8.4313704698585165E-2</v>
      </c>
      <c r="M44" s="360"/>
      <c r="N44" s="360"/>
      <c r="O44" s="360"/>
      <c r="P44" s="363">
        <f>STDEV(P38:P42)</f>
        <v>0.13691858894978487</v>
      </c>
      <c r="Q44" s="363">
        <f>STDEV(Q38:Q42)</f>
        <v>0.57173131801572685</v>
      </c>
      <c r="R44" s="361"/>
      <c r="S44" s="363">
        <f>STDEV(S38:S42)</f>
        <v>5.8706159719390257E-2</v>
      </c>
      <c r="T44" s="363">
        <f>STDEV(T38:T42)</f>
        <v>8.2172136599240206E-2</v>
      </c>
    </row>
    <row r="45" spans="1:23" s="350" customFormat="1"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1"/>
      <c r="Q45" s="361"/>
      <c r="R45" s="361"/>
    </row>
    <row r="46" spans="1:23" s="350" customFormat="1"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1"/>
      <c r="Q46" s="361"/>
      <c r="R46" s="361"/>
    </row>
    <row r="47" spans="1:23" s="352" customFormat="1">
      <c r="A47" s="351">
        <v>45608</v>
      </c>
      <c r="B47" s="352" t="s">
        <v>511</v>
      </c>
      <c r="C47" s="352">
        <v>15</v>
      </c>
      <c r="D47" s="352" t="s">
        <v>254</v>
      </c>
      <c r="E47" s="352" t="s">
        <v>512</v>
      </c>
      <c r="F47" s="352">
        <v>0.754</v>
      </c>
      <c r="G47" s="352">
        <v>2543</v>
      </c>
      <c r="H47" s="352">
        <v>28.463999999999999</v>
      </c>
      <c r="I47" s="353">
        <f t="shared" ref="I47:I49" si="16">-0.371*LN(G47) + 1.8015 +H47</f>
        <v>27.356451987028393</v>
      </c>
      <c r="J47" s="352">
        <v>6238</v>
      </c>
      <c r="K47" s="352">
        <v>62.847000000000001</v>
      </c>
      <c r="L47" s="353">
        <f t="shared" ref="L47:L49" si="17">0.00004*J47 - 37.389+K47</f>
        <v>25.707519999999995</v>
      </c>
      <c r="P47" s="352">
        <v>10.042</v>
      </c>
      <c r="Q47" s="352">
        <v>44.497999999999998</v>
      </c>
      <c r="S47" s="353">
        <f t="shared" ref="S47:S49" si="18">1.0086*I47 + 0.0673</f>
        <v>27.659017474116837</v>
      </c>
      <c r="T47" s="353">
        <f t="shared" ref="T47:T49" si="19">0.9746*L47 - 0.7792</f>
        <v>24.275348991999998</v>
      </c>
    </row>
    <row r="48" spans="1:23" s="352" customFormat="1">
      <c r="A48" s="351">
        <v>45608</v>
      </c>
      <c r="B48" s="352" t="s">
        <v>513</v>
      </c>
      <c r="C48" s="352">
        <v>17</v>
      </c>
      <c r="D48" s="352" t="s">
        <v>255</v>
      </c>
      <c r="E48" s="352" t="s">
        <v>512</v>
      </c>
      <c r="F48" s="352">
        <v>0.78800000000000003</v>
      </c>
      <c r="G48" s="352">
        <v>2655</v>
      </c>
      <c r="H48" s="352">
        <v>28.568999999999999</v>
      </c>
      <c r="I48" s="353">
        <f t="shared" si="16"/>
        <v>27.445461824606188</v>
      </c>
      <c r="J48" s="352">
        <v>6432</v>
      </c>
      <c r="K48" s="352">
        <v>62.898000000000003</v>
      </c>
      <c r="L48" s="353">
        <f t="shared" si="17"/>
        <v>25.766280000000002</v>
      </c>
      <c r="P48" s="352">
        <v>10.032</v>
      </c>
      <c r="Q48" s="352">
        <v>44.438000000000002</v>
      </c>
      <c r="S48" s="353">
        <f t="shared" si="18"/>
        <v>27.748792796297799</v>
      </c>
      <c r="T48" s="353">
        <f t="shared" si="19"/>
        <v>24.332616488000003</v>
      </c>
    </row>
    <row r="49" spans="1:21" s="352" customFormat="1">
      <c r="A49" s="351">
        <v>45609</v>
      </c>
      <c r="B49" s="352" t="s">
        <v>567</v>
      </c>
      <c r="C49" s="352">
        <v>83</v>
      </c>
      <c r="D49" s="352" t="s">
        <v>256</v>
      </c>
      <c r="E49" s="352" t="s">
        <v>512</v>
      </c>
      <c r="F49" s="352">
        <v>0.748</v>
      </c>
      <c r="G49" s="352">
        <v>2580</v>
      </c>
      <c r="H49" s="352">
        <v>28.835999999999999</v>
      </c>
      <c r="I49" s="353">
        <f t="shared" si="16"/>
        <v>27.723092924493287</v>
      </c>
      <c r="J49" s="352">
        <v>6382</v>
      </c>
      <c r="K49" s="352">
        <v>63.003</v>
      </c>
      <c r="L49" s="353">
        <f t="shared" si="17"/>
        <v>25.869279999999996</v>
      </c>
      <c r="P49" s="352">
        <v>10.116</v>
      </c>
      <c r="Q49" s="352">
        <v>45.494</v>
      </c>
      <c r="S49" s="353">
        <f t="shared" si="18"/>
        <v>28.028811523643927</v>
      </c>
      <c r="T49" s="353">
        <f t="shared" si="19"/>
        <v>24.433000287999999</v>
      </c>
    </row>
    <row r="50" spans="1:21" s="352" customFormat="1">
      <c r="A50" s="351">
        <v>45609</v>
      </c>
      <c r="B50" s="352" t="s">
        <v>568</v>
      </c>
      <c r="C50" s="352">
        <v>85</v>
      </c>
      <c r="D50" s="352" t="s">
        <v>257</v>
      </c>
      <c r="E50" s="352" t="s">
        <v>512</v>
      </c>
      <c r="F50" s="352">
        <v>0.752</v>
      </c>
      <c r="G50" s="352">
        <v>2600</v>
      </c>
      <c r="H50" s="352">
        <v>28.922999999999998</v>
      </c>
      <c r="I50" s="353">
        <f>-0.371*LN(G50) + 1.8015 +H50</f>
        <v>27.807228045392446</v>
      </c>
      <c r="J50" s="352">
        <v>6358</v>
      </c>
      <c r="K50" s="352">
        <v>62.98</v>
      </c>
      <c r="L50" s="353">
        <f>0.00004*J50 - 37.389+K50</f>
        <v>25.845319999999994</v>
      </c>
      <c r="P50" s="352">
        <v>10.124000000000001</v>
      </c>
      <c r="Q50" s="352">
        <v>45.55</v>
      </c>
      <c r="S50" s="353">
        <f>1.0086*I50 + 0.0673</f>
        <v>28.113670206582817</v>
      </c>
      <c r="T50" s="353">
        <f>0.9746*L50 - 0.7792</f>
        <v>24.409648871999995</v>
      </c>
    </row>
    <row r="51" spans="1:21" s="350" customFormat="1">
      <c r="C51" s="360"/>
      <c r="D51" s="360"/>
      <c r="E51" s="360"/>
      <c r="F51" s="360"/>
      <c r="G51" s="360"/>
      <c r="H51" s="363">
        <f>AVERAGE(H47:H50)</f>
        <v>28.698</v>
      </c>
      <c r="I51" s="363">
        <f>AVERAGE(I47:I50)</f>
        <v>27.583058695380078</v>
      </c>
      <c r="J51" s="360"/>
      <c r="K51" s="363">
        <f>AVERAGE(K47:K50)</f>
        <v>62.931999999999995</v>
      </c>
      <c r="L51" s="363">
        <f>AVERAGE(L47:L50)</f>
        <v>25.797099999999993</v>
      </c>
      <c r="M51" s="360"/>
      <c r="N51" s="360"/>
      <c r="O51" s="360"/>
      <c r="P51" s="363">
        <f>AVERAGE(P47:P50)</f>
        <v>10.0785</v>
      </c>
      <c r="Q51" s="363">
        <f>AVERAGE(Q47:Q50)</f>
        <v>44.995000000000005</v>
      </c>
      <c r="R51" s="361"/>
      <c r="S51" s="363">
        <f>AVERAGE(S47:S50)</f>
        <v>27.887573000160344</v>
      </c>
      <c r="T51" s="363">
        <f>AVERAGE(T47:T50)</f>
        <v>24.362653659999999</v>
      </c>
    </row>
    <row r="52" spans="1:21" s="350" customFormat="1">
      <c r="C52" s="360"/>
      <c r="D52" s="360"/>
      <c r="E52" s="360"/>
      <c r="F52" s="360"/>
      <c r="G52" s="360"/>
      <c r="H52" s="363">
        <f>STDEV(H47:H50)</f>
        <v>0.2168455671670507</v>
      </c>
      <c r="I52" s="363">
        <f>STDEV(I47:I50)</f>
        <v>0.21613651698641012</v>
      </c>
      <c r="J52" s="360"/>
      <c r="K52" s="363">
        <f>STDEV(K47:K50)</f>
        <v>7.2401657439590136E-2</v>
      </c>
      <c r="L52" s="363">
        <f>STDEV(L47:L50)</f>
        <v>7.4183487830288317E-2</v>
      </c>
      <c r="M52" s="360"/>
      <c r="N52" s="360"/>
      <c r="O52" s="360"/>
      <c r="P52" s="363">
        <f>STDEV(P47:P50)</f>
        <v>4.820442579957445E-2</v>
      </c>
      <c r="Q52" s="363">
        <f>STDEV(Q47:Q50)</f>
        <v>0.60944893141263179</v>
      </c>
      <c r="R52" s="361"/>
      <c r="S52" s="363">
        <f>STDEV(S47:S50)</f>
        <v>0.21799529103249235</v>
      </c>
      <c r="T52" s="363">
        <f>STDEV(T47:T50)</f>
        <v>7.2299227239398786E-2</v>
      </c>
    </row>
    <row r="53" spans="1:21" s="350" customFormat="1"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1"/>
      <c r="Q53" s="361"/>
      <c r="R53" s="361"/>
    </row>
    <row r="54" spans="1:21" s="350" customFormat="1"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1"/>
      <c r="Q54" s="361"/>
      <c r="R54" s="361"/>
    </row>
    <row r="55" spans="1:21" s="352" customFormat="1">
      <c r="A55" s="351">
        <v>45608</v>
      </c>
      <c r="B55" s="352" t="s">
        <v>514</v>
      </c>
      <c r="C55" s="352">
        <v>19</v>
      </c>
      <c r="D55" s="352" t="s">
        <v>262</v>
      </c>
      <c r="E55" s="352" t="s">
        <v>21</v>
      </c>
      <c r="F55" s="352">
        <v>8.5000000000000006E-2</v>
      </c>
      <c r="M55" s="352">
        <v>6175</v>
      </c>
      <c r="N55" s="352">
        <v>19.456</v>
      </c>
      <c r="O55" s="352">
        <v>16.373999999999999</v>
      </c>
      <c r="R55" s="352">
        <v>12.92</v>
      </c>
      <c r="U55" s="353">
        <f t="shared" ref="U55:U58" si="20">1.107*O55 - 0.6698</f>
        <v>17.456218</v>
      </c>
    </row>
    <row r="56" spans="1:21" s="352" customFormat="1">
      <c r="A56" s="351">
        <v>45608</v>
      </c>
      <c r="B56" s="352" t="s">
        <v>515</v>
      </c>
      <c r="C56" s="352">
        <v>21</v>
      </c>
      <c r="D56" s="352" t="s">
        <v>263</v>
      </c>
      <c r="E56" s="352" t="s">
        <v>21</v>
      </c>
      <c r="F56" s="352">
        <v>8.4000000000000005E-2</v>
      </c>
      <c r="M56" s="352">
        <v>5858</v>
      </c>
      <c r="N56" s="352">
        <v>19.559999999999999</v>
      </c>
      <c r="O56" s="352">
        <v>16.456</v>
      </c>
      <c r="R56" s="352">
        <v>12.891999999999999</v>
      </c>
      <c r="U56" s="353">
        <f t="shared" si="20"/>
        <v>17.546991999999999</v>
      </c>
    </row>
    <row r="57" spans="1:21" s="352" customFormat="1">
      <c r="A57" s="351">
        <v>45609</v>
      </c>
      <c r="B57" s="352" t="s">
        <v>569</v>
      </c>
      <c r="C57" s="352">
        <v>91</v>
      </c>
      <c r="D57" s="352" t="s">
        <v>264</v>
      </c>
      <c r="E57" s="352" t="s">
        <v>21</v>
      </c>
      <c r="F57" s="352">
        <v>8.6999999999999994E-2</v>
      </c>
      <c r="M57" s="352">
        <v>6179</v>
      </c>
      <c r="N57" s="352">
        <v>20.161999999999999</v>
      </c>
      <c r="O57" s="352">
        <v>17.164999999999999</v>
      </c>
      <c r="R57" s="352">
        <v>13.305</v>
      </c>
      <c r="U57" s="353">
        <f t="shared" si="20"/>
        <v>18.331855000000001</v>
      </c>
    </row>
    <row r="58" spans="1:21" s="352" customFormat="1">
      <c r="A58" s="351">
        <v>45609</v>
      </c>
      <c r="B58" s="352" t="s">
        <v>570</v>
      </c>
      <c r="C58" s="352">
        <v>93</v>
      </c>
      <c r="D58" s="352" t="s">
        <v>265</v>
      </c>
      <c r="E58" s="352" t="s">
        <v>21</v>
      </c>
      <c r="F58" s="352">
        <v>7.5999999999999998E-2</v>
      </c>
      <c r="M58" s="352">
        <v>5316</v>
      </c>
      <c r="N58" s="352">
        <v>20.613</v>
      </c>
      <c r="O58" s="352">
        <v>17.396000000000001</v>
      </c>
      <c r="R58" s="352">
        <v>13.3</v>
      </c>
      <c r="U58" s="353">
        <f t="shared" si="20"/>
        <v>18.587572000000002</v>
      </c>
    </row>
    <row r="59" spans="1:21" s="350" customFormat="1"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3">
        <f>AVERAGE(N55:N58)</f>
        <v>19.947749999999999</v>
      </c>
      <c r="O59" s="363">
        <f>AVERAGE(O55:O58)</f>
        <v>16.847749999999998</v>
      </c>
      <c r="P59" s="361"/>
      <c r="Q59" s="361"/>
      <c r="R59" s="363">
        <f>AVERAGE(R55:R58)</f>
        <v>13.10425</v>
      </c>
      <c r="U59" s="363">
        <f>AVERAGE(U55:U58)</f>
        <v>17.980659250000002</v>
      </c>
    </row>
    <row r="60" spans="1:21" s="350" customFormat="1"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3">
        <f>STDEV(N55:N58)</f>
        <v>0.54179601019818047</v>
      </c>
      <c r="O60" s="363">
        <f>STDEV(O55:O58)</f>
        <v>0.50961840299057815</v>
      </c>
      <c r="P60" s="361"/>
      <c r="Q60" s="361"/>
      <c r="R60" s="363">
        <f>STDEV(R55:R58)</f>
        <v>0.22921369214483414</v>
      </c>
      <c r="U60" s="363">
        <f>STDEV(U55:U58)</f>
        <v>0.56414757211057021</v>
      </c>
    </row>
    <row r="61" spans="1:21" s="350" customFormat="1"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1"/>
      <c r="Q61" s="361"/>
      <c r="R61" s="361"/>
    </row>
    <row r="62" spans="1:21" s="350" customFormat="1"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1"/>
      <c r="Q62" s="361"/>
      <c r="R62" s="361"/>
    </row>
    <row r="63" spans="1:21" s="352" customFormat="1">
      <c r="A63" s="351">
        <v>45608</v>
      </c>
      <c r="B63" s="352" t="s">
        <v>516</v>
      </c>
      <c r="C63" s="352">
        <v>23</v>
      </c>
      <c r="D63" s="352" t="s">
        <v>266</v>
      </c>
      <c r="E63" s="352" t="s">
        <v>23</v>
      </c>
      <c r="F63" s="352">
        <v>4.2000000000000003E-2</v>
      </c>
      <c r="M63" s="352">
        <v>2641</v>
      </c>
      <c r="N63" s="352">
        <v>10.247999999999999</v>
      </c>
      <c r="O63" s="352">
        <v>5.9909999999999997</v>
      </c>
      <c r="R63" s="352">
        <v>13.276</v>
      </c>
      <c r="U63" s="353">
        <f t="shared" ref="U63:U66" si="21">1.107*O63 - 0.6698</f>
        <v>5.962237</v>
      </c>
    </row>
    <row r="64" spans="1:21" s="352" customFormat="1">
      <c r="A64" s="351">
        <v>45608</v>
      </c>
      <c r="B64" s="352" t="s">
        <v>517</v>
      </c>
      <c r="C64" s="352">
        <v>25</v>
      </c>
      <c r="D64" s="352" t="s">
        <v>267</v>
      </c>
      <c r="E64" s="352" t="s">
        <v>23</v>
      </c>
      <c r="F64" s="352">
        <v>7.5999999999999998E-2</v>
      </c>
      <c r="M64" s="352">
        <v>4955</v>
      </c>
      <c r="N64" s="352">
        <v>8.8789999999999996</v>
      </c>
      <c r="O64" s="352">
        <v>5.5830000000000002</v>
      </c>
      <c r="R64" s="352">
        <v>12.675000000000001</v>
      </c>
      <c r="U64" s="353">
        <f t="shared" si="21"/>
        <v>5.5105810000000002</v>
      </c>
    </row>
    <row r="65" spans="1:21" s="352" customFormat="1">
      <c r="A65" s="351">
        <v>45608</v>
      </c>
      <c r="B65" s="352" t="s">
        <v>518</v>
      </c>
      <c r="C65" s="352">
        <v>27</v>
      </c>
      <c r="D65" s="352" t="s">
        <v>268</v>
      </c>
      <c r="E65" s="352" t="s">
        <v>23</v>
      </c>
      <c r="F65" s="352">
        <v>0.14699999999999999</v>
      </c>
      <c r="M65" s="352">
        <v>10404</v>
      </c>
      <c r="N65" s="352">
        <v>8.1959999999999997</v>
      </c>
      <c r="O65" s="352">
        <v>5.976</v>
      </c>
      <c r="R65" s="352">
        <v>12.981</v>
      </c>
      <c r="U65" s="353">
        <f t="shared" si="21"/>
        <v>5.9456319999999998</v>
      </c>
    </row>
    <row r="66" spans="1:21" s="352" customFormat="1">
      <c r="A66" s="351">
        <v>45609</v>
      </c>
      <c r="B66" s="352" t="s">
        <v>571</v>
      </c>
      <c r="C66" s="352">
        <v>95</v>
      </c>
      <c r="D66" s="352" t="s">
        <v>269</v>
      </c>
      <c r="E66" s="352" t="s">
        <v>23</v>
      </c>
      <c r="F66" s="352">
        <v>7.2999999999999995E-2</v>
      </c>
      <c r="M66" s="352">
        <v>4087</v>
      </c>
      <c r="N66" s="352">
        <v>8.1910000000000007</v>
      </c>
      <c r="O66" s="352">
        <v>4.8369999999999997</v>
      </c>
      <c r="R66" s="352">
        <v>12.742000000000001</v>
      </c>
      <c r="U66" s="353">
        <f t="shared" si="21"/>
        <v>4.6847589999999997</v>
      </c>
    </row>
    <row r="67" spans="1:21" s="352" customFormat="1">
      <c r="A67" s="351">
        <v>45609</v>
      </c>
      <c r="B67" s="352" t="s">
        <v>572</v>
      </c>
      <c r="C67" s="352">
        <v>97</v>
      </c>
      <c r="D67" s="352" t="s">
        <v>270</v>
      </c>
      <c r="E67" s="352" t="s">
        <v>23</v>
      </c>
      <c r="F67" s="352">
        <v>0.08</v>
      </c>
      <c r="M67" s="352">
        <v>6006</v>
      </c>
      <c r="N67" s="352">
        <v>10.176</v>
      </c>
      <c r="O67" s="352">
        <v>7.0620000000000003</v>
      </c>
      <c r="R67" s="352">
        <v>13.452999999999999</v>
      </c>
      <c r="U67" s="353">
        <f>1.107*O67 - 0.6698</f>
        <v>7.1478339999999996</v>
      </c>
    </row>
    <row r="68" spans="1:21" s="350" customFormat="1"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3">
        <f>AVERAGE(N63:N67)</f>
        <v>9.1380000000000017</v>
      </c>
      <c r="O68" s="363">
        <f>AVERAGE(O63:O67)</f>
        <v>5.8898000000000001</v>
      </c>
      <c r="P68" s="361"/>
      <c r="Q68" s="361"/>
      <c r="R68" s="363">
        <f>AVERAGE(R63:R67)</f>
        <v>13.025400000000001</v>
      </c>
      <c r="U68" s="363">
        <f>AVERAGE(U63:U67)</f>
        <v>5.8502086000000002</v>
      </c>
    </row>
    <row r="69" spans="1:21" s="350" customFormat="1"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3">
        <f>STDEV(N63:N67)</f>
        <v>1.0199017109506188</v>
      </c>
      <c r="O69" s="363">
        <f>STDEV(O63:O67)</f>
        <v>0.80533204332125807</v>
      </c>
      <c r="P69" s="361"/>
      <c r="Q69" s="361"/>
      <c r="R69" s="363">
        <f>STDEV(R63:R67)</f>
        <v>0.33567439580641178</v>
      </c>
      <c r="U69" s="363">
        <f>STDEV(U63:U67)</f>
        <v>0.89150257195663829</v>
      </c>
    </row>
    <row r="70" spans="1:21" s="350" customFormat="1"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1"/>
      <c r="O70" s="361"/>
      <c r="P70" s="361"/>
    </row>
    <row r="71" spans="1:21" s="350" customFormat="1"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1"/>
      <c r="O71" s="361"/>
      <c r="P71" s="361"/>
    </row>
    <row r="75" spans="1:21">
      <c r="C75" s="368"/>
      <c r="D75" s="369" t="s">
        <v>519</v>
      </c>
      <c r="E75" s="369"/>
      <c r="F75" s="370"/>
      <c r="G75" s="368"/>
      <c r="H75" s="368"/>
    </row>
    <row r="76" spans="1:21">
      <c r="C76" s="370"/>
      <c r="D76" s="370"/>
      <c r="E76" s="370"/>
      <c r="F76" s="370"/>
      <c r="G76" s="368"/>
      <c r="H76" s="368"/>
    </row>
    <row r="77" spans="1:21">
      <c r="C77" s="370"/>
      <c r="D77" s="370"/>
      <c r="E77" s="370"/>
      <c r="F77" s="369" t="s">
        <v>520</v>
      </c>
      <c r="G77" s="369" t="s">
        <v>15</v>
      </c>
      <c r="H77" s="368"/>
    </row>
    <row r="78" spans="1:21">
      <c r="C78" s="370"/>
      <c r="D78" s="370" t="s">
        <v>506</v>
      </c>
      <c r="E78" s="370"/>
      <c r="F78" s="371">
        <f>I43</f>
        <v>-2.9122026745270233</v>
      </c>
      <c r="G78" s="368">
        <v>-2.87</v>
      </c>
      <c r="H78" s="368"/>
    </row>
    <row r="79" spans="1:21">
      <c r="C79" s="370"/>
      <c r="D79" s="370" t="s">
        <v>521</v>
      </c>
      <c r="E79" s="370"/>
      <c r="F79" s="371">
        <f>I51</f>
        <v>27.583058695380078</v>
      </c>
      <c r="G79" s="372">
        <v>27.888000000000002</v>
      </c>
      <c r="H79" s="368"/>
    </row>
    <row r="80" spans="1:21">
      <c r="C80" s="370"/>
      <c r="D80" s="370"/>
      <c r="E80" s="370"/>
      <c r="F80" s="370"/>
      <c r="G80" s="368"/>
      <c r="H80" s="368"/>
    </row>
    <row r="81" spans="3:8">
      <c r="C81" s="370"/>
      <c r="D81" s="370"/>
      <c r="E81" s="370"/>
      <c r="F81" s="370"/>
      <c r="G81" s="368"/>
      <c r="H81" s="368"/>
    </row>
    <row r="82" spans="3:8">
      <c r="C82" s="370"/>
      <c r="D82" s="466" t="s">
        <v>522</v>
      </c>
      <c r="E82" s="466"/>
      <c r="F82" s="466"/>
      <c r="G82" s="466"/>
      <c r="H82" s="368"/>
    </row>
    <row r="83" spans="3:8">
      <c r="C83" s="370"/>
      <c r="D83" s="373" t="s">
        <v>523</v>
      </c>
      <c r="E83" s="373"/>
      <c r="F83" s="373" t="s">
        <v>524</v>
      </c>
      <c r="G83" s="373" t="s">
        <v>15</v>
      </c>
      <c r="H83" s="368"/>
    </row>
    <row r="84" spans="3:8">
      <c r="C84" s="370"/>
      <c r="D84" s="374" t="s">
        <v>525</v>
      </c>
      <c r="E84" s="374"/>
      <c r="F84" s="375">
        <f>S34</f>
        <v>6.1710352881084178</v>
      </c>
      <c r="G84" s="376">
        <v>5.94</v>
      </c>
      <c r="H84" s="377">
        <f>ABS(G84-F84)</f>
        <v>0.23103528810841745</v>
      </c>
    </row>
    <row r="85" spans="3:8">
      <c r="C85" s="370"/>
      <c r="D85" s="467" t="s">
        <v>526</v>
      </c>
      <c r="E85" s="468"/>
      <c r="F85" s="468"/>
      <c r="G85" s="469"/>
      <c r="H85" s="368"/>
    </row>
    <row r="86" spans="3:8">
      <c r="C86" s="370"/>
      <c r="D86" s="374" t="s">
        <v>525</v>
      </c>
      <c r="E86" s="374"/>
      <c r="F86" s="375">
        <f>P34</f>
        <v>14.436</v>
      </c>
      <c r="G86" s="376">
        <v>13.32</v>
      </c>
      <c r="H86" s="377">
        <f>ABS(G86-F86)</f>
        <v>1.1159999999999997</v>
      </c>
    </row>
    <row r="87" spans="3:8">
      <c r="C87" s="370"/>
      <c r="D87" s="370"/>
      <c r="E87" s="370"/>
      <c r="F87" s="370"/>
      <c r="G87" s="368"/>
      <c r="H87" s="368"/>
    </row>
    <row r="88" spans="3:8">
      <c r="C88" s="370"/>
      <c r="D88" s="370"/>
      <c r="E88" s="370"/>
      <c r="F88" s="370"/>
      <c r="G88" s="368"/>
      <c r="H88" s="368"/>
    </row>
    <row r="89" spans="3:8">
      <c r="C89" s="370"/>
      <c r="D89" s="370"/>
      <c r="E89" s="370"/>
      <c r="F89" s="370"/>
      <c r="G89" s="368"/>
      <c r="H89" s="368"/>
    </row>
    <row r="90" spans="3:8">
      <c r="C90" s="370"/>
      <c r="D90" s="369" t="s">
        <v>527</v>
      </c>
      <c r="E90" s="369"/>
      <c r="F90" s="370"/>
      <c r="G90" s="368"/>
      <c r="H90" s="368"/>
    </row>
    <row r="91" spans="3:8">
      <c r="C91" s="368"/>
      <c r="D91" s="370"/>
      <c r="E91" s="370"/>
      <c r="F91" s="370"/>
      <c r="G91" s="368"/>
      <c r="H91" s="368"/>
    </row>
    <row r="92" spans="3:8">
      <c r="C92" s="370"/>
      <c r="D92" s="370"/>
      <c r="E92" s="370"/>
      <c r="F92" s="369" t="s">
        <v>520</v>
      </c>
      <c r="G92" s="369" t="s">
        <v>15</v>
      </c>
      <c r="H92" s="368"/>
    </row>
    <row r="93" spans="3:8">
      <c r="C93" s="370"/>
      <c r="D93" s="370" t="s">
        <v>506</v>
      </c>
      <c r="E93" s="370"/>
      <c r="F93" s="371">
        <f>L43</f>
        <v>-28.259280000000008</v>
      </c>
      <c r="G93" s="368">
        <v>-28.32</v>
      </c>
      <c r="H93" s="368"/>
    </row>
    <row r="94" spans="3:8">
      <c r="C94" s="370"/>
      <c r="D94" s="370" t="s">
        <v>521</v>
      </c>
      <c r="E94" s="370"/>
      <c r="F94" s="371">
        <f>L51</f>
        <v>25.797099999999993</v>
      </c>
      <c r="G94" s="372">
        <v>24.361999999999998</v>
      </c>
      <c r="H94" s="368"/>
    </row>
    <row r="95" spans="3:8">
      <c r="C95" s="370"/>
      <c r="D95" s="370"/>
      <c r="E95" s="370"/>
      <c r="F95" s="370"/>
      <c r="G95" s="368"/>
      <c r="H95" s="368"/>
    </row>
    <row r="96" spans="3:8">
      <c r="C96" s="370"/>
      <c r="D96" s="370"/>
      <c r="E96" s="370"/>
      <c r="F96" s="370"/>
      <c r="G96" s="368"/>
      <c r="H96" s="368"/>
    </row>
    <row r="97" spans="3:8">
      <c r="C97" s="370"/>
      <c r="D97" s="467" t="s">
        <v>522</v>
      </c>
      <c r="E97" s="468"/>
      <c r="F97" s="468"/>
      <c r="G97" s="469"/>
      <c r="H97" s="368"/>
    </row>
    <row r="98" spans="3:8">
      <c r="C98" s="370"/>
      <c r="D98" s="373" t="s">
        <v>523</v>
      </c>
      <c r="E98" s="373"/>
      <c r="F98" s="373" t="s">
        <v>524</v>
      </c>
      <c r="G98" s="373" t="s">
        <v>15</v>
      </c>
      <c r="H98" s="368"/>
    </row>
    <row r="99" spans="3:8">
      <c r="C99" s="370"/>
      <c r="D99" s="374" t="s">
        <v>525</v>
      </c>
      <c r="E99" s="374"/>
      <c r="F99" s="375">
        <f>T34</f>
        <v>-27.209153242000003</v>
      </c>
      <c r="G99" s="376">
        <v>-26.98</v>
      </c>
      <c r="H99" s="377">
        <f>ABS(G99-F99)</f>
        <v>0.22915324200000242</v>
      </c>
    </row>
    <row r="100" spans="3:8">
      <c r="C100" s="370"/>
      <c r="D100" s="467" t="s">
        <v>526</v>
      </c>
      <c r="E100" s="468"/>
      <c r="F100" s="468"/>
      <c r="G100" s="469"/>
      <c r="H100" s="368"/>
    </row>
    <row r="101" spans="3:8">
      <c r="C101" s="370"/>
      <c r="D101" s="374" t="s">
        <v>525</v>
      </c>
      <c r="E101" s="374"/>
      <c r="F101" s="375">
        <f>Q34</f>
        <v>50.074249999999999</v>
      </c>
      <c r="G101" s="376">
        <v>46.5</v>
      </c>
      <c r="H101" s="377">
        <f>ABS(G101-F101)</f>
        <v>3.5742499999999993</v>
      </c>
    </row>
    <row r="102" spans="3:8">
      <c r="C102" s="370"/>
      <c r="D102" s="370"/>
      <c r="E102" s="370"/>
      <c r="F102" s="370"/>
      <c r="G102" s="368"/>
      <c r="H102" s="368"/>
    </row>
    <row r="103" spans="3:8">
      <c r="C103" s="370"/>
      <c r="D103" s="370"/>
      <c r="E103" s="370"/>
      <c r="F103" s="370"/>
      <c r="G103" s="368"/>
      <c r="H103" s="368"/>
    </row>
    <row r="104" spans="3:8">
      <c r="C104" s="370"/>
      <c r="D104" s="370"/>
      <c r="E104" s="370"/>
      <c r="F104" s="370"/>
      <c r="G104" s="368"/>
      <c r="H104" s="368"/>
    </row>
    <row r="105" spans="3:8">
      <c r="C105" s="370"/>
      <c r="D105" s="369" t="s">
        <v>528</v>
      </c>
      <c r="E105" s="369"/>
      <c r="F105" s="370"/>
      <c r="G105" s="368"/>
      <c r="H105" s="368"/>
    </row>
    <row r="106" spans="3:8">
      <c r="C106" s="370"/>
      <c r="D106" s="370"/>
      <c r="E106" s="370"/>
      <c r="F106" s="370"/>
      <c r="G106" s="368"/>
      <c r="H106" s="368"/>
    </row>
    <row r="107" spans="3:8">
      <c r="C107" s="370"/>
      <c r="D107" s="370"/>
      <c r="E107" s="370"/>
      <c r="F107" s="369" t="s">
        <v>520</v>
      </c>
      <c r="G107" s="369" t="s">
        <v>15</v>
      </c>
      <c r="H107" s="368"/>
    </row>
    <row r="108" spans="3:8">
      <c r="C108" s="370"/>
      <c r="D108" s="378" t="s">
        <v>23</v>
      </c>
      <c r="F108" s="371">
        <f>O68</f>
        <v>5.8898000000000001</v>
      </c>
      <c r="G108" s="372">
        <v>5.85</v>
      </c>
      <c r="H108" s="379"/>
    </row>
    <row r="109" spans="3:8">
      <c r="C109" s="370"/>
      <c r="D109" s="378" t="s">
        <v>21</v>
      </c>
      <c r="F109" s="371">
        <f>O59</f>
        <v>16.847749999999998</v>
      </c>
      <c r="G109" s="372">
        <v>17.98</v>
      </c>
      <c r="H109" s="379"/>
    </row>
    <row r="110" spans="3:8">
      <c r="C110" s="370"/>
      <c r="E110" s="370"/>
      <c r="F110" s="370"/>
      <c r="G110" s="368"/>
      <c r="H110" s="368"/>
    </row>
    <row r="111" spans="3:8">
      <c r="C111" s="370"/>
      <c r="D111" s="370"/>
      <c r="E111" s="370"/>
      <c r="F111" s="370"/>
      <c r="G111" s="368"/>
      <c r="H111" s="368"/>
    </row>
    <row r="112" spans="3:8">
      <c r="C112" s="370"/>
      <c r="D112" s="467" t="s">
        <v>522</v>
      </c>
      <c r="E112" s="468"/>
      <c r="F112" s="468"/>
      <c r="G112" s="469"/>
      <c r="H112" s="368"/>
    </row>
    <row r="113" spans="3:8">
      <c r="C113" s="370"/>
      <c r="D113" s="373" t="s">
        <v>523</v>
      </c>
      <c r="E113" s="373"/>
      <c r="F113" s="373" t="s">
        <v>524</v>
      </c>
      <c r="G113" s="373" t="s">
        <v>15</v>
      </c>
      <c r="H113" s="368"/>
    </row>
    <row r="114" spans="3:8">
      <c r="C114" s="370"/>
      <c r="D114" s="374" t="s">
        <v>525</v>
      </c>
      <c r="E114" s="380"/>
      <c r="F114" s="381">
        <f>U34</f>
        <v>5.6201740000000004</v>
      </c>
      <c r="G114" s="381">
        <v>6.32</v>
      </c>
      <c r="H114" s="377">
        <f>ABS(G114-F114)</f>
        <v>0.69982599999999984</v>
      </c>
    </row>
    <row r="115" spans="3:8">
      <c r="C115" s="370"/>
      <c r="D115" s="467" t="s">
        <v>526</v>
      </c>
      <c r="E115" s="468"/>
      <c r="F115" s="468"/>
      <c r="G115" s="469"/>
      <c r="H115" s="368"/>
    </row>
    <row r="116" spans="3:8">
      <c r="C116" s="370"/>
      <c r="D116" s="374" t="s">
        <v>525</v>
      </c>
      <c r="E116" s="374"/>
      <c r="F116" s="375">
        <f>R34</f>
        <v>0.6835</v>
      </c>
      <c r="G116" s="376">
        <v>0.751</v>
      </c>
      <c r="H116" s="377">
        <f>ABS(G116-F116)</f>
        <v>6.7500000000000004E-2</v>
      </c>
    </row>
    <row r="117" spans="3:8">
      <c r="C117" s="370"/>
      <c r="D117" s="368"/>
      <c r="E117" s="368"/>
      <c r="F117" s="368"/>
      <c r="G117" s="368"/>
      <c r="H117" s="368"/>
    </row>
    <row r="118" spans="3:8">
      <c r="C118" s="370"/>
      <c r="D118" s="368"/>
      <c r="E118" s="368"/>
      <c r="F118" s="368"/>
      <c r="G118" s="368"/>
      <c r="H118" s="368"/>
    </row>
    <row r="119" spans="3:8" ht="16" thickBot="1">
      <c r="C119" s="370"/>
      <c r="D119" s="370"/>
      <c r="E119" s="370"/>
      <c r="F119" s="370"/>
      <c r="G119" s="368"/>
      <c r="H119" s="368"/>
    </row>
    <row r="120" spans="3:8">
      <c r="C120" s="370"/>
      <c r="D120" s="370"/>
      <c r="E120" s="383" t="s">
        <v>529</v>
      </c>
      <c r="F120" s="384" t="s">
        <v>539</v>
      </c>
      <c r="G120" s="385"/>
    </row>
    <row r="121" spans="3:8">
      <c r="C121" s="370"/>
      <c r="D121" s="370"/>
      <c r="E121" s="386" t="s">
        <v>530</v>
      </c>
      <c r="F121" s="387">
        <v>45609</v>
      </c>
      <c r="G121" s="388"/>
    </row>
    <row r="122" spans="3:8">
      <c r="C122" s="370"/>
      <c r="E122" s="386" t="s">
        <v>531</v>
      </c>
      <c r="F122" s="389" t="s">
        <v>532</v>
      </c>
      <c r="G122" s="388"/>
    </row>
    <row r="123" spans="3:8" ht="16" thickBot="1">
      <c r="C123" s="370"/>
      <c r="E123" s="390" t="s">
        <v>533</v>
      </c>
      <c r="F123" s="391" t="s">
        <v>534</v>
      </c>
      <c r="G123" s="392"/>
    </row>
    <row r="124" spans="3:8">
      <c r="C124" s="370"/>
    </row>
    <row r="125" spans="3:8">
      <c r="C125" s="370"/>
    </row>
    <row r="126" spans="3:8">
      <c r="C126" s="370"/>
    </row>
    <row r="127" spans="3:8">
      <c r="C127" s="370"/>
    </row>
    <row r="128" spans="3:8">
      <c r="C128" s="370"/>
    </row>
    <row r="129" spans="3:3">
      <c r="C129" s="370"/>
    </row>
  </sheetData>
  <mergeCells count="6">
    <mergeCell ref="D115:G115"/>
    <mergeCell ref="D82:G82"/>
    <mergeCell ref="D85:G85"/>
    <mergeCell ref="D97:G97"/>
    <mergeCell ref="D100:G100"/>
    <mergeCell ref="D112:G112"/>
  </mergeCells>
  <conditionalFormatting sqref="H84">
    <cfRule type="cellIs" dxfId="7" priority="6" stopIfTrue="1" operator="greaterThan">
      <formula>0.4</formula>
    </cfRule>
  </conditionalFormatting>
  <conditionalFormatting sqref="H99">
    <cfRule type="cellIs" dxfId="6" priority="5" stopIfTrue="1" operator="greaterThan">
      <formula>0.3</formula>
    </cfRule>
  </conditionalFormatting>
  <conditionalFormatting sqref="H114">
    <cfRule type="cellIs" dxfId="5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116">
    <cfRule type="cellIs" dxfId="4" priority="1" operator="greaterThan">
      <formula>1.6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C89CA6FD94745B5721A025ADC314F" ma:contentTypeVersion="1" ma:contentTypeDescription="Create a new document." ma:contentTypeScope="" ma:versionID="9c8b9057af39ae3d6823559e7a15ea1b">
  <xsd:schema xmlns:xsd="http://www.w3.org/2001/XMLSchema" xmlns:xs="http://www.w3.org/2001/XMLSchema" xmlns:p="http://schemas.microsoft.com/office/2006/metadata/properties" xmlns:ns3="d2ccbbc5-702b-444b-9f83-8538eea9e26d" targetNamespace="http://schemas.microsoft.com/office/2006/metadata/properties" ma:root="true" ma:fieldsID="70bddb91bf52c3c0720aae8bde0d65a3" ns3:_="">
    <xsd:import namespace="d2ccbbc5-702b-444b-9f83-8538eea9e26d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cbbc5-702b-444b-9f83-8538eea9e2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E1339-2821-49AA-8093-2BB493644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ccbbc5-702b-444b-9f83-8538eea9e2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ACD99E-C298-482D-83B6-98842FCE9D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A38A5-5A68-4F84-805B-6EF22F92FC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Final Report </vt:lpstr>
      <vt:lpstr>Data Flags</vt:lpstr>
      <vt:lpstr>QAQC, calculations</vt:lpstr>
      <vt:lpstr>Contact</vt:lpstr>
      <vt:lpstr>Tray 1</vt:lpstr>
      <vt:lpstr>Tray 1b</vt:lpstr>
      <vt:lpstr>Tray 2</vt:lpstr>
      <vt:lpstr>Tray 3</vt:lpstr>
      <vt:lpstr>Tray 4</vt:lpstr>
      <vt:lpstr>Tray 5</vt:lpstr>
      <vt:lpstr>Original 1</vt:lpstr>
      <vt:lpstr>Original 1b</vt:lpstr>
      <vt:lpstr>Original 2</vt:lpstr>
      <vt:lpstr>Original 3</vt:lpstr>
      <vt:lpstr>Original 4</vt:lpstr>
      <vt:lpstr>Original 5</vt:lpstr>
      <vt:lpstr>mg Calc 1b</vt:lpstr>
      <vt:lpstr>Sorted All 1</vt:lpstr>
      <vt:lpstr>Sorted All 2</vt:lpstr>
      <vt:lpstr>Sorted All 3</vt:lpstr>
      <vt:lpstr>Sorted All 4</vt:lpstr>
      <vt:lpstr>Sorted All 5</vt:lpstr>
      <vt:lpstr>Sorted 1</vt:lpstr>
      <vt:lpstr>Sorted 1b</vt:lpstr>
      <vt:lpstr>Sorted 2</vt:lpstr>
      <vt:lpstr>Sorted 3</vt:lpstr>
      <vt:lpstr>Sorted 4</vt:lpstr>
      <vt:lpstr>Sorted 5</vt:lpstr>
      <vt:lpstr>Linear Corr 34S 1b</vt:lpstr>
      <vt:lpstr>MG_LIN_Stats 1</vt:lpstr>
      <vt:lpstr>MG_LIN_Stats 2</vt:lpstr>
      <vt:lpstr>MG_LIN_Stats 3</vt:lpstr>
      <vt:lpstr>MG_LIN_Stats 4</vt:lpstr>
      <vt:lpstr>MG_LIN_Stats 5</vt:lpstr>
      <vt:lpstr>Q-TEST 2</vt:lpstr>
      <vt:lpstr>'Original 1b'!N2_CO2_SO2.wke</vt:lpstr>
      <vt:lpstr>'Final Report '!Print_Area</vt:lpstr>
    </vt:vector>
  </TitlesOfParts>
  <Manager/>
  <Company>University of Wyoming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shikha</dc:creator>
  <cp:keywords/>
  <dc:description/>
  <cp:lastModifiedBy>wfetzer</cp:lastModifiedBy>
  <cp:revision/>
  <dcterms:created xsi:type="dcterms:W3CDTF">2008-06-05T15:24:41Z</dcterms:created>
  <dcterms:modified xsi:type="dcterms:W3CDTF">2025-01-29T15:36:51Z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0x0101000F1C89CA6FD94745B5721A025ADC314F</vt:lpwstr>
  </property>
  <property fmtid="{D5CDD505-2E9C-101B-9397-08002B2CF9AE}" pid="3" name="IsMyDocuments">
    <vt:bool>true</vt:bool>
  </property>
</Properties>
</file>