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/>
  <mc:AlternateContent xmlns:mc="http://schemas.openxmlformats.org/markup-compatibility/2006">
    <mc:Choice Requires="x15">
      <x15ac:absPath xmlns:x15ac="http://schemas.microsoft.com/office/spreadsheetml/2010/11/ac" url="/Users/linneasowden/Downloads/"/>
    </mc:Choice>
  </mc:AlternateContent>
  <xr:revisionPtr revIDLastSave="0" documentId="13_ncr:1_{2B3EA877-6A7F-3348-AF46-B5AA6F6019A4}" xr6:coauthVersionLast="47" xr6:coauthVersionMax="47" xr10:uidLastSave="{00000000-0000-0000-0000-000000000000}"/>
  <bookViews>
    <workbookView xWindow="0" yWindow="500" windowWidth="19440" windowHeight="11160" tabRatio="772" xr2:uid="{00000000-000D-0000-FFFF-FFFF00000000}"/>
  </bookViews>
  <sheets>
    <sheet name="Net Sales Chart" sheetId="15" r:id="rId1"/>
    <sheet name="Net Sales" sheetId="1" r:id="rId2"/>
    <sheet name="Portland Inventory" sheetId="5" r:id="rId3"/>
    <sheet name="Austin Inventory" sheetId="13" r:id="rId4"/>
    <sheet name="Inventory Summary" sheetId="14" r:id="rId5"/>
    <sheet name="Annual Expenses" sheetId="10" r:id="rId6"/>
    <sheet name="Sales Reps" sheetId="11" r:id="rId7"/>
  </sheets>
  <definedNames>
    <definedName name="_xlnm.Print_Titles" localSheetId="3">'Austin Inventory'!$13:$13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0" l="1"/>
  <c r="C23" i="10" s="1"/>
  <c r="D23" i="10" s="1"/>
  <c r="E23" i="10" s="1"/>
  <c r="F23" i="10" s="1"/>
  <c r="G9" i="10"/>
  <c r="G8" i="10"/>
  <c r="G7" i="10"/>
  <c r="G6" i="10"/>
  <c r="G5" i="10"/>
  <c r="F6" i="10"/>
  <c r="F7" i="10"/>
  <c r="F8" i="10"/>
  <c r="F9" i="10"/>
  <c r="F10" i="10"/>
  <c r="F5" i="10"/>
  <c r="C10" i="10"/>
  <c r="D10" i="10"/>
  <c r="E10" i="10"/>
  <c r="B10" i="10"/>
  <c r="C8" i="14"/>
  <c r="C7" i="14"/>
  <c r="C6" i="14"/>
  <c r="C5" i="14"/>
  <c r="C4" i="14"/>
  <c r="B8" i="14"/>
  <c r="B7" i="14"/>
  <c r="B6" i="14"/>
  <c r="B5" i="14"/>
  <c r="B4" i="14"/>
  <c r="B10" i="5"/>
  <c r="G14" i="5"/>
  <c r="G17" i="5"/>
  <c r="G19" i="5"/>
  <c r="G18" i="5"/>
  <c r="G16" i="5"/>
  <c r="G15" i="5"/>
  <c r="B8" i="5"/>
  <c r="B7" i="5"/>
  <c r="B6" i="5"/>
  <c r="B5" i="5"/>
  <c r="G5" i="1"/>
  <c r="G6" i="1"/>
  <c r="G7" i="1"/>
  <c r="G8" i="1"/>
  <c r="G4" i="1"/>
  <c r="C9" i="1"/>
  <c r="D9" i="1"/>
  <c r="E9" i="1"/>
  <c r="F9" i="1"/>
  <c r="B9" i="1"/>
  <c r="F5" i="1"/>
  <c r="F6" i="1"/>
  <c r="F7" i="1"/>
  <c r="F8" i="1"/>
  <c r="F4" i="1"/>
  <c r="B10" i="13"/>
  <c r="B4" i="5" l="1"/>
  <c r="G18" i="13" l="1"/>
  <c r="G17" i="13"/>
  <c r="G16" i="13"/>
  <c r="G15" i="13"/>
  <c r="G14" i="13"/>
  <c r="B8" i="13"/>
  <c r="B7" i="13"/>
  <c r="B6" i="13"/>
  <c r="B5" i="13"/>
  <c r="B4" i="13"/>
</calcChain>
</file>

<file path=xl/sharedStrings.xml><?xml version="1.0" encoding="utf-8"?>
<sst xmlns="http://schemas.openxmlformats.org/spreadsheetml/2006/main" count="122" uniqueCount="82">
  <si>
    <t>Quarter 1</t>
  </si>
  <si>
    <t>Quarter 2</t>
  </si>
  <si>
    <t>Quarter 3</t>
  </si>
  <si>
    <t>Total Sales</t>
  </si>
  <si>
    <t>Front Range Action Sports</t>
  </si>
  <si>
    <t>New Mexico</t>
  </si>
  <si>
    <t>Oregon</t>
  </si>
  <si>
    <t>Washington</t>
  </si>
  <si>
    <t>California</t>
  </si>
  <si>
    <t>Total Items in Stock</t>
  </si>
  <si>
    <t>Average Price</t>
  </si>
  <si>
    <t>Median Price</t>
  </si>
  <si>
    <t>Lowest Price</t>
  </si>
  <si>
    <t>Highest Price</t>
  </si>
  <si>
    <t>Quantity in Stock</t>
  </si>
  <si>
    <t>Item #</t>
  </si>
  <si>
    <t>Item Name</t>
  </si>
  <si>
    <t>Retail Price</t>
  </si>
  <si>
    <t>Category</t>
  </si>
  <si>
    <t>Sport</t>
  </si>
  <si>
    <t>Stock Level</t>
  </si>
  <si>
    <t>Fitness</t>
  </si>
  <si>
    <t>Pants</t>
  </si>
  <si>
    <t>Hats</t>
  </si>
  <si>
    <t>Hiking</t>
  </si>
  <si>
    <t>Socks and Gloves</t>
  </si>
  <si>
    <t>Skiing</t>
  </si>
  <si>
    <t>Gripper Gloves</t>
  </si>
  <si>
    <t>Airflow Hat</t>
  </si>
  <si>
    <t>Mini Crew Socks</t>
  </si>
  <si>
    <t>Striped Crew Socks</t>
  </si>
  <si>
    <t>Apparel Inventory Summary</t>
  </si>
  <si>
    <t>Cotton Visor</t>
  </si>
  <si>
    <t>Bandana</t>
  </si>
  <si>
    <t>Annual Total</t>
  </si>
  <si>
    <t>Totals by Quarter</t>
  </si>
  <si>
    <t>Sales Expense</t>
  </si>
  <si>
    <t>Administrative Expense</t>
  </si>
  <si>
    <t>Rent Expense</t>
  </si>
  <si>
    <t>Interest Expense</t>
  </si>
  <si>
    <t>Advertising Expense</t>
  </si>
  <si>
    <t>Direct Expenses by Quarter</t>
  </si>
  <si>
    <t>Expenses  5-Year Forecast</t>
  </si>
  <si>
    <t>Forecasted Increase</t>
  </si>
  <si>
    <t>Year</t>
  </si>
  <si>
    <t>Projected Expenses</t>
  </si>
  <si>
    <t>% of Total</t>
  </si>
  <si>
    <t>Total</t>
  </si>
  <si>
    <t>Percent of Total Sales</t>
  </si>
  <si>
    <t>Trend</t>
  </si>
  <si>
    <t>Annual Net Sales 2018</t>
  </si>
  <si>
    <t>Portland</t>
  </si>
  <si>
    <t>Austin</t>
  </si>
  <si>
    <t>As of December 31, 2018</t>
  </si>
  <si>
    <t>Summary, December 2018</t>
  </si>
  <si>
    <t>Portland Facility: Inventory Status of Apparel</t>
  </si>
  <si>
    <t>Austin Facility: Inventory Status of Apparel</t>
  </si>
  <si>
    <t>Wide Brim Explorer</t>
  </si>
  <si>
    <t xml:space="preserve">Cotton Deluxe Explorer </t>
  </si>
  <si>
    <t>Sport Deluxe Crew Socks</t>
  </si>
  <si>
    <t>Dri Release Heavy Socks</t>
  </si>
  <si>
    <t>Texas</t>
  </si>
  <si>
    <t xml:space="preserve">Hiking Products </t>
  </si>
  <si>
    <t xml:space="preserve">Hiking Quantity in Stock </t>
  </si>
  <si>
    <t xml:space="preserve">Number of Hiking Products </t>
  </si>
  <si>
    <t>Sun Explorer Cap</t>
  </si>
  <si>
    <t>Quarter 4</t>
  </si>
  <si>
    <t>Amaro</t>
  </si>
  <si>
    <t>Asai</t>
  </si>
  <si>
    <t>Burke</t>
  </si>
  <si>
    <t>Chavez</t>
  </si>
  <si>
    <t>Dennison</t>
  </si>
  <si>
    <t>Nguyn</t>
  </si>
  <si>
    <t>Patel</t>
  </si>
  <si>
    <t>Jenna</t>
  </si>
  <si>
    <t>Lynn</t>
  </si>
  <si>
    <t>Camden</t>
  </si>
  <si>
    <t>Alfred</t>
  </si>
  <si>
    <t>Malia</t>
  </si>
  <si>
    <t>Phoung</t>
  </si>
  <si>
    <t>Ami</t>
  </si>
  <si>
    <t>Sales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</si>
</sst>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10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b/>
      <sz val="18"/>
      <color theme="3"/>
      <name val="Gill Sans MT"/>
      <family val="2"/>
      <scheme val="major"/>
    </font>
    <font>
      <b/>
      <sz val="15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b/>
      <i/>
      <sz val="11"/>
      <name val="Gill Sans MT"/>
      <family val="2"/>
      <scheme val="minor"/>
    </font>
    <font>
      <b/>
      <i/>
      <sz val="11"/>
      <color theme="1"/>
      <name val="Gill Sans MT"/>
      <family val="2"/>
      <scheme val="minor"/>
    </font>
    <font>
      <b/>
      <sz val="11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b/>
      <sz val="11"/>
      <color theme="1"/>
      <name val="Gill Sans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8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4" fillId="0" borderId="2" applyNumberFormat="0" applyFill="0" applyAlignment="0" applyProtection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2" applyNumberFormat="0" applyFill="0" applyAlignment="0" applyProtection="0"/>
    <xf numFmtId="42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6" applyNumberFormat="0" applyFill="0" applyAlignment="0" applyProtection="0"/>
  </cellStyleXfs>
  <cellXfs count="40">
    <xf numFmtId="0" fontId="0" fillId="0" borderId="0" xfId="0"/>
    <xf numFmtId="0" fontId="0" fillId="0" borderId="0" xfId="4" applyFont="1" applyFill="1" applyBorder="1" applyAlignment="1">
      <alignment horizontal="left"/>
    </xf>
    <xf numFmtId="0" fontId="0" fillId="0" borderId="0" xfId="7" applyFont="1" applyFill="1" applyAlignment="1">
      <alignment horizontal="left"/>
    </xf>
    <xf numFmtId="0" fontId="8" fillId="3" borderId="5" xfId="2" applyNumberFormat="1" applyFont="1" applyFill="1" applyBorder="1"/>
    <xf numFmtId="0" fontId="0" fillId="0" borderId="3" xfId="7" applyFont="1" applyBorder="1"/>
    <xf numFmtId="0" fontId="0" fillId="0" borderId="4" xfId="3" applyFont="1" applyBorder="1"/>
    <xf numFmtId="0" fontId="0" fillId="0" borderId="5" xfId="3" applyFont="1" applyBorder="1"/>
    <xf numFmtId="0" fontId="1" fillId="0" borderId="0" xfId="3"/>
    <xf numFmtId="0" fontId="4" fillId="0" borderId="2" xfId="4" applyAlignment="1">
      <alignment horizontal="center"/>
    </xf>
    <xf numFmtId="0" fontId="4" fillId="0" borderId="0" xfId="5" applyNumberFormat="1" applyFont="1"/>
    <xf numFmtId="164" fontId="0" fillId="0" borderId="0" xfId="3" applyNumberFormat="1" applyFont="1"/>
    <xf numFmtId="0" fontId="5" fillId="0" borderId="0" xfId="15" applyFont="1"/>
    <xf numFmtId="0" fontId="1" fillId="0" borderId="0" xfId="16"/>
    <xf numFmtId="0" fontId="6" fillId="0" borderId="0" xfId="17" applyFont="1"/>
    <xf numFmtId="165" fontId="6" fillId="0" borderId="0" xfId="18" applyNumberFormat="1" applyFont="1"/>
    <xf numFmtId="0" fontId="6" fillId="0" borderId="0" xfId="19" applyFont="1"/>
    <xf numFmtId="0" fontId="7" fillId="0" borderId="2" xfId="20" applyNumberFormat="1" applyFont="1" applyBorder="1" applyAlignment="1">
      <alignment horizontal="center"/>
    </xf>
    <xf numFmtId="42" fontId="0" fillId="0" borderId="0" xfId="21" applyNumberFormat="1" applyFont="1"/>
    <xf numFmtId="0" fontId="1" fillId="0" borderId="0" xfId="23" applyFont="1"/>
    <xf numFmtId="41" fontId="0" fillId="0" borderId="0" xfId="24" applyNumberFormat="1" applyFont="1"/>
    <xf numFmtId="0" fontId="4" fillId="0" borderId="0" xfId="25" applyBorder="1" applyAlignment="1">
      <alignment horizontal="center" vertical="center"/>
    </xf>
    <xf numFmtId="0" fontId="4" fillId="0" borderId="0" xfId="26" applyFont="1" applyAlignment="1">
      <alignment horizontal="center" vertical="center" wrapText="1"/>
    </xf>
    <xf numFmtId="166" fontId="0" fillId="0" borderId="0" xfId="27" applyNumberFormat="1" applyFont="1"/>
    <xf numFmtId="44" fontId="0" fillId="0" borderId="0" xfId="28" applyNumberFormat="1" applyFont="1"/>
    <xf numFmtId="9" fontId="0" fillId="0" borderId="0" xfId="29" applyNumberFormat="1" applyFont="1" applyAlignment="1">
      <alignment horizontal="center"/>
    </xf>
    <xf numFmtId="0" fontId="8" fillId="3" borderId="3" xfId="30" applyFont="1" applyFill="1" applyBorder="1"/>
    <xf numFmtId="0" fontId="8" fillId="3" borderId="4" xfId="31" applyNumberFormat="1" applyFont="1" applyFill="1" applyBorder="1"/>
    <xf numFmtId="0" fontId="0" fillId="0" borderId="0" xfId="32" applyFont="1"/>
    <xf numFmtId="166" fontId="9" fillId="0" borderId="6" xfId="37" applyNumberFormat="1"/>
    <xf numFmtId="9" fontId="0" fillId="0" borderId="0" xfId="35" applyFont="1" applyAlignment="1">
      <alignment horizontal="center"/>
    </xf>
    <xf numFmtId="44" fontId="0" fillId="0" borderId="0" xfId="1" applyFont="1"/>
    <xf numFmtId="0" fontId="4" fillId="0" borderId="0" xfId="33" applyAlignment="1">
      <alignment horizontal="center"/>
    </xf>
    <xf numFmtId="164" fontId="0" fillId="0" borderId="0" xfId="36" applyNumberFormat="1" applyFont="1"/>
    <xf numFmtId="42" fontId="9" fillId="0" borderId="6" xfId="37" applyNumberFormat="1"/>
    <xf numFmtId="15" fontId="2" fillId="0" borderId="0" xfId="13" applyNumberFormat="1" applyFont="1" applyAlignment="1">
      <alignment horizontal="center"/>
    </xf>
    <xf numFmtId="0" fontId="3" fillId="0" borderId="1" xfId="12" applyFont="1" applyBorder="1" applyAlignment="1">
      <alignment horizontal="center"/>
    </xf>
    <xf numFmtId="0" fontId="2" fillId="0" borderId="0" xfId="13" applyFont="1" applyAlignment="1">
      <alignment horizontal="center"/>
    </xf>
    <xf numFmtId="0" fontId="2" fillId="2" borderId="0" xfId="11" applyNumberFormat="1" applyFont="1" applyFill="1" applyAlignment="1">
      <alignment horizontal="center"/>
    </xf>
    <xf numFmtId="0" fontId="3" fillId="2" borderId="1" xfId="10" applyNumberFormat="1" applyFont="1" applyFill="1" applyBorder="1" applyAlignment="1">
      <alignment horizontal="center"/>
    </xf>
    <xf numFmtId="0" fontId="3" fillId="0" borderId="1" xfId="34" applyAlignment="1">
      <alignment horizontal="center"/>
    </xf>
  </cellXfs>
  <cellStyles count="38">
    <cellStyle name="10Yi8UWuocUc/v/v06SEloi+7Q0suruC7Mn1w7zj0cA=-~yDSwstPIF0K9MXQqnwPRXQ==" xfId="29" xr:uid="{00000000-0005-0000-0000-000005000000}"/>
    <cellStyle name="3WKc/VDGf9CagAs+9Khv1oySVoWTNS8ORVFciDCM/Vg=-~kWRJaDP7Nv1EWnmHkAcekA==" xfId="19" xr:uid="{00000000-0005-0000-0000-000001000000}"/>
    <cellStyle name="97wa7UnI2n4gmHGSHRNIAhbbF3nqCmv7Tf/I1C+9IG4=-~pwJFd1/+gL6qxvSY1Umdzw==" xfId="24" xr:uid="{00000000-0005-0000-0000-000005000000}"/>
    <cellStyle name="A0YUOgqBNVUV0BW3gHNQJNADzqvJAN+2e586TKCZy88=-~Z6NUA1oOhKvuRaSUi5clpw==" xfId="14" xr:uid="{00000000-0005-0000-0000-00000E000000}"/>
    <cellStyle name="BqJQidSTQu8fQfvlfrCbzceHqmBqB2A8YLThevVbMjM=-~2HnQIJb2YhC1zhvU57Sozw==" xfId="16" xr:uid="{00000000-0005-0000-0000-000005000000}"/>
    <cellStyle name="Comma" xfId="36" builtinId="3"/>
    <cellStyle name="Currency" xfId="1" builtinId="4"/>
    <cellStyle name="Custom Style 1" xfId="3" xr:uid="{00000000-0005-0000-0000-000005000000}"/>
    <cellStyle name="Custom Style 2" xfId="4" xr:uid="{00000000-0005-0000-0000-00000A000000}"/>
    <cellStyle name="Custom Style 3" xfId="5" xr:uid="{00000000-0005-0000-0000-000009000000}"/>
    <cellStyle name="Custom Style 4" xfId="6" xr:uid="{00000000-0005-0000-0000-000008000000}"/>
    <cellStyle name="Custom Style 5" xfId="7" xr:uid="{00000000-0005-0000-0000-000006000000}"/>
    <cellStyle name="Custom Style 6" xfId="8" xr:uid="{00000000-0005-0000-0000-000004000000}"/>
    <cellStyle name="Custom Style 7" xfId="2" xr:uid="{00000000-0005-0000-0000-000001000000}"/>
    <cellStyle name="EhSapbdxxSwy6KgFQI3P/whPLmb3f/dRE+MHarZ9qo4=-~8fDcVurt2weyipMKbvJ7Lg==" xfId="30" xr:uid="{00000000-0005-0000-0000-000005000000}"/>
    <cellStyle name="F3kryq4bfGFKOQMy9Y1FjAnflydTP2rI0gXcBdhkeI8=-~a+zd8nB36qJ3285OT6cgRQ==" xfId="13" xr:uid="{00000000-0005-0000-0000-000005000000}"/>
    <cellStyle name="fw98nUYerEJieyJpgOmk1ojO/ydYjUcPt3pvShmU12o=-~t10qoIyNZ+gCKdCoi7JtTA==" xfId="26" xr:uid="{00000000-0005-0000-0000-000009000000}"/>
    <cellStyle name="FZMOGQsV4cu45Sl3CiYfVYAnKO+RyQ2wd3avEWHwzsw=-~MYXGzkS+CzJLfSfOmmGOjw==" xfId="28" xr:uid="{00000000-0005-0000-0000-000005000000}"/>
    <cellStyle name="h37/SUS4QebrCMnHdJKyZUHEQ4ciaELYXGSGx5Cp7g0=-~DTbkE0CdMKBt8hwO+rGJng==" xfId="18" xr:uid="{00000000-0005-0000-0000-000006000000}"/>
    <cellStyle name="Heading 1" xfId="34" builtinId="16"/>
    <cellStyle name="Heading 4" xfId="33" builtinId="19"/>
    <cellStyle name="jDppjA5fG3d9qmaNxgoDyZysePA5IQFezjmCON2Uuyw=-~b7rq2nzxVsF6/O7RutH17A==" xfId="9" xr:uid="{00000000-0005-0000-0000-000009000000}"/>
    <cellStyle name="jh6GBklXcG100RKL7i+sZRobPl4e4uJJ/9YjeEubvtk=-~fF8DEhzlp+pznMgaHLy9Eg==" xfId="11" xr:uid="{00000000-0005-0000-0000-000004000000}"/>
    <cellStyle name="KPpJerJWgTgcv9FzNcF/iqMbalzzE66SAf1LClSN0OA=-~URprFwtC7fS3hxfOqbwcfA==" xfId="15" xr:uid="{00000000-0005-0000-0000-00000F000000}"/>
    <cellStyle name="lZjZNwGrtaGSKlCK0WD3NK/4ReTsb3ZX7KMFqNGrAg8=-~hz1SKsaVmE5nogwRxuvDQg==" xfId="27" xr:uid="{00000000-0005-0000-0000-000005000000}"/>
    <cellStyle name="MFapkqSkas8KEGB3pksvXCW7cEXq6gSYz9enAYC8N28=-~FAb6767U0HmErL219ge7bA==" xfId="31" xr:uid="{00000000-0005-0000-0000-000005000000}"/>
    <cellStyle name="mFrz4lpR/QcuwHtSJDUkRRWDqMrk0sD1+L+Uwtpc0RQ=-~SYewg2XsyGpc0PS3lPO3Rw==" xfId="17" xr:uid="{00000000-0005-0000-0000-00000A000000}"/>
    <cellStyle name="Normal" xfId="0" builtinId="0"/>
    <cellStyle name="nzRCmgBAqqjolOrtnSnYlCozGN+qEQM6f/G0TUJ3HJA=-~JdXkNi5oqqfPovuDs5Gc/A==" xfId="22" xr:uid="{00000000-0005-0000-0000-000005000000}"/>
    <cellStyle name="Percent" xfId="35" builtinId="5"/>
    <cellStyle name="PkMriAazAajfihKfxqReJmC7zN+aXzZWXq4i9ZGAyXw=-~AoT8bDHWboj6FOPbb0c6PA==" xfId="32" xr:uid="{00000000-0005-0000-0000-000005000000}"/>
    <cellStyle name="preNeC7DzmjydGZooQpGFvNlSCmjzo9aMANmeh1nxiQ=-~llBcfuNQWvB4KngMkz8npg==" xfId="10" xr:uid="{00000000-0005-0000-0000-00000A000000}"/>
    <cellStyle name="puHwBTxJa89P72rhp/Wq2FxdP7QjsLBmzSkvBVQiFzY=-~hv2fKlUUVmJmsfRTcaDagA==" xfId="20" xr:uid="{00000000-0005-0000-0000-000006000000}"/>
    <cellStyle name="rPAqXiSM5o/zfB+DEp4vVyzc8uvKVOZWroxKM5UT1YE=-~yoNi/Yy84bQJXCh8/scrYw==" xfId="21" xr:uid="{00000000-0005-0000-0000-000005000000}"/>
    <cellStyle name="Total" xfId="37" builtinId="25"/>
    <cellStyle name="Tr1FM3mwWUTV4+1dMINr+3JfXmwpEt6s/XXcOXN5EF4=-~ybhOr6h+wHtZOrfdRPOsmw==" xfId="23" xr:uid="{00000000-0005-0000-0000-000005000000}"/>
    <cellStyle name="UJ+R2VmeOh/Ga4zCMFz0TDRxifOzfXTZAD0r9hM//2Y=-~sy+W23XsgCUdOPz1RLsb5g==" xfId="25" xr:uid="{00000000-0005-0000-0000-00000A000000}"/>
    <cellStyle name="yeF2et+biHZlLjRm/RHEeuxmUxSWdJ2rM+f9I66ZwnI=-~tpsUPmscZMPUwURl8q6Xbw==" xfId="12" xr:uid="{00000000-0005-0000-0000-000005000000}"/>
  </cellStyles>
  <dxfs count="18">
    <dxf>
      <font>
        <color rgb="FF006100"/>
      </font>
      <fill>
        <patternFill>
          <bgColor rgb="FFC6EFCE"/>
        </patternFill>
      </fill>
    </dxf>
    <dxf>
      <font>
        <b/>
        <i/>
        <color theme="6"/>
      </font>
    </dxf>
    <dxf>
      <font>
        <b/>
        <i/>
        <color theme="6"/>
      </font>
      <fill>
        <patternFill patternType="none">
          <bgColor auto="1"/>
        </patternFill>
      </fill>
    </dxf>
    <dxf>
      <font>
        <b/>
        <i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Annual Net Sales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prstMaterial="metal">
              <a:bevelT w="3251200" h="3251200"/>
              <a:bevelB w="3251200" h="3251200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0CC-4BA6-9A99-D762939E0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0CC-4BA6-9A99-D762939E0B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0CC-4BA6-9A99-D762939E0B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0CC-4BA6-9A99-D762939E0B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 prstMaterial="metal">
                <a:bevelT w="3251200" h="3251200"/>
                <a:bevelB w="3251200" h="3251200"/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0CC-4BA6-9A99-D762939E0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Sales'!$F$4:$F$8</c:f>
              <c:numCache>
                <c:formatCode>_("$"* #,##0_);_("$"* \(#,##0\);_("$"* "-"??_);_(@_)</c:formatCode>
                <c:ptCount val="5"/>
                <c:pt idx="0">
                  <c:v>65414501</c:v>
                </c:pt>
                <c:pt idx="1">
                  <c:v>61079827</c:v>
                </c:pt>
                <c:pt idx="2">
                  <c:v>68870301</c:v>
                </c:pt>
                <c:pt idx="3">
                  <c:v>65414501</c:v>
                </c:pt>
                <c:pt idx="4">
                  <c:v>56082579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CC-4BA6-9A99-D762939E0B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Net Sales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Sales'!$B$3</c:f>
              <c:strCache>
                <c:ptCount val="1"/>
                <c:pt idx="0">
                  <c:v>Quarter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2000"/>
                    <a:satMod val="170000"/>
                  </a:schemeClr>
                </a:gs>
                <a:gs pos="15000">
                  <a:schemeClr val="accent1">
                    <a:tint val="92000"/>
                    <a:shade val="99000"/>
                    <a:satMod val="170000"/>
                  </a:schemeClr>
                </a:gs>
                <a:gs pos="62000">
                  <a:schemeClr val="accent1">
                    <a:tint val="96000"/>
                    <a:shade val="80000"/>
                    <a:satMod val="170000"/>
                  </a:schemeClr>
                </a:gs>
                <a:gs pos="97000">
                  <a:schemeClr val="accent1">
                    <a:tint val="98000"/>
                    <a:shade val="63000"/>
                    <a:satMod val="170000"/>
                  </a:schemeClr>
                </a:gs>
                <a:gs pos="100000">
                  <a:schemeClr val="accent1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Sales'!$B$4:$B$8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17133779</c:v>
                </c:pt>
                <c:pt idx="1">
                  <c:v>15773516</c:v>
                </c:pt>
                <c:pt idx="2">
                  <c:v>15657597</c:v>
                </c:pt>
                <c:pt idx="3">
                  <c:v>17133779</c:v>
                </c:pt>
                <c:pt idx="4">
                  <c:v>13153357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A-462E-BC6A-D46C03D8FC86}"/>
            </c:ext>
          </c:extLst>
        </c:ser>
        <c:ser>
          <c:idx val="1"/>
          <c:order val="1"/>
          <c:tx>
            <c:strRef>
              <c:f>'Net Sales'!$C$3</c:f>
              <c:strCache>
                <c:ptCount val="1"/>
                <c:pt idx="0">
                  <c:v>Quarter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2000"/>
                    <a:satMod val="170000"/>
                  </a:schemeClr>
                </a:gs>
                <a:gs pos="15000">
                  <a:schemeClr val="accent2">
                    <a:tint val="92000"/>
                    <a:shade val="99000"/>
                    <a:satMod val="170000"/>
                  </a:schemeClr>
                </a:gs>
                <a:gs pos="62000">
                  <a:schemeClr val="accent2">
                    <a:tint val="96000"/>
                    <a:shade val="80000"/>
                    <a:satMod val="170000"/>
                  </a:schemeClr>
                </a:gs>
                <a:gs pos="97000">
                  <a:schemeClr val="accent2">
                    <a:tint val="98000"/>
                    <a:shade val="63000"/>
                    <a:satMod val="170000"/>
                  </a:schemeClr>
                </a:gs>
                <a:gs pos="100000">
                  <a:schemeClr val="accent2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Sales'!$C$4:$C$8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13567356</c:v>
                </c:pt>
                <c:pt idx="1">
                  <c:v>11975365</c:v>
                </c:pt>
                <c:pt idx="2">
                  <c:v>15679536</c:v>
                </c:pt>
                <c:pt idx="3">
                  <c:v>15567356</c:v>
                </c:pt>
                <c:pt idx="4">
                  <c:v>16597556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A-462E-BC6A-D46C03D8FC86}"/>
            </c:ext>
          </c:extLst>
        </c:ser>
        <c:ser>
          <c:idx val="2"/>
          <c:order val="2"/>
          <c:tx>
            <c:strRef>
              <c:f>'Net Sales'!$D$3</c:f>
              <c:strCache>
                <c:ptCount val="1"/>
                <c:pt idx="0">
                  <c:v>Quarter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2000"/>
                    <a:satMod val="170000"/>
                  </a:schemeClr>
                </a:gs>
                <a:gs pos="15000">
                  <a:schemeClr val="accent3">
                    <a:tint val="92000"/>
                    <a:shade val="99000"/>
                    <a:satMod val="170000"/>
                  </a:schemeClr>
                </a:gs>
                <a:gs pos="62000">
                  <a:schemeClr val="accent3">
                    <a:tint val="96000"/>
                    <a:shade val="80000"/>
                    <a:satMod val="170000"/>
                  </a:schemeClr>
                </a:gs>
                <a:gs pos="97000">
                  <a:schemeClr val="accent3">
                    <a:tint val="98000"/>
                    <a:shade val="63000"/>
                    <a:satMod val="170000"/>
                  </a:schemeClr>
                </a:gs>
                <a:gs pos="100000">
                  <a:schemeClr val="accent3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Sales'!$D$4:$D$8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15159671</c:v>
                </c:pt>
                <c:pt idx="1">
                  <c:v>19977369</c:v>
                </c:pt>
                <c:pt idx="2">
                  <c:v>17976369</c:v>
                </c:pt>
                <c:pt idx="3">
                  <c:v>15159671</c:v>
                </c:pt>
                <c:pt idx="4">
                  <c:v>15775333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A-462E-BC6A-D46C03D8FC86}"/>
            </c:ext>
          </c:extLst>
        </c:ser>
        <c:ser>
          <c:idx val="3"/>
          <c:order val="3"/>
          <c:tx>
            <c:strRef>
              <c:f>'Net Sales'!$E$3</c:f>
              <c:strCache>
                <c:ptCount val="1"/>
                <c:pt idx="0">
                  <c:v>Quarter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2000"/>
                    <a:satMod val="170000"/>
                  </a:schemeClr>
                </a:gs>
                <a:gs pos="15000">
                  <a:schemeClr val="accent4">
                    <a:tint val="92000"/>
                    <a:shade val="99000"/>
                    <a:satMod val="170000"/>
                  </a:schemeClr>
                </a:gs>
                <a:gs pos="62000">
                  <a:schemeClr val="accent4">
                    <a:tint val="96000"/>
                    <a:shade val="80000"/>
                    <a:satMod val="170000"/>
                  </a:schemeClr>
                </a:gs>
                <a:gs pos="97000">
                  <a:schemeClr val="accent4">
                    <a:tint val="98000"/>
                    <a:shade val="63000"/>
                    <a:satMod val="170000"/>
                  </a:schemeClr>
                </a:gs>
                <a:gs pos="100000">
                  <a:schemeClr val="accent4">
                    <a:shade val="62000"/>
                    <a:satMod val="170000"/>
                  </a:schemeClr>
                </a:gs>
              </a:gsLst>
              <a:path path="circle">
                <a:fillToRect l="50000" t="50000" r="50000" b="50000"/>
              </a:path>
            </a:gradFill>
            <a:ln>
              <a:noFill/>
            </a:ln>
            <a:effectLst>
              <a:outerShdw blurRad="63500" dist="25400" dir="5400000" rotWithShape="0">
                <a:srgbClr val="000000">
                  <a:alpha val="43137"/>
                </a:srgbClr>
              </a:outerShdw>
            </a:effectLst>
            <a:scene3d>
              <a:camera prst="orthographicFront" fov="0">
                <a:rot lat="0" lon="0" rev="0"/>
              </a:camera>
              <a:lightRig rig="brightRoom" dir="tl">
                <a:rot lat="0" lon="0" rev="8700000"/>
              </a:lightRig>
            </a:scene3d>
            <a:sp3d contourW="12700">
              <a:bevelT w="0" h="0"/>
              <a:contourClr>
                <a:scrgbClr r="0" g="0" b="0">
                  <a:shade val="80000"/>
                </a:scrgbClr>
              </a:contourClr>
            </a:sp3d>
          </c:spPr>
          <c:invertIfNegative val="0"/>
          <c:cat>
            <c:strRef>
              <c:f>'Net Sales'!$A$4:$A$8</c:f>
              <c:strCache>
                <c:ptCount val="5"/>
                <c:pt idx="0">
                  <c:v>Texas</c:v>
                </c:pt>
                <c:pt idx="1">
                  <c:v>New Mexico</c:v>
                </c:pt>
                <c:pt idx="2">
                  <c:v>Oregon</c:v>
                </c:pt>
                <c:pt idx="3">
                  <c:v>California</c:v>
                </c:pt>
                <c:pt idx="4">
                  <c:v>Washington</c:v>
                </c:pt>
              </c:strCache>
            </c:strRef>
          </c:cat>
          <c:val>
            <c:numRef>
              <c:f>'Net Sales'!$E$4:$E$8</c:f>
              <c:numCache>
                <c:formatCode>_(* #,##0_);_(* \(#,##0\);_(* "-"_);_(@_)</c:formatCode>
                <c:ptCount val="5"/>
                <c:pt idx="0" formatCode="_(&quot;$&quot;* #,##0_);_(&quot;$&quot;* \(#,##0\);_(&quot;$&quot;* &quot;-&quot;??_);_(@_)">
                  <c:v>19553695</c:v>
                </c:pt>
                <c:pt idx="1">
                  <c:v>13353577</c:v>
                </c:pt>
                <c:pt idx="2">
                  <c:v>19556799</c:v>
                </c:pt>
                <c:pt idx="3">
                  <c:v>17553695</c:v>
                </c:pt>
                <c:pt idx="4">
                  <c:v>10556333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1A-462E-BC6A-D46C03D8F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4190368"/>
        <c:axId val="594192992"/>
      </c:barChart>
      <c:catAx>
        <c:axId val="59419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92992"/>
        <c:crosses val="autoZero"/>
        <c:auto val="1"/>
        <c:lblAlgn val="ctr"/>
        <c:lblOffset val="100"/>
        <c:noMultiLvlLbl val="0"/>
      </c:catAx>
      <c:valAx>
        <c:axId val="5941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'Annual Expenses'!$A$10</c:f>
              <c:strCache>
                <c:ptCount val="1"/>
                <c:pt idx="0">
                  <c:v>Totals by Quarter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'Annual Expenses'!$B$4:$E$4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'Annual Expenses'!$B$10:$E$10</c:f>
              <c:numCache>
                <c:formatCode>_("$"* #,##0_);_("$"* \(#,##0\);_("$"* "-"_);_(@_)</c:formatCode>
                <c:ptCount val="4"/>
                <c:pt idx="0">
                  <c:v>6509299</c:v>
                </c:pt>
                <c:pt idx="1">
                  <c:v>7409931</c:v>
                </c:pt>
                <c:pt idx="2">
                  <c:v>7617787</c:v>
                </c:pt>
                <c:pt idx="3">
                  <c:v>9498179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6-4AA0-AD5F-52CCABC7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02935072"/>
        <c:axId val="602936056"/>
      </c:lineChart>
      <c:catAx>
        <c:axId val="6029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36056"/>
        <c:crosses val="autoZero"/>
        <c:auto val="1"/>
        <c:lblAlgn val="ctr"/>
        <c:lblOffset val="100"/>
        <c:noMultiLvlLbl val="0"/>
      </c:catAx>
      <c:valAx>
        <c:axId val="602936056"/>
        <c:scaling>
          <c:orientation val="minMax"/>
          <c:min val="6000000"/>
        </c:scaling>
        <c:delete val="0"/>
        <c:axPos val="l"/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3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846211-C0B4-44EF-AFBD-6869AA121A98}">
  <sheetPr/>
  <sheetViews>
    <sheetView tabSelected="1" zoomScale="68" workbookViewId="0" zoomToFit="1"/>
  </sheetViews>
  <pageMargins left="0.7" right="0.7" top="0.75" bottom="0.75" header="0.3" footer="0.3"/>
  <pageSetup orientation="landscape" r:id="rId1"/>
  <headerFooter>
    <oddFooter>&amp;L&amp;F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752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85D3E-9518-4D1C-802C-615149F353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10</xdr:row>
      <xdr:rowOff>28580</xdr:rowOff>
    </xdr:from>
    <xdr:to>
      <xdr:col>7</xdr:col>
      <xdr:colOff>38099</xdr:colOff>
      <xdr:row>23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AF0A2-1DFD-4D79-AE61-D1914554C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11</xdr:row>
      <xdr:rowOff>47631</xdr:rowOff>
    </xdr:from>
    <xdr:to>
      <xdr:col>6</xdr:col>
      <xdr:colOff>457200</xdr:colOff>
      <xdr:row>18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99ADE-40D8-43A0-9FA3-0D4AE03B0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BC54C-782C-441A-B577-69C6351ED9B1}" name="Table1" displayName="Table1" ref="A13:G19" headerRowDxfId="17" dataDxfId="16" headerRowCellStyle="Custom Style 1" dataCellStyle="Custom Style 1">
  <autoFilter ref="A13:G19" xr:uid="{4DABC54C-782C-441A-B577-69C6351ED9B1}"/>
  <sortState xmlns:xlrd2="http://schemas.microsoft.com/office/spreadsheetml/2017/richdata2" ref="A14:G19">
    <sortCondition ref="B13:B19"/>
  </sortState>
  <tableColumns count="7">
    <tableColumn id="1" xr3:uid="{EBE2343D-D7E8-41FE-92FD-293CEFE4073C}" name="Quantity in Stock" totalsRowFunction="sum" dataDxfId="15" totalsRowDxfId="14" dataCellStyle="Custom Style 1"/>
    <tableColumn id="2" xr3:uid="{E385D37C-3310-484E-A682-0B5D3D08F7A4}" name="Item #" dataDxfId="13" totalsRowDxfId="12" dataCellStyle="Custom Style 1"/>
    <tableColumn id="3" xr3:uid="{EDC968C1-B4DC-4590-B3B0-023A09FBD688}" name="Item Name" dataDxfId="11" totalsRowDxfId="10" dataCellStyle="Custom Style 1"/>
    <tableColumn id="4" xr3:uid="{4E6C8F33-2D82-46FD-BEC7-43DD6263309E}" name="Retail Price" dataDxfId="9" totalsRowDxfId="8" dataCellStyle="Custom Style 1"/>
    <tableColumn id="5" xr3:uid="{D509C77F-F055-488B-8DDF-E41ABC544015}" name="Category" dataDxfId="7" totalsRowDxfId="6" dataCellStyle="Custom Style 1"/>
    <tableColumn id="6" xr3:uid="{54766417-A32F-451D-AA49-3339FAF4C5F9}" name="Sport" dataDxfId="5" totalsRowDxfId="4" dataCellStyle="Custom Style 1"/>
    <tableColumn id="7" xr3:uid="{4A3EC323-CA38-4EA9-A4A7-69665BFB73F3}" name="Stock Level" totalsRowFunction="count">
      <calculatedColumnFormula>IF(A14&lt;50,"Order","OK")</calculatedColumnFormula>
    </tableColumn>
  </tableColumns>
  <tableStyleInfo name="TableStyleLight13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lst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Solstice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Solstice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50000" t="50000" r="5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zoomScaleNormal="100" workbookViewId="0">
      <selection sqref="A1:H1"/>
    </sheetView>
  </sheetViews>
  <sheetFormatPr baseColWidth="10" defaultColWidth="8.83203125" defaultRowHeight="15" x14ac:dyDescent="0.2"/>
  <cols>
    <col min="1" max="1" width="11.1640625" customWidth="1"/>
    <col min="2" max="6" width="15.6640625" customWidth="1"/>
    <col min="7" max="8" width="12.5" customWidth="1"/>
  </cols>
  <sheetData>
    <row r="1" spans="1:8" ht="23" x14ac:dyDescent="0.25">
      <c r="A1" s="34" t="s">
        <v>4</v>
      </c>
      <c r="B1" s="34"/>
      <c r="C1" s="34"/>
      <c r="D1" s="34"/>
      <c r="E1" s="34"/>
      <c r="F1" s="34"/>
      <c r="G1" s="34"/>
      <c r="H1" s="34"/>
    </row>
    <row r="2" spans="1:8" ht="20" thickBot="1" x14ac:dyDescent="0.25">
      <c r="A2" s="35" t="s">
        <v>50</v>
      </c>
      <c r="B2" s="35"/>
      <c r="C2" s="35"/>
      <c r="D2" s="35"/>
      <c r="E2" s="35"/>
      <c r="F2" s="35"/>
      <c r="G2" s="35"/>
      <c r="H2" s="35"/>
    </row>
    <row r="3" spans="1:8" ht="33" thickTop="1" x14ac:dyDescent="0.2">
      <c r="B3" s="20" t="s">
        <v>0</v>
      </c>
      <c r="C3" s="20" t="s">
        <v>1</v>
      </c>
      <c r="D3" s="20" t="s">
        <v>2</v>
      </c>
      <c r="E3" s="20" t="s">
        <v>66</v>
      </c>
      <c r="F3" s="20" t="s">
        <v>47</v>
      </c>
      <c r="G3" s="21" t="s">
        <v>48</v>
      </c>
      <c r="H3" s="20" t="s">
        <v>49</v>
      </c>
    </row>
    <row r="4" spans="1:8" x14ac:dyDescent="0.2">
      <c r="A4" s="27" t="s">
        <v>61</v>
      </c>
      <c r="B4" s="22">
        <v>17133779</v>
      </c>
      <c r="C4" s="22">
        <v>13567356</v>
      </c>
      <c r="D4" s="22">
        <v>15159671</v>
      </c>
      <c r="E4" s="22">
        <v>19553695</v>
      </c>
      <c r="F4" s="22">
        <f>SUM(B4:E4)</f>
        <v>65414501</v>
      </c>
      <c r="G4" s="29">
        <f>F4/$F$9</f>
        <v>0.20644495419293468</v>
      </c>
    </row>
    <row r="5" spans="1:8" x14ac:dyDescent="0.2">
      <c r="A5" s="7" t="s">
        <v>5</v>
      </c>
      <c r="B5" s="19">
        <v>15773516</v>
      </c>
      <c r="C5" s="19">
        <v>11975365</v>
      </c>
      <c r="D5" s="19">
        <v>19977369</v>
      </c>
      <c r="E5" s="19">
        <v>13353577</v>
      </c>
      <c r="F5" s="22">
        <f t="shared" ref="F5:F8" si="0">SUM(B5:E5)</f>
        <v>61079827</v>
      </c>
      <c r="G5" s="29">
        <f t="shared" ref="G5:G8" si="1">F5/$F$9</f>
        <v>0.19276493582252313</v>
      </c>
    </row>
    <row r="6" spans="1:8" x14ac:dyDescent="0.2">
      <c r="A6" s="7" t="s">
        <v>6</v>
      </c>
      <c r="B6" s="19">
        <v>15657597</v>
      </c>
      <c r="C6" s="19">
        <v>15679536</v>
      </c>
      <c r="D6" s="19">
        <v>17976369</v>
      </c>
      <c r="E6" s="19">
        <v>19556799</v>
      </c>
      <c r="F6" s="22">
        <f t="shared" si="0"/>
        <v>68870301</v>
      </c>
      <c r="G6" s="29">
        <f t="shared" si="1"/>
        <v>0.21735128936011641</v>
      </c>
    </row>
    <row r="7" spans="1:8" x14ac:dyDescent="0.2">
      <c r="A7" s="7" t="s">
        <v>8</v>
      </c>
      <c r="B7" s="19">
        <v>17133779</v>
      </c>
      <c r="C7" s="19">
        <v>15567356</v>
      </c>
      <c r="D7" s="19">
        <v>15159671</v>
      </c>
      <c r="E7" s="19">
        <v>17553695</v>
      </c>
      <c r="F7" s="22">
        <f t="shared" si="0"/>
        <v>65414501</v>
      </c>
      <c r="G7" s="29">
        <f t="shared" si="1"/>
        <v>0.20644495419293468</v>
      </c>
    </row>
    <row r="8" spans="1:8" x14ac:dyDescent="0.2">
      <c r="A8" s="7" t="s">
        <v>7</v>
      </c>
      <c r="B8" s="19">
        <v>13153357</v>
      </c>
      <c r="C8" s="19">
        <v>16597556</v>
      </c>
      <c r="D8" s="19">
        <v>15775333</v>
      </c>
      <c r="E8" s="19">
        <v>10556333</v>
      </c>
      <c r="F8" s="22">
        <f t="shared" si="0"/>
        <v>56082579</v>
      </c>
      <c r="G8" s="29">
        <f t="shared" si="1"/>
        <v>0.17699386643149109</v>
      </c>
    </row>
    <row r="9" spans="1:8" ht="16" thickBot="1" x14ac:dyDescent="0.25">
      <c r="A9" s="7" t="s">
        <v>3</v>
      </c>
      <c r="B9" s="28">
        <f>SUM(B4:B8)</f>
        <v>78852028</v>
      </c>
      <c r="C9" s="28">
        <f t="shared" ref="C9:F9" si="2">SUM(C4:C8)</f>
        <v>73387169</v>
      </c>
      <c r="D9" s="28">
        <f t="shared" si="2"/>
        <v>84048413</v>
      </c>
      <c r="E9" s="28">
        <f t="shared" si="2"/>
        <v>80574099</v>
      </c>
      <c r="F9" s="28">
        <f t="shared" si="2"/>
        <v>316861709</v>
      </c>
    </row>
    <row r="10" spans="1:8" ht="16" thickTop="1" x14ac:dyDescent="0.2"/>
  </sheetData>
  <mergeCells count="2">
    <mergeCell ref="A1:H1"/>
    <mergeCell ref="A2:H2"/>
  </mergeCells>
  <printOptions horizontalCentered="1"/>
  <pageMargins left="0.7" right="0.7" top="0.75" bottom="0.75" header="0.3" footer="0.3"/>
  <pageSetup orientation="landscape" r:id="rId1"/>
  <headerFooter>
    <oddFooter>&amp;L&amp;F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7222B011-8B0D-4D92-B708-B77C886C341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'Net Sales'!B4:E4</xm:f>
              <xm:sqref>H4</xm:sqref>
            </x14:sparkline>
            <x14:sparkline>
              <xm:f>'Net Sales'!B5:E5</xm:f>
              <xm:sqref>H5</xm:sqref>
            </x14:sparkline>
            <x14:sparkline>
              <xm:f>'Net Sales'!B6:E6</xm:f>
              <xm:sqref>H6</xm:sqref>
            </x14:sparkline>
            <x14:sparkline>
              <xm:f>'Net Sales'!B7:E7</xm:f>
              <xm:sqref>H7</xm:sqref>
            </x14:sparkline>
            <x14:sparkline>
              <xm:f>'Net Sales'!B8:E8</xm:f>
              <xm:sqref>H8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79998168889431442"/>
  </sheetPr>
  <dimension ref="A1:G19"/>
  <sheetViews>
    <sheetView zoomScaleNormal="100" workbookViewId="0">
      <selection sqref="A1:G1"/>
    </sheetView>
  </sheetViews>
  <sheetFormatPr baseColWidth="10" defaultColWidth="8.83203125" defaultRowHeight="15" x14ac:dyDescent="0.2"/>
  <cols>
    <col min="1" max="1" width="20.1640625" bestFit="1" customWidth="1"/>
    <col min="2" max="2" width="9.5" customWidth="1"/>
    <col min="3" max="3" width="26.6640625" customWidth="1"/>
    <col min="4" max="4" width="13.83203125" customWidth="1"/>
    <col min="5" max="5" width="17.5" customWidth="1"/>
    <col min="6" max="6" width="17.6640625" customWidth="1"/>
    <col min="7" max="7" width="13.6640625" customWidth="1"/>
  </cols>
  <sheetData>
    <row r="1" spans="1:7" ht="23" x14ac:dyDescent="0.25">
      <c r="A1" s="36" t="s">
        <v>55</v>
      </c>
      <c r="B1" s="36"/>
      <c r="C1" s="36"/>
      <c r="D1" s="36"/>
      <c r="E1" s="36"/>
      <c r="F1" s="36"/>
      <c r="G1" s="36"/>
    </row>
    <row r="2" spans="1:7" ht="20" thickBot="1" x14ac:dyDescent="0.25">
      <c r="A2" s="35" t="s">
        <v>53</v>
      </c>
      <c r="B2" s="35"/>
      <c r="C2" s="35"/>
      <c r="D2" s="35"/>
      <c r="E2" s="35"/>
      <c r="F2" s="35"/>
      <c r="G2" s="35"/>
    </row>
    <row r="3" spans="1:7" ht="16" thickTop="1" x14ac:dyDescent="0.2"/>
    <row r="4" spans="1:7" x14ac:dyDescent="0.2">
      <c r="A4" s="7" t="s">
        <v>9</v>
      </c>
      <c r="B4" s="19">
        <f>SUM(A14:A19)</f>
        <v>384</v>
      </c>
    </row>
    <row r="5" spans="1:7" x14ac:dyDescent="0.2">
      <c r="A5" s="7" t="s">
        <v>10</v>
      </c>
      <c r="B5" s="30">
        <f>AVERAGE(D14:D19)</f>
        <v>18.228333333333332</v>
      </c>
    </row>
    <row r="6" spans="1:7" x14ac:dyDescent="0.2">
      <c r="A6" s="7" t="s">
        <v>11</v>
      </c>
      <c r="B6" s="30">
        <f>MEDIAN(D14:D19)</f>
        <v>17.865000000000002</v>
      </c>
    </row>
    <row r="7" spans="1:7" x14ac:dyDescent="0.2">
      <c r="A7" s="7" t="s">
        <v>12</v>
      </c>
      <c r="B7" s="30">
        <f>MIN(D14:D19)</f>
        <v>6.45</v>
      </c>
    </row>
    <row r="8" spans="1:7" x14ac:dyDescent="0.2">
      <c r="A8" s="7" t="s">
        <v>13</v>
      </c>
      <c r="B8" s="30">
        <f>MAX(D14:D19)</f>
        <v>28.99</v>
      </c>
    </row>
    <row r="10" spans="1:7" x14ac:dyDescent="0.2">
      <c r="A10" s="1" t="s">
        <v>62</v>
      </c>
      <c r="B10" s="19">
        <f>COUNTIF(Table1[Sport],"Hiking")</f>
        <v>3</v>
      </c>
    </row>
    <row r="11" spans="1:7" x14ac:dyDescent="0.2">
      <c r="A11" s="2" t="s">
        <v>63</v>
      </c>
      <c r="B11" s="19">
        <v>194</v>
      </c>
    </row>
    <row r="13" spans="1:7" x14ac:dyDescent="0.2">
      <c r="A13" s="7" t="s">
        <v>14</v>
      </c>
      <c r="B13" s="7" t="s">
        <v>15</v>
      </c>
      <c r="C13" s="7" t="s">
        <v>16</v>
      </c>
      <c r="D13" s="7" t="s">
        <v>17</v>
      </c>
      <c r="E13" s="7" t="s">
        <v>18</v>
      </c>
      <c r="F13" s="7" t="s">
        <v>19</v>
      </c>
      <c r="G13" s="7" t="s">
        <v>20</v>
      </c>
    </row>
    <row r="14" spans="1:7" x14ac:dyDescent="0.2">
      <c r="A14" s="7">
        <v>48</v>
      </c>
      <c r="B14" s="7">
        <v>114568</v>
      </c>
      <c r="C14" s="27" t="s">
        <v>58</v>
      </c>
      <c r="D14" s="7">
        <v>25.55</v>
      </c>
      <c r="E14" s="7" t="s">
        <v>23</v>
      </c>
      <c r="F14" s="7" t="s">
        <v>24</v>
      </c>
      <c r="G14" t="str">
        <f t="shared" ref="G14:G19" si="0">IF(A14&lt;50,"Order","OK")</f>
        <v>Order</v>
      </c>
    </row>
    <row r="15" spans="1:7" x14ac:dyDescent="0.2">
      <c r="A15" s="7">
        <v>65</v>
      </c>
      <c r="B15" s="7">
        <v>115689</v>
      </c>
      <c r="C15" s="27" t="s">
        <v>57</v>
      </c>
      <c r="D15" s="7">
        <v>28.99</v>
      </c>
      <c r="E15" s="7" t="s">
        <v>22</v>
      </c>
      <c r="F15" s="27" t="s">
        <v>24</v>
      </c>
      <c r="G15" t="str">
        <f t="shared" si="0"/>
        <v>OK</v>
      </c>
    </row>
    <row r="16" spans="1:7" x14ac:dyDescent="0.2">
      <c r="A16" s="7">
        <v>85</v>
      </c>
      <c r="B16" s="7">
        <v>165332</v>
      </c>
      <c r="C16" s="27" t="s">
        <v>59</v>
      </c>
      <c r="D16" s="7">
        <v>6.45</v>
      </c>
      <c r="E16" s="7" t="s">
        <v>25</v>
      </c>
      <c r="F16" s="7" t="s">
        <v>21</v>
      </c>
      <c r="G16" t="str">
        <f t="shared" si="0"/>
        <v>OK</v>
      </c>
    </row>
    <row r="17" spans="1:7" x14ac:dyDescent="0.2">
      <c r="A17" s="7">
        <v>72</v>
      </c>
      <c r="B17" s="7">
        <v>456897</v>
      </c>
      <c r="C17" s="27" t="s">
        <v>60</v>
      </c>
      <c r="D17" s="7">
        <v>12.65</v>
      </c>
      <c r="E17" s="7" t="s">
        <v>25</v>
      </c>
      <c r="F17" s="27" t="s">
        <v>21</v>
      </c>
      <c r="G17" t="str">
        <f t="shared" si="0"/>
        <v>OK</v>
      </c>
    </row>
    <row r="18" spans="1:7" x14ac:dyDescent="0.2">
      <c r="A18" s="7">
        <v>81</v>
      </c>
      <c r="B18" s="7">
        <v>465888</v>
      </c>
      <c r="C18" s="7" t="s">
        <v>28</v>
      </c>
      <c r="D18" s="7">
        <v>22.18</v>
      </c>
      <c r="E18" s="7" t="s">
        <v>23</v>
      </c>
      <c r="F18" s="7" t="s">
        <v>24</v>
      </c>
      <c r="G18" t="str">
        <f t="shared" si="0"/>
        <v>OK</v>
      </c>
    </row>
    <row r="19" spans="1:7" x14ac:dyDescent="0.2">
      <c r="A19" s="7">
        <v>33</v>
      </c>
      <c r="B19" s="7">
        <v>465899</v>
      </c>
      <c r="C19" s="7" t="s">
        <v>27</v>
      </c>
      <c r="D19" s="7">
        <v>13.55</v>
      </c>
      <c r="E19" s="7" t="s">
        <v>25</v>
      </c>
      <c r="F19" s="7" t="s">
        <v>26</v>
      </c>
      <c r="G19" t="str">
        <f t="shared" si="0"/>
        <v>Order</v>
      </c>
    </row>
  </sheetData>
  <mergeCells count="2">
    <mergeCell ref="A1:G1"/>
    <mergeCell ref="A2:G2"/>
  </mergeCells>
  <conditionalFormatting sqref="A14:A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{5475872B-3F84-439F-8270-834462634CFE}</x14:id>
        </ext>
      </extLst>
    </cfRule>
  </conditionalFormatting>
  <conditionalFormatting sqref="G14:G19">
    <cfRule type="containsText" dxfId="3" priority="1" operator="containsText" text="Order">
      <formula>NOT(ISERROR(SEARCH("Order",G14)))</formula>
    </cfRule>
  </conditionalFormatting>
  <printOptions horizontalCentered="1"/>
  <pageMargins left="0.7" right="0.7" top="0.75" bottom="0.75" header="0.3" footer="0.3"/>
  <pageSetup orientation="landscape" r:id="rId1"/>
  <headerFooter>
    <oddFooter>&amp;L&amp;F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75872B-3F84-439F-8270-834462634C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A14:A19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</sheetPr>
  <dimension ref="A1:G18"/>
  <sheetViews>
    <sheetView zoomScaleNormal="100" workbookViewId="0">
      <selection activeCell="F4" activeCellId="1" sqref="A4:A8 F4:F8"/>
    </sheetView>
  </sheetViews>
  <sheetFormatPr baseColWidth="10" defaultColWidth="9" defaultRowHeight="15" x14ac:dyDescent="0.2"/>
  <cols>
    <col min="1" max="1" width="23" bestFit="1" customWidth="1"/>
    <col min="2" max="2" width="9.5" customWidth="1"/>
    <col min="3" max="3" width="26.6640625" customWidth="1"/>
    <col min="4" max="4" width="13.83203125" customWidth="1"/>
    <col min="5" max="5" width="17.5" customWidth="1"/>
    <col min="6" max="6" width="17.6640625" customWidth="1"/>
    <col min="7" max="7" width="13.6640625" customWidth="1"/>
  </cols>
  <sheetData>
    <row r="1" spans="1:7" ht="23" x14ac:dyDescent="0.25">
      <c r="A1" s="36" t="s">
        <v>56</v>
      </c>
      <c r="B1" s="36"/>
      <c r="C1" s="36"/>
      <c r="D1" s="36"/>
      <c r="E1" s="36"/>
      <c r="F1" s="36"/>
      <c r="G1" s="36"/>
    </row>
    <row r="2" spans="1:7" ht="20" thickBot="1" x14ac:dyDescent="0.25">
      <c r="A2" s="35" t="s">
        <v>53</v>
      </c>
      <c r="B2" s="35"/>
      <c r="C2" s="35"/>
      <c r="D2" s="35"/>
      <c r="E2" s="35"/>
      <c r="F2" s="35"/>
      <c r="G2" s="35"/>
    </row>
    <row r="3" spans="1:7" ht="16" thickTop="1" x14ac:dyDescent="0.2"/>
    <row r="4" spans="1:7" x14ac:dyDescent="0.2">
      <c r="A4" s="18" t="s">
        <v>9</v>
      </c>
      <c r="B4" s="10">
        <f>SUM(A14:A18)</f>
        <v>261</v>
      </c>
    </row>
    <row r="5" spans="1:7" x14ac:dyDescent="0.2">
      <c r="A5" s="18" t="s">
        <v>10</v>
      </c>
      <c r="B5" s="23">
        <f>AVERAGE(D14:D18)</f>
        <v>9.6800000000000015</v>
      </c>
    </row>
    <row r="6" spans="1:7" x14ac:dyDescent="0.2">
      <c r="A6" s="18" t="s">
        <v>11</v>
      </c>
      <c r="B6" s="23">
        <f>MEDIAN(D14:D18)</f>
        <v>6.45</v>
      </c>
    </row>
    <row r="7" spans="1:7" x14ac:dyDescent="0.2">
      <c r="A7" s="18" t="s">
        <v>12</v>
      </c>
      <c r="B7" s="23">
        <f>MIN(D14:D18)</f>
        <v>2.99</v>
      </c>
    </row>
    <row r="8" spans="1:7" x14ac:dyDescent="0.2">
      <c r="A8" s="18" t="s">
        <v>13</v>
      </c>
      <c r="B8" s="23">
        <f>MAX(D14:D18)</f>
        <v>18.98</v>
      </c>
    </row>
    <row r="10" spans="1:7" x14ac:dyDescent="0.2">
      <c r="A10" s="1" t="s">
        <v>64</v>
      </c>
      <c r="B10" s="18">
        <f>COUNTIF(F14:F18,"Hiking")</f>
        <v>3</v>
      </c>
    </row>
    <row r="11" spans="1:7" x14ac:dyDescent="0.2">
      <c r="A11" s="2" t="s">
        <v>63</v>
      </c>
      <c r="B11" s="18">
        <v>203</v>
      </c>
    </row>
    <row r="13" spans="1:7" x14ac:dyDescent="0.2">
      <c r="A13" s="25" t="s">
        <v>14</v>
      </c>
      <c r="B13" s="26" t="s">
        <v>15</v>
      </c>
      <c r="C13" s="26" t="s">
        <v>16</v>
      </c>
      <c r="D13" s="26" t="s">
        <v>17</v>
      </c>
      <c r="E13" s="26" t="s">
        <v>18</v>
      </c>
      <c r="F13" s="26" t="s">
        <v>19</v>
      </c>
      <c r="G13" s="3" t="s">
        <v>20</v>
      </c>
    </row>
    <row r="14" spans="1:7" x14ac:dyDescent="0.2">
      <c r="A14" s="4">
        <v>84</v>
      </c>
      <c r="B14" s="5">
        <v>965888</v>
      </c>
      <c r="C14" s="5" t="s">
        <v>32</v>
      </c>
      <c r="D14" s="5">
        <v>2.99</v>
      </c>
      <c r="E14" s="5" t="s">
        <v>23</v>
      </c>
      <c r="F14" s="5" t="s">
        <v>24</v>
      </c>
      <c r="G14" s="6" t="str">
        <f t="shared" ref="G14:G18" si="0">IF(A14&lt;50,"Order","OK")</f>
        <v>OK</v>
      </c>
    </row>
    <row r="15" spans="1:7" x14ac:dyDescent="0.2">
      <c r="A15" s="4">
        <v>76</v>
      </c>
      <c r="B15" s="5">
        <v>658752</v>
      </c>
      <c r="C15" s="5" t="s">
        <v>33</v>
      </c>
      <c r="D15" s="5">
        <v>4.99</v>
      </c>
      <c r="E15" s="5" t="s">
        <v>23</v>
      </c>
      <c r="F15" s="5" t="s">
        <v>24</v>
      </c>
      <c r="G15" s="6" t="str">
        <f t="shared" si="0"/>
        <v>OK</v>
      </c>
    </row>
    <row r="16" spans="1:7" x14ac:dyDescent="0.2">
      <c r="A16" s="4">
        <v>42</v>
      </c>
      <c r="B16" s="5">
        <v>765332</v>
      </c>
      <c r="C16" s="5" t="s">
        <v>29</v>
      </c>
      <c r="D16" s="5">
        <v>6.45</v>
      </c>
      <c r="E16" s="5" t="s">
        <v>25</v>
      </c>
      <c r="F16" s="5" t="s">
        <v>21</v>
      </c>
      <c r="G16" s="6" t="str">
        <f t="shared" si="0"/>
        <v>Order</v>
      </c>
    </row>
    <row r="17" spans="1:7" x14ac:dyDescent="0.2">
      <c r="A17" s="4">
        <v>16</v>
      </c>
      <c r="B17" s="5">
        <v>729567</v>
      </c>
      <c r="C17" s="5" t="s">
        <v>30</v>
      </c>
      <c r="D17" s="5">
        <v>14.99</v>
      </c>
      <c r="E17" s="5" t="s">
        <v>25</v>
      </c>
      <c r="F17" s="5" t="s">
        <v>21</v>
      </c>
      <c r="G17" s="6" t="str">
        <f t="shared" si="0"/>
        <v>Order</v>
      </c>
    </row>
    <row r="18" spans="1:7" x14ac:dyDescent="0.2">
      <c r="A18" s="4">
        <v>43</v>
      </c>
      <c r="B18" s="5">
        <v>796689</v>
      </c>
      <c r="C18" s="5" t="s">
        <v>65</v>
      </c>
      <c r="D18" s="5">
        <v>18.98</v>
      </c>
      <c r="E18" s="5" t="s">
        <v>23</v>
      </c>
      <c r="F18" s="5" t="s">
        <v>24</v>
      </c>
      <c r="G18" s="6" t="str">
        <f t="shared" si="0"/>
        <v>Order</v>
      </c>
    </row>
  </sheetData>
  <mergeCells count="2">
    <mergeCell ref="A1:G1"/>
    <mergeCell ref="A2:G2"/>
  </mergeCells>
  <conditionalFormatting sqref="A14:A18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{1485DDDF-C994-453C-8998-89887F830C99}</x14:id>
        </ext>
      </extLst>
    </cfRule>
  </conditionalFormatting>
  <conditionalFormatting sqref="G14:G18">
    <cfRule type="containsText" dxfId="2" priority="2" operator="containsText" text="Order">
      <formula>NOT(ISERROR(SEARCH("Order",G14)))</formula>
    </cfRule>
    <cfRule type="containsText" dxfId="1" priority="3" operator="containsText" text="Order">
      <formula>NOT(ISERROR(SEARCH("Order",G14)))</formula>
    </cfRule>
    <cfRule type="containsText" dxfId="0" priority="4" operator="containsText" text="Order">
      <formula>NOT(ISERROR(SEARCH("Order",G14)))</formula>
    </cfRule>
  </conditionalFormatting>
  <printOptions horizontalCentered="1"/>
  <pageMargins left="0.7" right="0.7" top="0.75" bottom="0.75" header="0.3" footer="0.3"/>
  <pageSetup orientation="landscape" r:id="rId1"/>
  <headerFooter>
    <oddFooter>&amp;L&amp;F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85DDDF-C994-453C-8998-89887F830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A14:A18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C8"/>
  <sheetViews>
    <sheetView zoomScaleNormal="100" workbookViewId="0">
      <selection sqref="A1:C1"/>
    </sheetView>
  </sheetViews>
  <sheetFormatPr baseColWidth="10" defaultColWidth="9" defaultRowHeight="15" x14ac:dyDescent="0.2"/>
  <cols>
    <col min="1" max="3" width="21.1640625" customWidth="1"/>
  </cols>
  <sheetData>
    <row r="1" spans="1:3" ht="23" x14ac:dyDescent="0.25">
      <c r="A1" s="36" t="s">
        <v>31</v>
      </c>
      <c r="B1" s="36"/>
      <c r="C1" s="36"/>
    </row>
    <row r="2" spans="1:3" ht="20" thickBot="1" x14ac:dyDescent="0.25">
      <c r="A2" s="35" t="s">
        <v>53</v>
      </c>
      <c r="B2" s="35"/>
      <c r="C2" s="35"/>
    </row>
    <row r="3" spans="1:3" ht="17" thickTop="1" thickBot="1" x14ac:dyDescent="0.25">
      <c r="B3" s="8" t="s">
        <v>51</v>
      </c>
      <c r="C3" s="8" t="s">
        <v>52</v>
      </c>
    </row>
    <row r="4" spans="1:3" x14ac:dyDescent="0.2">
      <c r="A4" s="9" t="s">
        <v>9</v>
      </c>
      <c r="B4" s="10">
        <f>'Portland Inventory'!B4</f>
        <v>384</v>
      </c>
      <c r="C4" s="10">
        <f>'Austin Inventory'!B4</f>
        <v>261</v>
      </c>
    </row>
    <row r="5" spans="1:3" x14ac:dyDescent="0.2">
      <c r="A5" s="9" t="s">
        <v>10</v>
      </c>
      <c r="B5" s="30">
        <f>'Portland Inventory'!B5</f>
        <v>18.228333333333332</v>
      </c>
      <c r="C5" s="30">
        <f>'Austin Inventory'!B5</f>
        <v>9.6800000000000015</v>
      </c>
    </row>
    <row r="6" spans="1:3" x14ac:dyDescent="0.2">
      <c r="A6" s="9" t="s">
        <v>11</v>
      </c>
      <c r="B6" s="30">
        <f>'Portland Inventory'!B6</f>
        <v>17.865000000000002</v>
      </c>
      <c r="C6" s="30">
        <f>'Austin Inventory'!B6</f>
        <v>6.45</v>
      </c>
    </row>
    <row r="7" spans="1:3" x14ac:dyDescent="0.2">
      <c r="A7" s="9" t="s">
        <v>12</v>
      </c>
      <c r="B7" s="30">
        <f>'Portland Inventory'!B7</f>
        <v>6.45</v>
      </c>
      <c r="C7" s="30">
        <f>'Austin Inventory'!B7</f>
        <v>2.99</v>
      </c>
    </row>
    <row r="8" spans="1:3" x14ac:dyDescent="0.2">
      <c r="A8" s="9" t="s">
        <v>13</v>
      </c>
      <c r="B8" s="30">
        <f>'Portland Inventory'!B8</f>
        <v>28.99</v>
      </c>
      <c r="C8" s="30">
        <f>'Austin Inventory'!B8</f>
        <v>18.98</v>
      </c>
    </row>
  </sheetData>
  <mergeCells count="2">
    <mergeCell ref="A1:C1"/>
    <mergeCell ref="A2:C2"/>
  </mergeCells>
  <printOptions horizontalCentered="1"/>
  <pageMargins left="0.7" right="0.7" top="0.75" bottom="0.75" header="0.3" footer="0.3"/>
  <pageSetup orientation="landscape" r:id="rId1"/>
  <headerFooter>
    <oddFooter>&amp;L&amp;F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</sheetPr>
  <dimension ref="A1:G23"/>
  <sheetViews>
    <sheetView zoomScaleNormal="100" workbookViewId="0">
      <selection activeCell="B24" sqref="B24"/>
    </sheetView>
  </sheetViews>
  <sheetFormatPr baseColWidth="10" defaultColWidth="8.83203125" defaultRowHeight="15" x14ac:dyDescent="0.2"/>
  <cols>
    <col min="1" max="1" width="21.6640625" bestFit="1" customWidth="1"/>
    <col min="2" max="6" width="13.6640625" customWidth="1"/>
    <col min="7" max="7" width="11.1640625" customWidth="1"/>
    <col min="9" max="9" width="19.6640625" bestFit="1" customWidth="1"/>
  </cols>
  <sheetData>
    <row r="1" spans="1:7" ht="23" x14ac:dyDescent="0.25">
      <c r="A1" s="37" t="s">
        <v>41</v>
      </c>
      <c r="B1" s="37"/>
      <c r="C1" s="37"/>
      <c r="D1" s="37"/>
      <c r="E1" s="37"/>
      <c r="F1" s="37"/>
      <c r="G1" s="37"/>
    </row>
    <row r="2" spans="1:7" ht="20" thickBot="1" x14ac:dyDescent="0.25">
      <c r="A2" s="38" t="s">
        <v>54</v>
      </c>
      <c r="B2" s="38"/>
      <c r="C2" s="38"/>
      <c r="D2" s="38"/>
      <c r="E2" s="38"/>
      <c r="F2" s="38"/>
      <c r="G2" s="38"/>
    </row>
    <row r="3" spans="1:7" ht="16" thickTop="1" x14ac:dyDescent="0.2"/>
    <row r="4" spans="1:7" x14ac:dyDescent="0.2">
      <c r="B4" s="31" t="s">
        <v>0</v>
      </c>
      <c r="C4" s="31" t="s">
        <v>1</v>
      </c>
      <c r="D4" s="31" t="s">
        <v>2</v>
      </c>
      <c r="E4" s="31" t="s">
        <v>66</v>
      </c>
      <c r="F4" s="31" t="s">
        <v>34</v>
      </c>
      <c r="G4" s="31" t="s">
        <v>46</v>
      </c>
    </row>
    <row r="5" spans="1:7" x14ac:dyDescent="0.2">
      <c r="A5" s="11" t="s">
        <v>36</v>
      </c>
      <c r="B5" s="17">
        <v>3358578</v>
      </c>
      <c r="C5" s="17">
        <v>3678712</v>
      </c>
      <c r="D5" s="17">
        <v>3887953</v>
      </c>
      <c r="E5" s="17">
        <v>5325215</v>
      </c>
      <c r="F5" s="17">
        <f>SUM(B5:E5)</f>
        <v>16250458</v>
      </c>
      <c r="G5" s="24">
        <f>F5/$F$10</f>
        <v>0.52361383507937242</v>
      </c>
    </row>
    <row r="6" spans="1:7" x14ac:dyDescent="0.2">
      <c r="A6" s="11" t="s">
        <v>37</v>
      </c>
      <c r="B6" s="19">
        <v>911773</v>
      </c>
      <c r="C6" s="19">
        <v>1287963</v>
      </c>
      <c r="D6" s="19">
        <v>1389489</v>
      </c>
      <c r="E6" s="19">
        <v>1556834</v>
      </c>
      <c r="F6" s="32">
        <f t="shared" ref="F6:F10" si="0">SUM(B6:E6)</f>
        <v>5146059</v>
      </c>
      <c r="G6" s="24">
        <f t="shared" ref="G6:G9" si="1">F6/$F$10</f>
        <v>0.1658136459006091</v>
      </c>
    </row>
    <row r="7" spans="1:7" x14ac:dyDescent="0.2">
      <c r="A7" s="11" t="s">
        <v>38</v>
      </c>
      <c r="B7" s="19">
        <v>1245800</v>
      </c>
      <c r="C7" s="19">
        <v>1245800</v>
      </c>
      <c r="D7" s="19">
        <v>1245800</v>
      </c>
      <c r="E7" s="19">
        <v>1245800</v>
      </c>
      <c r="F7" s="32">
        <f t="shared" si="0"/>
        <v>4983200</v>
      </c>
      <c r="G7" s="24">
        <f t="shared" si="1"/>
        <v>0.16056608761227092</v>
      </c>
    </row>
    <row r="8" spans="1:7" x14ac:dyDescent="0.2">
      <c r="A8" s="11" t="s">
        <v>39</v>
      </c>
      <c r="B8" s="19">
        <v>129713</v>
      </c>
      <c r="C8" s="19">
        <v>138963</v>
      </c>
      <c r="D8" s="19">
        <v>115786</v>
      </c>
      <c r="E8" s="19">
        <v>128963</v>
      </c>
      <c r="F8" s="32">
        <f t="shared" si="0"/>
        <v>513425</v>
      </c>
      <c r="G8" s="24">
        <f t="shared" si="1"/>
        <v>1.6543314242320237E-2</v>
      </c>
    </row>
    <row r="9" spans="1:7" x14ac:dyDescent="0.2">
      <c r="A9" s="11" t="s">
        <v>40</v>
      </c>
      <c r="B9" s="19">
        <v>863435</v>
      </c>
      <c r="C9" s="19">
        <v>1058493</v>
      </c>
      <c r="D9" s="19">
        <v>978759</v>
      </c>
      <c r="E9" s="19">
        <v>1241367</v>
      </c>
      <c r="F9" s="32">
        <f t="shared" si="0"/>
        <v>4142054</v>
      </c>
      <c r="G9" s="24">
        <f t="shared" si="1"/>
        <v>0.13346311716542728</v>
      </c>
    </row>
    <row r="10" spans="1:7" ht="16" thickBot="1" x14ac:dyDescent="0.25">
      <c r="A10" s="11" t="s">
        <v>35</v>
      </c>
      <c r="B10" s="33">
        <f>SUM(B5:B9)</f>
        <v>6509299</v>
      </c>
      <c r="C10" s="33">
        <f t="shared" ref="C10:E10" si="2">SUM(C5:C9)</f>
        <v>7409931</v>
      </c>
      <c r="D10" s="33">
        <f t="shared" si="2"/>
        <v>7617787</v>
      </c>
      <c r="E10" s="33">
        <f t="shared" si="2"/>
        <v>9498179</v>
      </c>
      <c r="F10" s="33">
        <f t="shared" si="0"/>
        <v>31035196</v>
      </c>
      <c r="G10" s="12"/>
    </row>
    <row r="11" spans="1:7" ht="16" thickTop="1" x14ac:dyDescent="0.2"/>
    <row r="20" spans="1:7" ht="20" thickBot="1" x14ac:dyDescent="0.25">
      <c r="A20" s="38" t="s">
        <v>42</v>
      </c>
      <c r="B20" s="38"/>
      <c r="C20" s="38"/>
      <c r="D20" s="38"/>
      <c r="E20" s="38"/>
      <c r="F20" s="38"/>
      <c r="G20" s="38"/>
    </row>
    <row r="21" spans="1:7" ht="16" thickTop="1" x14ac:dyDescent="0.2">
      <c r="A21" s="13" t="s">
        <v>43</v>
      </c>
      <c r="B21" s="14">
        <v>3.5000000000000003E-2</v>
      </c>
      <c r="C21" s="12"/>
      <c r="D21" s="12"/>
      <c r="E21" s="12"/>
      <c r="F21" s="12"/>
    </row>
    <row r="22" spans="1:7" ht="16" thickBot="1" x14ac:dyDescent="0.25">
      <c r="A22" s="15" t="s">
        <v>44</v>
      </c>
      <c r="B22" s="16">
        <v>2020</v>
      </c>
      <c r="C22" s="16">
        <v>2021</v>
      </c>
      <c r="D22" s="16">
        <v>2022</v>
      </c>
      <c r="E22" s="16">
        <v>2023</v>
      </c>
      <c r="F22" s="16">
        <v>2024</v>
      </c>
    </row>
    <row r="23" spans="1:7" x14ac:dyDescent="0.2">
      <c r="A23" s="15" t="s">
        <v>45</v>
      </c>
      <c r="B23" s="17">
        <f>F10</f>
        <v>31035196</v>
      </c>
      <c r="C23" s="17">
        <f>B23*(100%+$B$21)</f>
        <v>32121427.859999996</v>
      </c>
      <c r="D23" s="17">
        <f t="shared" ref="D23:F23" si="3">C23*(100%+$B$21)</f>
        <v>33245677.835099991</v>
      </c>
      <c r="E23" s="17">
        <f t="shared" si="3"/>
        <v>34409276.559328489</v>
      </c>
      <c r="F23" s="17">
        <f t="shared" si="3"/>
        <v>35613601.238904983</v>
      </c>
    </row>
  </sheetData>
  <mergeCells count="3">
    <mergeCell ref="A1:G1"/>
    <mergeCell ref="A2:G2"/>
    <mergeCell ref="A20:G20"/>
  </mergeCells>
  <printOptions horizontalCentered="1"/>
  <pageMargins left="0.7" right="0.7" top="0.75" bottom="0.75" header="0.3" footer="0.3"/>
  <pageSetup fitToHeight="0" orientation="landscape" r:id="rId1"/>
  <headerFooter>
    <oddFooter>&amp;L&amp;F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sqref="A1:B1"/>
    </sheetView>
  </sheetViews>
  <sheetFormatPr baseColWidth="10" defaultColWidth="8.83203125" defaultRowHeight="15" x14ac:dyDescent="0.2"/>
  <cols>
    <col min="1" max="2" width="12.5" customWidth="1"/>
  </cols>
  <sheetData>
    <row r="1" spans="1:2" ht="20" thickBot="1" x14ac:dyDescent="0.25">
      <c r="A1" s="39" t="s">
        <v>81</v>
      </c>
      <c r="B1" s="39"/>
    </row>
    <row r="2" spans="1:2" ht="16" thickTop="1" x14ac:dyDescent="0.2">
      <c r="A2" t="s">
        <v>67</v>
      </c>
      <c r="B2" t="s">
        <v>74</v>
      </c>
    </row>
    <row r="3" spans="1:2" x14ac:dyDescent="0.2">
      <c r="A3" t="s">
        <v>68</v>
      </c>
      <c r="B3" t="s">
        <v>75</v>
      </c>
    </row>
    <row r="4" spans="1:2" x14ac:dyDescent="0.2">
      <c r="A4" t="s">
        <v>69</v>
      </c>
      <c r="B4" t="s">
        <v>76</v>
      </c>
    </row>
    <row r="5" spans="1:2" x14ac:dyDescent="0.2">
      <c r="A5" t="s">
        <v>70</v>
      </c>
      <c r="B5" t="s">
        <v>77</v>
      </c>
    </row>
    <row r="6" spans="1:2" x14ac:dyDescent="0.2">
      <c r="A6" t="s">
        <v>71</v>
      </c>
      <c r="B6" t="s">
        <v>78</v>
      </c>
    </row>
    <row r="7" spans="1:2" x14ac:dyDescent="0.2">
      <c r="A7" t="s">
        <v>72</v>
      </c>
      <c r="B7" t="s">
        <v>79</v>
      </c>
    </row>
    <row r="8" spans="1:2" x14ac:dyDescent="0.2">
      <c r="A8" t="s">
        <v>73</v>
      </c>
      <c r="B8" t="s">
        <v>80</v>
      </c>
    </row>
  </sheetData>
  <mergeCells count="1">
    <mergeCell ref="A1:B1"/>
  </mergeCells>
  <printOptions horizontalCentered="1"/>
  <pageMargins left="0.7" right="0.7" top="0.75" bottom="0.75" header="0.3" footer="0.3"/>
  <pageSetup orientation="landscape" r:id="rId1"/>
  <headerFooter>
    <oddFooter>&amp;L&amp;F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GKqaSngyo3G2WGip0/S0m/oQ22CrsQkRRRg9nhO6lvs=-~+B+4/veYrn9MRKLasuoB2w==</id>
</project>
</file>

<file path=customXml/itemProps1.xml><?xml version="1.0" encoding="utf-8"?>
<ds:datastoreItem xmlns:ds="http://schemas.openxmlformats.org/officeDocument/2006/customXml" ds:itemID="{5801E352-A595-4093-A8BA-2C55FC2009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Net Sales</vt:lpstr>
      <vt:lpstr>Portland Inventory</vt:lpstr>
      <vt:lpstr>Austin Inventory</vt:lpstr>
      <vt:lpstr>Inventory Summary</vt:lpstr>
      <vt:lpstr>Annual Expenses</vt:lpstr>
      <vt:lpstr>Sales Reps</vt:lpstr>
      <vt:lpstr>Net Sales Chart</vt:lpstr>
      <vt:lpstr>'Austin Inventory'!Print_Titles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Sowden, Linnea R</cp:lastModifiedBy>
  <cp:lastPrinted>2010-05-03T18:50:20Z</cp:lastPrinted>
  <dcterms:created xsi:type="dcterms:W3CDTF">2009-01-23T15:53:37Z</dcterms:created>
  <dcterms:modified xsi:type="dcterms:W3CDTF">2024-05-07T14:56:27Z</dcterms:modified>
</cp:coreProperties>
</file>